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4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>
    <definedName name="_xlnm.Print_Titles" localSheetId="0">'T1'!$A:$A</definedName>
    <definedName name="_xlnm.Print_Titles" localSheetId="1">'T2'!$A:$A</definedName>
    <definedName name="_xlnm.Print_Titles" localSheetId="5">'T6'!$3:$3</definedName>
    <definedName name="_xlnm.Print_Area" localSheetId="0">'T1'!$A$1:$R$30</definedName>
    <definedName name="_xlnm.Print_Area" localSheetId="2">'T3'!$A$1:$P$98</definedName>
    <definedName name="_xlnm.Print_Area" localSheetId="3">'T4'!#REF!</definedName>
    <definedName name="_xlnm.Print_Area" localSheetId="4">'T5'!#REF!</definedName>
  </definedNames>
  <calcPr calcMode="manual" fullCalcOnLoad="1"/>
</workbook>
</file>

<file path=xl/sharedStrings.xml><?xml version="1.0" encoding="utf-8"?>
<sst xmlns="http://schemas.openxmlformats.org/spreadsheetml/2006/main" count="660" uniqueCount="417">
  <si>
    <t>celkem</t>
  </si>
  <si>
    <t>Výkony</t>
  </si>
  <si>
    <t>Kraj</t>
  </si>
  <si>
    <t>01/02</t>
  </si>
  <si>
    <t>02/03</t>
  </si>
  <si>
    <t>03/04</t>
  </si>
  <si>
    <t>04/05</t>
  </si>
  <si>
    <t>05/06</t>
  </si>
  <si>
    <t>06/07</t>
  </si>
  <si>
    <t>absol.</t>
  </si>
  <si>
    <t>relat.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</si>
  <si>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</si>
  <si>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</si>
  <si>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</si>
  <si>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</si>
  <si>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</si>
  <si>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</si>
  <si>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Středoč.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</si>
  <si>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</si>
  <si>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</si>
  <si>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</si>
  <si>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</si>
  <si>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</si>
  <si>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Královéhr.</t>
  </si>
  <si>
    <t xml:space="preserve">Pardubický </t>
  </si>
  <si>
    <t>Vysočina:</t>
  </si>
  <si>
    <t>Jihomor.</t>
  </si>
  <si>
    <t xml:space="preserve">Olomoucký </t>
  </si>
  <si>
    <t>Zlínský kraj</t>
  </si>
  <si>
    <t>Moravskosl.</t>
  </si>
  <si>
    <t>RgŠ celkem</t>
  </si>
  <si>
    <t>NIV</t>
  </si>
  <si>
    <t>MP+odv.</t>
  </si>
  <si>
    <t>ONIV</t>
  </si>
  <si>
    <t>Zam.</t>
  </si>
  <si>
    <t>Kč/žáka</t>
  </si>
  <si>
    <t>Z./1000ž</t>
  </si>
  <si>
    <t>tis. Kč</t>
  </si>
  <si>
    <t>Zlínský kraj :</t>
  </si>
  <si>
    <t>RgŠ celkem:</t>
  </si>
  <si>
    <t>Orientační ukazatele</t>
  </si>
  <si>
    <t xml:space="preserve">MP </t>
  </si>
  <si>
    <t>z toho:</t>
  </si>
  <si>
    <t xml:space="preserve">Odvody </t>
  </si>
  <si>
    <t>Odvody</t>
  </si>
  <si>
    <t>pojistné</t>
  </si>
  <si>
    <t>FKSP</t>
  </si>
  <si>
    <t>07/08</t>
  </si>
  <si>
    <t>(údaje v tis. Kč mimo počtu zaměstnanců)</t>
  </si>
  <si>
    <t>vlivy</t>
  </si>
  <si>
    <t>základna</t>
  </si>
  <si>
    <t>S O U H R N N É    U K A Z A T E L E</t>
  </si>
  <si>
    <t xml:space="preserve">  Výdaje celkem</t>
  </si>
  <si>
    <t xml:space="preserve">  Běžné výdaje celkem</t>
  </si>
  <si>
    <t>SPECIFICKÉ UKAZATELE -  VÝDAJE CELKEM</t>
  </si>
  <si>
    <t>PRŮŘEZOVÉ UKAZATELE</t>
  </si>
  <si>
    <t xml:space="preserve">    Limit mzdových nákladů PO - RGŠ ÚSC</t>
  </si>
  <si>
    <t xml:space="preserve">        v tom: prostředky na platy PO- RGŠ ÚSC</t>
  </si>
  <si>
    <t xml:space="preserve">                   ostatní osobní náklady PO - RGŠ ÚSC</t>
  </si>
  <si>
    <t xml:space="preserve">    Zákonné odvody pojistného PO - RGŠ ÚSC</t>
  </si>
  <si>
    <t xml:space="preserve">    Příděl FKSP PO - RGŠ ÚSC</t>
  </si>
  <si>
    <t xml:space="preserve">    Počet zaměstnanců PO - RGŠ ÚSC</t>
  </si>
  <si>
    <t>Výkony bez *NS</t>
  </si>
  <si>
    <t>08/09</t>
  </si>
  <si>
    <t xml:space="preserve">ONIV náhrady </t>
  </si>
  <si>
    <t>ONIV přímé</t>
  </si>
  <si>
    <t>náhrady</t>
  </si>
  <si>
    <t>CELKEM</t>
  </si>
  <si>
    <t xml:space="preserve">pro </t>
  </si>
  <si>
    <t>návrh</t>
  </si>
  <si>
    <t>výhled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</si>
  <si>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</si>
  <si>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</si>
  <si>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</si>
  <si>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</si>
  <si>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</si>
  <si>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</si>
  <si>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</si>
  <si>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PO - RGŠ ÚSC</t>
  </si>
  <si>
    <t>09/10</t>
  </si>
  <si>
    <t>Kapitola 333 - MŠMT</t>
  </si>
  <si>
    <t>přesun ve prospěch platů OSS</t>
  </si>
  <si>
    <t>vlivy - posílení OBV</t>
  </si>
  <si>
    <t>navýšení dle usnesení vlády</t>
  </si>
  <si>
    <t>snížení MP o 10%</t>
  </si>
  <si>
    <t>přesun do CZVV maturita</t>
  </si>
  <si>
    <t>krácení OBV o 10%</t>
  </si>
  <si>
    <t>snížení FKSP na 1%</t>
  </si>
  <si>
    <t>zavedení nového průřezového ukazatele na pedagogy</t>
  </si>
  <si>
    <t>přesun do sportu</t>
  </si>
  <si>
    <t>změny</t>
  </si>
  <si>
    <t xml:space="preserve">Srovnatelná </t>
  </si>
  <si>
    <t xml:space="preserve">Původní </t>
  </si>
  <si>
    <t>1. úprava</t>
  </si>
  <si>
    <t>2. úprava</t>
  </si>
  <si>
    <t>3. úprava</t>
  </si>
  <si>
    <t>4. úprava</t>
  </si>
  <si>
    <t>5. úprava</t>
  </si>
  <si>
    <t>6. úprava</t>
  </si>
  <si>
    <t>7. úprava</t>
  </si>
  <si>
    <t>8. úprava</t>
  </si>
  <si>
    <t>9. úprava</t>
  </si>
  <si>
    <t>roku 2011</t>
  </si>
  <si>
    <t>výhledu 2011</t>
  </si>
  <si>
    <t>oproti r.2010</t>
  </si>
  <si>
    <t xml:space="preserve">  Přímé výdaje regionálního školství</t>
  </si>
  <si>
    <t xml:space="preserve">    Ostatní běžné výdaje mimo ost.běžné výdaje OSS a PO</t>
  </si>
  <si>
    <t xml:space="preserve">    Výdaje na krytí mzdových nákladů pedagogických pracovníků RgŠ včetně příslušenství</t>
  </si>
  <si>
    <t>Výkony vč.*NS 1.ročníky</t>
  </si>
  <si>
    <t>Výkony vč.*NS 1.-2.ročníky</t>
  </si>
  <si>
    <t>bez NS -Změna 10/11 oproti 09/10</t>
  </si>
  <si>
    <t>vč. NS 1.ročníky - Změna 10/11 oproti 09/10</t>
  </si>
  <si>
    <t>vč.NS 1.ročníky - Změna 09/10  oproti 08/09</t>
  </si>
  <si>
    <t>Změna 10/11 vč.NS 1.-2.ročníky oproti 01/02</t>
  </si>
  <si>
    <t>10/11</t>
  </si>
  <si>
    <t xml:space="preserve">*Jedná se o nadstavbové studium </t>
  </si>
  <si>
    <t>Porovnání výkonů krajských a obecních škol v jednotlivých věkových kategoriích v letech 2001/02 - 2010/11</t>
  </si>
  <si>
    <t>Republikové normativy 2011</t>
  </si>
  <si>
    <t>Normativní rozpis rozpočtu 2011</t>
  </si>
  <si>
    <t>2010/11</t>
  </si>
  <si>
    <t>vč. nástaveb</t>
  </si>
  <si>
    <t>pedag</t>
  </si>
  <si>
    <t>nepedag</t>
  </si>
  <si>
    <t xml:space="preserve"> 1.-2.ročníky</t>
  </si>
  <si>
    <t>Normativní rozpis výdajů RgŠ ÚSC pomocí republikových normativů pro rok 2011</t>
  </si>
  <si>
    <t>Závazné ukazatele</t>
  </si>
  <si>
    <t xml:space="preserve">Záv. uk. </t>
  </si>
  <si>
    <t>Počet</t>
  </si>
  <si>
    <t>platy pedag.</t>
  </si>
  <si>
    <t>platy neped.</t>
  </si>
  <si>
    <t>OON ped.</t>
  </si>
  <si>
    <t>OON nep.</t>
  </si>
  <si>
    <t xml:space="preserve">zam. </t>
  </si>
  <si>
    <t>Normativy neinvestičních výdajů pro rok 2011 v Kč - Církevní školy</t>
  </si>
  <si>
    <t>NIV 
celkem</t>
  </si>
  <si>
    <t>část I.</t>
  </si>
  <si>
    <t>Normativ neinvestičních výdajů ze státního rozpočtu v roce 2011</t>
  </si>
  <si>
    <t xml:space="preserve">jako roční objem neinvestičních výdajů na jednotku výkonu, </t>
  </si>
  <si>
    <t>tj. dítě, žáka, studenta apod. v (ve)</t>
  </si>
  <si>
    <t>Mateřské škole nebo třídě s celodenním provozem do 15 dětí (včetně)</t>
  </si>
  <si>
    <t>Mateřské škole nebo třídě s celodenním provozem od 16 do 50 dětí (včetně)</t>
  </si>
  <si>
    <t>Mateřské škole nebo třídě s celodenním provozem od 51 do 75 dětí (včetně)</t>
  </si>
  <si>
    <t>Mateřské škole nebo třídě s celodenním provozem nad 75 dětí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</si>
  <si>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</si>
  <si>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 xml:space="preserve">                     - do 15 dětí (včetně)</t>
  </si>
  <si>
    <t xml:space="preserve">                     - od 16 do 50 dětí (včetně)</t>
  </si>
  <si>
    <t xml:space="preserve">                     - od 51 do 75 dětí (včetně)</t>
  </si>
  <si>
    <t xml:space="preserve">                     - nad 75 dětí</t>
  </si>
  <si>
    <t xml:space="preserve">Mateřské škole samostatně zřízené pro děti se zdravotním postižením s polodenním provozem, mateřské škole samostatně zřízené pro děti se zdravotním postižením 
s celodenním nebo polodenním provozem, jde-li o dítě docházející do MŠ na dobu nepřevyšující 4 </t>
  </si>
  <si>
    <t xml:space="preserve">                     - nad 15 dětí</t>
  </si>
  <si>
    <t>Mateřské škole samostatně zřízené pro děti se zdravotním postižením do 15 dětí (včetně)</t>
  </si>
  <si>
    <t xml:space="preserve">Mateřské škole samostatně zřízené pro děti se zdravotním postižením nad 15 dětí </t>
  </si>
  <si>
    <t>Základní škole tvořené pouze třídami prvního stupně včetně ZŠ samostatně zřízené pro žáky se zdravotním postižením, včetně ZŠ speciální: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</si>
  <si>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</si>
  <si>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</si>
  <si>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</si>
  <si>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</si>
  <si>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</si>
  <si>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</si>
  <si>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</si>
  <si>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</si>
  <si>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</si>
  <si>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</si>
  <si>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</si>
  <si>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</si>
  <si>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</si>
  <si>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</si>
  <si>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</si>
  <si>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</si>
  <si>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</si>
  <si>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</si>
  <si>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</si>
  <si>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</si>
  <si>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</si>
  <si>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</si>
  <si>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</si>
  <si>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</si>
  <si>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</si>
  <si>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</si>
  <si>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</si>
  <si>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</si>
  <si>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</si>
  <si>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</si>
  <si>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</si>
  <si>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</si>
  <si>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</si>
  <si>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</si>
  <si>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</si>
  <si>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</si>
  <si>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</si>
  <si>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</si>
  <si>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</si>
  <si>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</si>
  <si>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</si>
  <si>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</si>
  <si>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</si>
  <si>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</si>
  <si>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</si>
  <si>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</si>
  <si>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</si>
  <si>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</si>
  <si>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</si>
  <si>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</si>
  <si>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Školním klubu</t>
  </si>
  <si>
    <t>Školní družině do 15 žáků (včetně)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</si>
  <si>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</si>
  <si>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</si>
  <si>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</si>
  <si>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</si>
  <si>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</si>
  <si>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</si>
  <si>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Školském účelovém zařízení, které poskytuje přípravu na vzdělávání v ZŠ speciální, popř. třídě přípravného stupně ZŠ speciální</t>
  </si>
  <si>
    <t>Kursu pro získání zákl.vzdělání organizovaného v ZŠ nebo SŠ v denní formě</t>
  </si>
  <si>
    <t>Kursu pro získání zákl.vzdělání organizovaného v ZŠ nebo SŠ ve večerní formě vzdělávání</t>
  </si>
  <si>
    <t>Kursu pro získání zákl.vzdělání organizovaného v ZŠ nebo SŠ v dálkové formě vzdělávání</t>
  </si>
  <si>
    <t>Kurz pro získání základů vzdělání organizovaný denní formou docházky na základě § 8 odst. 9 vyhlášky č. 73/2005 Sb., v souladu s informací MŠMT 18965/2005-24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</si>
  <si>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</si>
  <si>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</si>
  <si>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</si>
  <si>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Ubytovaného v domově mládeže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</si>
  <si>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</si>
  <si>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</si>
  <si>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</si>
  <si>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- výdejně,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</si>
  <si>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</si>
  <si>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</si>
  <si>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</si>
  <si>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</si>
  <si>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</si>
  <si>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</si>
  <si>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</si>
  <si>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</si>
  <si>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</si>
  <si>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</si>
  <si>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</si>
  <si>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</si>
  <si>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</si>
  <si>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</si>
  <si>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</si>
  <si>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</si>
  <si>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</si>
  <si>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</si>
  <si>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Základní umělecké škole v oboru s individuální výukou (do 4 žáků v odd.) - hudební obor</t>
  </si>
  <si>
    <t>Základní umělecké škole v oboru se skupinovou a kolektivní výukou:</t>
  </si>
  <si>
    <t xml:space="preserve">           Hudební obor</t>
  </si>
  <si>
    <t xml:space="preserve">           Literárně-dramatický obor</t>
  </si>
  <si>
    <t xml:space="preserve">           Taneční obor</t>
  </si>
  <si>
    <t xml:space="preserve">           Výtvarný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</si>
  <si>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</si>
  <si>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</si>
  <si>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</si>
  <si>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</si>
  <si>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</si>
  <si>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Internátní části střediska výchovné péče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</si>
  <si>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</si>
  <si>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</si>
  <si>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Speciálně pedagogickém centru (SPC)</t>
  </si>
  <si>
    <t>Žák, jemuž středisko volného času zajišťuje naplnění volného času zájmovou činností se zaměřením na různé oblasti: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</si>
  <si>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</si>
  <si>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</si>
  <si>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PPP: 95% dětí a žáků v MŠ, ZŠ a denní formě vzdělávání v SŠ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</si>
  <si>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</si>
  <si>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</si>
  <si>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>Část I. pokračuje na samostatných listech normativy 
pro střední vzdělávání a vyšší odborné vzdělávání</t>
  </si>
  <si>
    <t>část II.</t>
  </si>
  <si>
    <t>Normativy uvedené v části I. se zvýší o příplatek na jednoho žáka, jde-li: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</si>
  <si>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</si>
  <si>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</si>
  <si>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</si>
  <si>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</si>
  <si>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</si>
  <si>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</si>
  <si>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Normativ neinvestičních výdajů ze státního rozpočtu v roce 2011 jako roční objem neinvestičních výdajů z rozpočtu MŠMT na jednotku výkonu, tj. žáka nebo studenta v (ve):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</si>
  <si>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</si>
  <si>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</si>
  <si>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</si>
  <si>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část V.</t>
  </si>
  <si>
    <t>Na žáka nebo studenta v libovolné formě vzdělávání, který na základě individuálního vzdělávacího plánu má individuálně upravenu docházku do školy, jsou normativy stanoveny ve výši 5 % z normativů srovnatelné denní formy vzdělávání uvedených v části I.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</si>
  <si>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</si>
  <si>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Škola, zařízení</t>
  </si>
  <si>
    <t>ROK 2010</t>
  </si>
  <si>
    <t>ROK 2011</t>
  </si>
  <si>
    <t>normativní SR 2010</t>
  </si>
  <si>
    <t>konečný UR 2010</t>
  </si>
  <si>
    <t>Č.</t>
  </si>
  <si>
    <t>NIV celkem v tis. Kč</t>
  </si>
  <si>
    <t>NIV celkem</t>
  </si>
  <si>
    <t>Katolický domov studujících- DM, Praha 1</t>
  </si>
  <si>
    <t>VOŠ publicistiky, Praha 1</t>
  </si>
  <si>
    <t>MŠ sv. Voršily, Praha 1</t>
  </si>
  <si>
    <t>ZŠ sv. Voršily, Praha 1</t>
  </si>
  <si>
    <t>Dívčí katolická střední škola, Praha 1</t>
  </si>
  <si>
    <t>Veselá škola - ZŠ a ZUŠ, Praha 1</t>
  </si>
  <si>
    <t>Křesťanský domov u sv. Ludmily, Praha 2</t>
  </si>
  <si>
    <t>Lauderova MŠ, ZŠ a gymnázium, Praha 2</t>
  </si>
  <si>
    <t>Církevní SZŠ Jana Pavla II, Praha 2</t>
  </si>
  <si>
    <t>SOŠ sociální sv. Zdislavy, Praha 2</t>
  </si>
  <si>
    <t>VZŠ maltézských rytířů, Praha 2</t>
  </si>
  <si>
    <t>Arcibiskupské gymnázium, Praha 2</t>
  </si>
  <si>
    <t>JABOK - VOŠ sociálně ped.a teol., Praha 2</t>
  </si>
  <si>
    <t>MŠ a ZŠ speciální Diakonie ČCE, Praha 4</t>
  </si>
  <si>
    <t>CMŠ Studánka, Praha 4</t>
  </si>
  <si>
    <t>EA-VOŠ a SOŠ, Praha 4</t>
  </si>
  <si>
    <t>Církevní MŠ Srdíčko, Praha 5</t>
  </si>
  <si>
    <t>MŠ a ZŠ speciální Diakonie ČCE, Praha 5</t>
  </si>
  <si>
    <t>Církevní ZUŠ Harmonie,Praha 6</t>
  </si>
  <si>
    <t>VOŠ HITS Praha 6</t>
  </si>
  <si>
    <t>Katolická MŠ sv. Klimenta, Praha 7</t>
  </si>
  <si>
    <t>Bratrská ZŠ, Praha 7</t>
  </si>
  <si>
    <t>Církevní MŠ Laura, Praha 8</t>
  </si>
  <si>
    <t>Dvouletá katolická SŠ, Praha 8</t>
  </si>
  <si>
    <t>CZŠ logoped.Don Bosko a MŠ log., Praha 8</t>
  </si>
  <si>
    <t>Křesťanská PPP, Praha 8</t>
  </si>
  <si>
    <t>Evang.sem. - VOŠ teolog.a sociální, Praha 9</t>
  </si>
  <si>
    <t>Křesťanské gymnázium, Praha 10</t>
  </si>
  <si>
    <t>ZŠ speciální Diakonie ČCE, Praha 10</t>
  </si>
  <si>
    <t>Církevní ZŠ a MŠ Archa, Benešov</t>
  </si>
  <si>
    <t>Katolická MŠ, Beroun</t>
  </si>
  <si>
    <t>Svatojánská kolej-VOŠ ped.,Sv.Jan p.Skalou</t>
  </si>
  <si>
    <t>Církevní MŠ Radost, Kladno</t>
  </si>
  <si>
    <t>ZŠ Maltézských rytířů, Kladno</t>
  </si>
  <si>
    <t>VOŠ misijní a teolog., Kolín</t>
  </si>
  <si>
    <t>Dívčí katolická SŠ a MŠ, Kolín</t>
  </si>
  <si>
    <t>ZŠ spec.a prakt.škola Diakonie ČCE, Čáslav</t>
  </si>
  <si>
    <t>Církevní gymnázium sv.Voršily, Kutná Hora</t>
  </si>
  <si>
    <t>Teolog.seminář CASD Radvanice, Sázava</t>
  </si>
  <si>
    <t>Salesiánské stř. mládeže-DDM, Č.Budějovice</t>
  </si>
  <si>
    <t>Biskup.gymn. a Církevní ZŠ, Č.Budějovice</t>
  </si>
  <si>
    <t>Církevní MŠ,  Č.Budějovice</t>
  </si>
  <si>
    <t>Církevní MŠ "U sv.Josefa", Č.Budějovice</t>
  </si>
  <si>
    <r>
      <t xml:space="preserve">DM Petrinum, Písek - </t>
    </r>
    <r>
      <rPr>
        <sz val="9"/>
        <color indexed="10"/>
        <rFont val="Arial CE"/>
        <family val="0"/>
      </rPr>
      <t>neaktivní</t>
    </r>
  </si>
  <si>
    <t>Církevní MŠ, Tábor</t>
  </si>
  <si>
    <t>Církevní ZŠ Orbis Pictus, s.r.o. Tábor</t>
  </si>
  <si>
    <t>Spec.školy Diakonie ČCE Rolnička,Soběslav</t>
  </si>
  <si>
    <t>Církevní gymnázium, Plzeň</t>
  </si>
  <si>
    <t>Salesiánské středisko mládeže-DDM, Plzeň</t>
  </si>
  <si>
    <t>ZŠ speciální Diakonie ČCE, Merklín</t>
  </si>
  <si>
    <t>Církevní SOŠ Splálené Poříčí</t>
  </si>
  <si>
    <t>Biskupské gymnázium Varnsdorf</t>
  </si>
  <si>
    <r>
      <t xml:space="preserve">Biskup.gymn. Krupka - </t>
    </r>
    <r>
      <rPr>
        <sz val="9"/>
        <color indexed="10"/>
        <rFont val="Arial CE"/>
        <family val="0"/>
      </rPr>
      <t>sloučeno se ZŠ</t>
    </r>
  </si>
  <si>
    <t>Biskup.gymn. a ZŠ Bohosudov</t>
  </si>
  <si>
    <t>Sales.stř.Štěpána Trochty - DDM, Teplice</t>
  </si>
  <si>
    <t>Katolická ZŠ, Jablonec n.Nisou</t>
  </si>
  <si>
    <t>Křesťanská ZŠ a MŠ, Liberec</t>
  </si>
  <si>
    <t>Církev.domov mládeže a ŠJ, H.Králové</t>
  </si>
  <si>
    <t>ZŠ SION H.Králové</t>
  </si>
  <si>
    <t>MŠ SION H.Králové</t>
  </si>
  <si>
    <t>Biskup.gymn.a ZŠ a MŠ H.Králové</t>
  </si>
  <si>
    <t>SOŠ sociální - EA Náchod</t>
  </si>
  <si>
    <t>Církevní ZŠ Borohrádek</t>
  </si>
  <si>
    <t>ZŠ speciální Diakonie ČCE, Vrchlabí</t>
  </si>
  <si>
    <t>Gymn.Suverén.řádu maltéz. rytířů, Skuteč</t>
  </si>
  <si>
    <t>SOŠ sociální u Matky Boží, Jihlava</t>
  </si>
  <si>
    <t>Křesťanská ZŠ Jihlava</t>
  </si>
  <si>
    <t>Církevní MŠ a SVČ Pacov</t>
  </si>
  <si>
    <t>Katolické gymnázium, Třebíč</t>
  </si>
  <si>
    <t>Biskupské gymnázium, Žďár nad Sázavou</t>
  </si>
  <si>
    <t>Stř. šk. gastronomická A.Kolpinga, Žďár n/S</t>
  </si>
  <si>
    <t>Biskupské gymnázium, Letovice</t>
  </si>
  <si>
    <t>Sales.stř.ml. - DDM, Brno-Žabovřesky</t>
  </si>
  <si>
    <t>Biskupské gymnázium, Brno</t>
  </si>
  <si>
    <t>Církevní DM Sv.Rodiny a ŠJ,s.r.o. Brno</t>
  </si>
  <si>
    <t>Cyrilomet.gymnázium a SOŠ pedag., Brno</t>
  </si>
  <si>
    <t>Cyrilomet.církevní  ZŠ, Brno</t>
  </si>
  <si>
    <t>SZŠ Evangelické akademie Brno,Šimáčkova</t>
  </si>
  <si>
    <t>EA, VOŠ sociálně právní, Brno</t>
  </si>
  <si>
    <t>Církev.DM Petrinum, Veveří</t>
  </si>
  <si>
    <t>Církev.SZŠ s.r.o, Brno, Grohova</t>
  </si>
  <si>
    <t>ZŠ sv. Voršily Olomouc</t>
  </si>
  <si>
    <t>VOŠ sociál.a teolog.Dorkas,Olomouc</t>
  </si>
  <si>
    <t>CARITAS - VOŠ sociální, Olomouc</t>
  </si>
  <si>
    <t>Cyrilomet.gymnázium a MŠ, Prostějov</t>
  </si>
  <si>
    <t>Teologický konvikt - DM a ŠJ, Olomouc</t>
  </si>
  <si>
    <t>Církevní DD Emanuel,Stará Ves</t>
  </si>
  <si>
    <t>Církev ZŠ a MŠ, Krnov</t>
  </si>
  <si>
    <t>ZUŠ duchovní hudby, Frýdek Místek</t>
  </si>
  <si>
    <t>Dětský domov Řepiště</t>
  </si>
  <si>
    <t>Církev.MŠ, ZŠ a SŠ, Český Těšín</t>
  </si>
  <si>
    <t>Církevní stř.ml. Jana Boska Havířov</t>
  </si>
  <si>
    <t>ZŠ svaté Zdislavy, Kopřivnice</t>
  </si>
  <si>
    <t>SPgŠ a SZŠ sv.Anežky České, Odry</t>
  </si>
  <si>
    <t>Církev. ZŠ sv.Ludmily, Hradec nad Moravicí</t>
  </si>
  <si>
    <t>Církevní MŠ Ludgeřovice</t>
  </si>
  <si>
    <t>Církevní konzervatoř, Opava</t>
  </si>
  <si>
    <t xml:space="preserve">Círk.ZŠ a MŠ Přemysla Pittra, Ostrava </t>
  </si>
  <si>
    <t>ZŠ speciální Diakonie ČCE, Ostrava</t>
  </si>
  <si>
    <t>Biskupské gymnázium Ostrava</t>
  </si>
  <si>
    <t>Sales.stř.volného času Don Bosco, Ostrava</t>
  </si>
  <si>
    <t>Církevní ZŠ a MŠ Třinec</t>
  </si>
  <si>
    <t>Arcibiskupské gymnázium, Kroměříž</t>
  </si>
  <si>
    <t>Konzervatoř Evangelické Akademie,Olomouc</t>
  </si>
  <si>
    <t>Církevní ZŠ Kroměříž</t>
  </si>
  <si>
    <t>Církevní SOŠ Bojkovice</t>
  </si>
  <si>
    <t>Stojanovo gymnázium Velehrad</t>
  </si>
  <si>
    <t>Základní škola Salvátor Valašské Meziříčí</t>
  </si>
  <si>
    <t>Církevní ZŠ Zlín</t>
  </si>
  <si>
    <t>Dětský domov HUSITA, o.p.s. Příbram</t>
  </si>
  <si>
    <t>Katolická ZŠ Uherský Brod</t>
  </si>
  <si>
    <t>Sales.stř.ml.- DDM, Brno-Líšeň</t>
  </si>
  <si>
    <t>CíGY Německého řádu s.r.o.Olomouc</t>
  </si>
  <si>
    <t>BRÁNA, ZŠ a MŠ, Nová Paka</t>
  </si>
  <si>
    <t>Křesť. ZŠ Nativity, Děčín</t>
  </si>
  <si>
    <t>Křesťanská ZŠ a MŠ Elijáš, Praha 2</t>
  </si>
  <si>
    <t>Církevní ZŠ Veselí nad Moravou</t>
  </si>
  <si>
    <t>MŠ sv.Josefa Kojetín</t>
  </si>
  <si>
    <t>Církevní MŠ Přerov</t>
  </si>
  <si>
    <t>Církevní MŠ Svatojánek v Litovli</t>
  </si>
  <si>
    <t>Vysvětlivky: NIV - neinvestiční výdaje</t>
  </si>
  <si>
    <t xml:space="preserve">            UR - upravený rozpočet</t>
  </si>
  <si>
    <t>Rozpočet církevních škol a školských zařízení</t>
  </si>
  <si>
    <t>Schválený</t>
  </si>
  <si>
    <t xml:space="preserve">roozpočet </t>
  </si>
  <si>
    <t>rozpočet</t>
  </si>
  <si>
    <t>v tom:</t>
  </si>
  <si>
    <t>Rozpočet regionálního školství na rok 2011 - bez přímo řízených organizací</t>
  </si>
  <si>
    <t>Normativní rozpis rozpočtu RgŠ územních samosprávných celků na rok 2011</t>
  </si>
  <si>
    <t>v tis. Kč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</si>
</sst>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00%"/>
    <numFmt numFmtId="191" formatCode="0.0%"/>
    <numFmt numFmtId="192" formatCode="0.000000000"/>
    <numFmt numFmtId="193" formatCode="#,##0.00000000"/>
    <numFmt numFmtId="194" formatCode="#,##0.000000000000"/>
    <numFmt numFmtId="195" formatCode="0.000000000000"/>
    <numFmt numFmtId="196" formatCode="0.00000%"/>
    <numFmt numFmtId="197" formatCode="mmmm\ yy"/>
    <numFmt numFmtId="198" formatCode="mmmm\ yyyy"/>
    <numFmt numFmtId="199" formatCode="#,##0.0000000"/>
    <numFmt numFmtId="200" formatCode="0.0000000000"/>
    <numFmt numFmtId="201" formatCode="_-* #,##0.0\ &quot;Kč&quot;_-;\-* #,##0.0\ &quot;Kč&quot;_-;_-* &quot;-&quot;?\ &quot;Kč&quot;_-;_-@_-"/>
    <numFmt numFmtId="202" formatCode="#,##0\ &quot;Kč&quot;"/>
    <numFmt numFmtId="203" formatCode="#,##0.000\ &quot;Kč&quot;"/>
    <numFmt numFmtId="204" formatCode="#,##0.0000000000"/>
    <numFmt numFmtId="205" formatCode="#,##0.000000000"/>
  </numFmts>
  <fonts count="73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0"/>
      <name val="Arial Narrow"/>
      <family val="2"/>
    </font>
    <font>
      <b/>
      <sz val="30"/>
      <name val="Arial CE"/>
      <family val="0"/>
    </font>
    <font>
      <b/>
      <sz val="15"/>
      <name val="Arial CE"/>
      <family val="2"/>
    </font>
    <font>
      <sz val="20"/>
      <name val="Arial CE"/>
      <family val="2"/>
    </font>
    <font>
      <b/>
      <sz val="15"/>
      <name val="Arial"/>
      <family val="2"/>
    </font>
    <font>
      <b/>
      <sz val="22"/>
      <name val="Arial CE"/>
      <family val="2"/>
    </font>
    <font>
      <sz val="2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8"/>
      <name val="Arial"/>
      <family val="2"/>
    </font>
    <font>
      <b/>
      <i/>
      <sz val="18"/>
      <name val="Arial CE"/>
      <family val="0"/>
    </font>
    <font>
      <b/>
      <sz val="16"/>
      <color indexed="8"/>
      <name val="Arial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63"/>
      </left>
      <right style="medium"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63"/>
      </left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51" applyFont="1">
      <alignment/>
      <protection/>
    </xf>
    <xf numFmtId="3" fontId="6" fillId="33" borderId="0" xfId="51" applyNumberFormat="1" applyFont="1" applyFill="1" applyBorder="1" applyAlignment="1">
      <alignment wrapText="1"/>
      <protection/>
    </xf>
    <xf numFmtId="0" fontId="1" fillId="33" borderId="0" xfId="51" applyFill="1">
      <alignment/>
      <protection/>
    </xf>
    <xf numFmtId="3" fontId="1" fillId="33" borderId="0" xfId="51" applyNumberFormat="1" applyFill="1" applyBorder="1">
      <alignment/>
      <protection/>
    </xf>
    <xf numFmtId="3" fontId="1" fillId="33" borderId="0" xfId="51" applyNumberFormat="1" applyFill="1">
      <alignment/>
      <protection/>
    </xf>
    <xf numFmtId="176" fontId="1" fillId="33" borderId="0" xfId="51" applyNumberFormat="1" applyFill="1">
      <alignment/>
      <protection/>
    </xf>
    <xf numFmtId="0" fontId="1" fillId="33" borderId="0" xfId="51" applyFont="1" applyFill="1">
      <alignment/>
      <protection/>
    </xf>
    <xf numFmtId="0" fontId="8" fillId="33" borderId="0" xfId="51" applyFont="1" applyFill="1">
      <alignment/>
      <protection/>
    </xf>
    <xf numFmtId="0" fontId="6" fillId="33" borderId="10" xfId="51" applyFont="1" applyFill="1" applyBorder="1">
      <alignment/>
      <protection/>
    </xf>
    <xf numFmtId="0" fontId="16" fillId="33" borderId="11" xfId="51" applyFont="1" applyFill="1" applyBorder="1">
      <alignment/>
      <protection/>
    </xf>
    <xf numFmtId="0" fontId="16" fillId="33" borderId="12" xfId="51" applyFont="1" applyFill="1" applyBorder="1">
      <alignment/>
      <protection/>
    </xf>
    <xf numFmtId="0" fontId="16" fillId="33" borderId="13" xfId="51" applyFont="1" applyFill="1" applyBorder="1">
      <alignment/>
      <protection/>
    </xf>
    <xf numFmtId="0" fontId="16" fillId="33" borderId="14" xfId="51" applyFont="1" applyFill="1" applyBorder="1">
      <alignment/>
      <protection/>
    </xf>
    <xf numFmtId="0" fontId="16" fillId="33" borderId="15" xfId="51" applyFont="1" applyFill="1" applyBorder="1">
      <alignment/>
      <protection/>
    </xf>
    <xf numFmtId="0" fontId="16" fillId="33" borderId="16" xfId="51" applyFont="1" applyFill="1" applyBorder="1">
      <alignment/>
      <protection/>
    </xf>
    <xf numFmtId="0" fontId="16" fillId="33" borderId="17" xfId="51" applyFont="1" applyFill="1" applyBorder="1">
      <alignment/>
      <protection/>
    </xf>
    <xf numFmtId="0" fontId="16" fillId="33" borderId="18" xfId="51" applyFont="1" applyFill="1" applyBorder="1">
      <alignment/>
      <protection/>
    </xf>
    <xf numFmtId="3" fontId="6" fillId="33" borderId="19" xfId="51" applyNumberFormat="1" applyFont="1" applyFill="1" applyBorder="1">
      <alignment/>
      <protection/>
    </xf>
    <xf numFmtId="0" fontId="16" fillId="33" borderId="11" xfId="51" applyFont="1" applyFill="1" applyBorder="1" applyAlignment="1">
      <alignment horizontal="center"/>
      <protection/>
    </xf>
    <xf numFmtId="0" fontId="16" fillId="33" borderId="12" xfId="51" applyFont="1" applyFill="1" applyBorder="1" applyAlignment="1">
      <alignment horizontal="center"/>
      <protection/>
    </xf>
    <xf numFmtId="0" fontId="16" fillId="33" borderId="20" xfId="51" applyFont="1" applyFill="1" applyBorder="1" applyAlignment="1">
      <alignment horizontal="center"/>
      <protection/>
    </xf>
    <xf numFmtId="0" fontId="16" fillId="33" borderId="14" xfId="51" applyFont="1" applyFill="1" applyBorder="1" applyAlignment="1">
      <alignment horizontal="center"/>
      <protection/>
    </xf>
    <xf numFmtId="3" fontId="1" fillId="33" borderId="0" xfId="51" applyNumberFormat="1" applyFill="1" applyBorder="1" applyAlignment="1">
      <alignment horizontal="center"/>
      <protection/>
    </xf>
    <xf numFmtId="0" fontId="1" fillId="33" borderId="0" xfId="51" applyFill="1" applyBorder="1" applyAlignment="1">
      <alignment horizontal="center"/>
      <protection/>
    </xf>
    <xf numFmtId="3" fontId="6" fillId="33" borderId="0" xfId="51" applyNumberFormat="1" applyFont="1" applyFill="1" applyBorder="1" applyAlignment="1">
      <alignment horizontal="center" vertical="center"/>
      <protection/>
    </xf>
    <xf numFmtId="3" fontId="15" fillId="33" borderId="0" xfId="51" applyNumberFormat="1" applyFont="1" applyFill="1" applyBorder="1" applyAlignment="1">
      <alignment horizontal="right"/>
      <protection/>
    </xf>
    <xf numFmtId="176" fontId="6" fillId="33" borderId="0" xfId="51" applyNumberFormat="1" applyFont="1" applyFill="1" applyBorder="1">
      <alignment/>
      <protection/>
    </xf>
    <xf numFmtId="0" fontId="1" fillId="0" borderId="0" xfId="5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3" fontId="6" fillId="0" borderId="0" xfId="51" applyNumberFormat="1" applyFont="1" applyBorder="1">
      <alignment/>
      <protection/>
    </xf>
    <xf numFmtId="0" fontId="2" fillId="0" borderId="0" xfId="51" applyFont="1" applyBorder="1" applyAlignment="1">
      <alignment/>
      <protection/>
    </xf>
    <xf numFmtId="0" fontId="2" fillId="0" borderId="0" xfId="51" applyFont="1" applyBorder="1" applyAlignment="1">
      <alignment horizontal="left"/>
      <protection/>
    </xf>
    <xf numFmtId="3" fontId="6" fillId="0" borderId="0" xfId="51" applyNumberFormat="1" applyFont="1" applyFill="1" applyBorder="1">
      <alignment/>
      <protection/>
    </xf>
    <xf numFmtId="0" fontId="15" fillId="0" borderId="0" xfId="51" applyFont="1" applyBorder="1">
      <alignment/>
      <protection/>
    </xf>
    <xf numFmtId="3" fontId="2" fillId="0" borderId="0" xfId="51" applyNumberFormat="1" applyFont="1" applyBorder="1">
      <alignment/>
      <protection/>
    </xf>
    <xf numFmtId="0" fontId="16" fillId="33" borderId="10" xfId="51" applyFont="1" applyFill="1" applyBorder="1" applyAlignment="1">
      <alignment horizontal="center"/>
      <protection/>
    </xf>
    <xf numFmtId="3" fontId="16" fillId="33" borderId="19" xfId="51" applyNumberFormat="1" applyFont="1" applyFill="1" applyBorder="1" applyAlignment="1">
      <alignment horizontal="center"/>
      <protection/>
    </xf>
    <xf numFmtId="49" fontId="16" fillId="33" borderId="19" xfId="51" applyNumberFormat="1" applyFont="1" applyFill="1" applyBorder="1" applyAlignment="1">
      <alignment horizontal="center"/>
      <protection/>
    </xf>
    <xf numFmtId="3" fontId="16" fillId="33" borderId="19" xfId="51" applyNumberFormat="1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3" fontId="1" fillId="0" borderId="0" xfId="50" applyNumberFormat="1" applyFill="1" applyAlignment="1">
      <alignment horizontal="right" vertical="center"/>
      <protection/>
    </xf>
    <xf numFmtId="0" fontId="63" fillId="0" borderId="0" xfId="0" applyFont="1" applyAlignment="1">
      <alignment/>
    </xf>
    <xf numFmtId="0" fontId="0" fillId="0" borderId="21" xfId="0" applyBorder="1" applyAlignment="1">
      <alignment horizontal="center" textRotation="90" wrapText="1"/>
    </xf>
    <xf numFmtId="3" fontId="0" fillId="0" borderId="21" xfId="0" applyNumberFormat="1" applyBorder="1" applyAlignment="1">
      <alignment/>
    </xf>
    <xf numFmtId="3" fontId="55" fillId="34" borderId="21" xfId="0" applyNumberFormat="1" applyFont="1" applyFill="1" applyBorder="1" applyAlignment="1">
      <alignment/>
    </xf>
    <xf numFmtId="3" fontId="55" fillId="35" borderId="2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0" fontId="16" fillId="33" borderId="22" xfId="51" applyFont="1" applyFill="1" applyBorder="1">
      <alignment/>
      <protection/>
    </xf>
    <xf numFmtId="0" fontId="16" fillId="33" borderId="23" xfId="51" applyFont="1" applyFill="1" applyBorder="1">
      <alignment/>
      <protection/>
    </xf>
    <xf numFmtId="0" fontId="16" fillId="33" borderId="21" xfId="51" applyFont="1" applyFill="1" applyBorder="1" applyAlignment="1">
      <alignment wrapText="1"/>
      <protection/>
    </xf>
    <xf numFmtId="0" fontId="16" fillId="33" borderId="24" xfId="51" applyFont="1" applyFill="1" applyBorder="1" applyAlignment="1">
      <alignment horizontal="center"/>
      <protection/>
    </xf>
    <xf numFmtId="0" fontId="1" fillId="33" borderId="0" xfId="51" applyFill="1" applyAlignment="1">
      <alignment/>
      <protection/>
    </xf>
    <xf numFmtId="3" fontId="1" fillId="33" borderId="0" xfId="51" applyNumberFormat="1" applyFill="1" applyBorder="1" applyAlignment="1">
      <alignment/>
      <protection/>
    </xf>
    <xf numFmtId="3" fontId="1" fillId="33" borderId="0" xfId="51" applyNumberFormat="1" applyFill="1" applyAlignment="1">
      <alignment/>
      <protection/>
    </xf>
    <xf numFmtId="176" fontId="15" fillId="33" borderId="0" xfId="51" applyNumberFormat="1" applyFont="1" applyFill="1" applyBorder="1" applyAlignment="1">
      <alignment/>
      <protection/>
    </xf>
    <xf numFmtId="3" fontId="15" fillId="33" borderId="0" xfId="51" applyNumberFormat="1" applyFont="1" applyFill="1" applyBorder="1" applyAlignment="1">
      <alignment/>
      <protection/>
    </xf>
    <xf numFmtId="0" fontId="55" fillId="0" borderId="0" xfId="0" applyFont="1" applyAlignment="1">
      <alignment/>
    </xf>
    <xf numFmtId="0" fontId="0" fillId="0" borderId="0" xfId="47" applyFill="1">
      <alignment/>
      <protection/>
    </xf>
    <xf numFmtId="0" fontId="0" fillId="33" borderId="0" xfId="47" applyFill="1">
      <alignment/>
      <protection/>
    </xf>
    <xf numFmtId="3" fontId="0" fillId="33" borderId="0" xfId="47" applyNumberFormat="1" applyFill="1">
      <alignment/>
      <protection/>
    </xf>
    <xf numFmtId="0" fontId="0" fillId="0" borderId="0" xfId="47">
      <alignment/>
      <protection/>
    </xf>
    <xf numFmtId="0" fontId="9" fillId="0" borderId="25" xfId="47" applyFont="1" applyFill="1" applyBorder="1">
      <alignment/>
      <protection/>
    </xf>
    <xf numFmtId="3" fontId="9" fillId="0" borderId="10" xfId="47" applyNumberFormat="1" applyFont="1" applyFill="1" applyBorder="1">
      <alignment/>
      <protection/>
    </xf>
    <xf numFmtId="49" fontId="9" fillId="0" borderId="10" xfId="47" applyNumberFormat="1" applyFont="1" applyFill="1" applyBorder="1" applyAlignment="1">
      <alignment horizontal="center"/>
      <protection/>
    </xf>
    <xf numFmtId="3" fontId="9" fillId="0" borderId="26" xfId="47" applyNumberFormat="1" applyFont="1" applyFill="1" applyBorder="1">
      <alignment/>
      <protection/>
    </xf>
    <xf numFmtId="3" fontId="9" fillId="0" borderId="26" xfId="47" applyNumberFormat="1" applyFont="1" applyFill="1" applyBorder="1" applyAlignment="1">
      <alignment horizontal="center"/>
      <protection/>
    </xf>
    <xf numFmtId="3" fontId="9" fillId="0" borderId="27" xfId="47" applyNumberFormat="1" applyFont="1" applyFill="1" applyBorder="1" applyAlignment="1">
      <alignment horizontal="center" vertical="center"/>
      <protection/>
    </xf>
    <xf numFmtId="3" fontId="10" fillId="0" borderId="27" xfId="47" applyNumberFormat="1" applyFont="1" applyFill="1" applyBorder="1" applyAlignment="1">
      <alignment horizontal="right"/>
      <protection/>
    </xf>
    <xf numFmtId="4" fontId="10" fillId="0" borderId="27" xfId="47" applyNumberFormat="1" applyFont="1" applyFill="1" applyBorder="1" applyAlignment="1">
      <alignment horizontal="right"/>
      <protection/>
    </xf>
    <xf numFmtId="3" fontId="9" fillId="0" borderId="28" xfId="47" applyNumberFormat="1" applyFont="1" applyFill="1" applyBorder="1" applyAlignment="1">
      <alignment horizontal="center" vertical="center"/>
      <protection/>
    </xf>
    <xf numFmtId="3" fontId="10" fillId="0" borderId="28" xfId="47" applyNumberFormat="1" applyFont="1" applyFill="1" applyBorder="1" applyAlignment="1">
      <alignment horizontal="right"/>
      <protection/>
    </xf>
    <xf numFmtId="3" fontId="10" fillId="33" borderId="21" xfId="47" applyNumberFormat="1" applyFont="1" applyFill="1" applyBorder="1" applyAlignment="1">
      <alignment horizontal="right"/>
      <protection/>
    </xf>
    <xf numFmtId="4" fontId="10" fillId="0" borderId="28" xfId="47" applyNumberFormat="1" applyFont="1" applyFill="1" applyBorder="1" applyAlignment="1">
      <alignment horizontal="right"/>
      <protection/>
    </xf>
    <xf numFmtId="0" fontId="11" fillId="0" borderId="29" xfId="47" applyFont="1" applyBorder="1" applyAlignment="1">
      <alignment horizontal="center"/>
      <protection/>
    </xf>
    <xf numFmtId="3" fontId="10" fillId="0" borderId="26" xfId="47" applyNumberFormat="1" applyFont="1" applyFill="1" applyBorder="1" applyAlignment="1">
      <alignment horizontal="right"/>
      <protection/>
    </xf>
    <xf numFmtId="3" fontId="10" fillId="33" borderId="12" xfId="47" applyNumberFormat="1" applyFont="1" applyFill="1" applyBorder="1" applyAlignment="1">
      <alignment horizontal="right"/>
      <protection/>
    </xf>
    <xf numFmtId="4" fontId="10" fillId="0" borderId="26" xfId="47" applyNumberFormat="1" applyFont="1" applyFill="1" applyBorder="1" applyAlignment="1">
      <alignment horizontal="right"/>
      <protection/>
    </xf>
    <xf numFmtId="3" fontId="12" fillId="0" borderId="25" xfId="47" applyNumberFormat="1" applyFont="1" applyFill="1" applyBorder="1">
      <alignment/>
      <protection/>
    </xf>
    <xf numFmtId="3" fontId="12" fillId="0" borderId="25" xfId="47" applyNumberFormat="1" applyFont="1" applyFill="1" applyBorder="1" applyAlignment="1">
      <alignment horizontal="right"/>
      <protection/>
    </xf>
    <xf numFmtId="3" fontId="12" fillId="33" borderId="30" xfId="47" applyNumberFormat="1" applyFont="1" applyFill="1" applyBorder="1" applyAlignment="1">
      <alignment horizontal="right"/>
      <protection/>
    </xf>
    <xf numFmtId="4" fontId="12" fillId="0" borderId="25" xfId="47" applyNumberFormat="1" applyFont="1" applyFill="1" applyBorder="1" applyAlignment="1">
      <alignment horizontal="right"/>
      <protection/>
    </xf>
    <xf numFmtId="0" fontId="13" fillId="0" borderId="0" xfId="47" applyFont="1">
      <alignment/>
      <protection/>
    </xf>
    <xf numFmtId="3" fontId="10" fillId="0" borderId="12" xfId="47" applyNumberFormat="1" applyFont="1" applyFill="1" applyBorder="1" applyAlignment="1">
      <alignment horizontal="right"/>
      <protection/>
    </xf>
    <xf numFmtId="3" fontId="10" fillId="0" borderId="20" xfId="47" applyNumberFormat="1" applyFont="1" applyFill="1" applyBorder="1" applyAlignment="1">
      <alignment horizontal="right"/>
      <protection/>
    </xf>
    <xf numFmtId="3" fontId="9" fillId="0" borderId="10" xfId="47" applyNumberFormat="1" applyFont="1" applyFill="1" applyBorder="1" applyAlignment="1">
      <alignment horizontal="center" vertical="center"/>
      <protection/>
    </xf>
    <xf numFmtId="3" fontId="10" fillId="0" borderId="10" xfId="47" applyNumberFormat="1" applyFont="1" applyFill="1" applyBorder="1" applyAlignment="1">
      <alignment horizontal="right"/>
      <protection/>
    </xf>
    <xf numFmtId="4" fontId="10" fillId="0" borderId="10" xfId="47" applyNumberFormat="1" applyFont="1" applyFill="1" applyBorder="1" applyAlignment="1">
      <alignment horizontal="right"/>
      <protection/>
    </xf>
    <xf numFmtId="4" fontId="10" fillId="0" borderId="19" xfId="47" applyNumberFormat="1" applyFont="1" applyFill="1" applyBorder="1" applyAlignment="1">
      <alignment horizontal="right"/>
      <protection/>
    </xf>
    <xf numFmtId="3" fontId="9" fillId="0" borderId="19" xfId="47" applyNumberFormat="1" applyFont="1" applyFill="1" applyBorder="1" applyAlignment="1">
      <alignment horizontal="left" vertical="center"/>
      <protection/>
    </xf>
    <xf numFmtId="0" fontId="0" fillId="33" borderId="0" xfId="47" applyFill="1" applyBorder="1" applyAlignment="1">
      <alignment/>
      <protection/>
    </xf>
    <xf numFmtId="3" fontId="9" fillId="33" borderId="29" xfId="47" applyNumberFormat="1" applyFont="1" applyFill="1" applyBorder="1" applyAlignment="1">
      <alignment horizontal="center" vertical="center"/>
      <protection/>
    </xf>
    <xf numFmtId="176" fontId="10" fillId="0" borderId="16" xfId="47" applyNumberFormat="1" applyFont="1" applyFill="1" applyBorder="1" applyAlignment="1">
      <alignment horizontal="right"/>
      <protection/>
    </xf>
    <xf numFmtId="3" fontId="10" fillId="33" borderId="31" xfId="47" applyNumberFormat="1" applyFont="1" applyFill="1" applyBorder="1" applyAlignment="1">
      <alignment horizontal="right"/>
      <protection/>
    </xf>
    <xf numFmtId="175" fontId="10" fillId="33" borderId="32" xfId="47" applyNumberFormat="1" applyFont="1" applyFill="1" applyBorder="1" applyAlignment="1">
      <alignment horizontal="right"/>
      <protection/>
    </xf>
    <xf numFmtId="176" fontId="10" fillId="33" borderId="21" xfId="47" applyNumberFormat="1" applyFont="1" applyFill="1" applyBorder="1" applyAlignment="1">
      <alignment horizontal="right"/>
      <protection/>
    </xf>
    <xf numFmtId="176" fontId="10" fillId="0" borderId="21" xfId="47" applyNumberFormat="1" applyFont="1" applyFill="1" applyBorder="1" applyAlignment="1">
      <alignment horizontal="right"/>
      <protection/>
    </xf>
    <xf numFmtId="176" fontId="10" fillId="0" borderId="12" xfId="47" applyNumberFormat="1" applyFont="1" applyFill="1" applyBorder="1" applyAlignment="1">
      <alignment horizontal="right"/>
      <protection/>
    </xf>
    <xf numFmtId="3" fontId="10" fillId="33" borderId="22" xfId="47" applyNumberFormat="1" applyFont="1" applyFill="1" applyBorder="1" applyAlignment="1">
      <alignment horizontal="right"/>
      <protection/>
    </xf>
    <xf numFmtId="175" fontId="10" fillId="33" borderId="33" xfId="47" applyNumberFormat="1" applyFont="1" applyFill="1" applyBorder="1" applyAlignment="1">
      <alignment horizontal="right"/>
      <protection/>
    </xf>
    <xf numFmtId="176" fontId="10" fillId="33" borderId="12" xfId="47" applyNumberFormat="1" applyFont="1" applyFill="1" applyBorder="1" applyAlignment="1">
      <alignment horizontal="right"/>
      <protection/>
    </xf>
    <xf numFmtId="3" fontId="12" fillId="33" borderId="34" xfId="47" applyNumberFormat="1" applyFont="1" applyFill="1" applyBorder="1">
      <alignment/>
      <protection/>
    </xf>
    <xf numFmtId="176" fontId="12" fillId="0" borderId="30" xfId="47" applyNumberFormat="1" applyFont="1" applyFill="1" applyBorder="1" applyAlignment="1">
      <alignment horizontal="right"/>
      <protection/>
    </xf>
    <xf numFmtId="3" fontId="12" fillId="33" borderId="35" xfId="47" applyNumberFormat="1" applyFont="1" applyFill="1" applyBorder="1" applyAlignment="1">
      <alignment horizontal="right"/>
      <protection/>
    </xf>
    <xf numFmtId="175" fontId="12" fillId="33" borderId="36" xfId="47" applyNumberFormat="1" applyFont="1" applyFill="1" applyBorder="1" applyAlignment="1">
      <alignment horizontal="right"/>
      <protection/>
    </xf>
    <xf numFmtId="176" fontId="12" fillId="33" borderId="30" xfId="47" applyNumberFormat="1" applyFont="1" applyFill="1" applyBorder="1" applyAlignment="1">
      <alignment horizontal="right"/>
      <protection/>
    </xf>
    <xf numFmtId="0" fontId="13" fillId="33" borderId="0" xfId="47" applyFont="1" applyFill="1">
      <alignment/>
      <protection/>
    </xf>
    <xf numFmtId="3" fontId="9" fillId="33" borderId="15" xfId="47" applyNumberFormat="1" applyFont="1" applyFill="1" applyBorder="1" applyAlignment="1">
      <alignment horizontal="center" vertical="center"/>
      <protection/>
    </xf>
    <xf numFmtId="176" fontId="10" fillId="0" borderId="37" xfId="47" applyNumberFormat="1" applyFont="1" applyFill="1" applyBorder="1" applyAlignment="1">
      <alignment horizontal="right"/>
      <protection/>
    </xf>
    <xf numFmtId="3" fontId="10" fillId="33" borderId="16" xfId="47" applyNumberFormat="1" applyFont="1" applyFill="1" applyBorder="1" applyAlignment="1">
      <alignment horizontal="right"/>
      <protection/>
    </xf>
    <xf numFmtId="3" fontId="10" fillId="33" borderId="23" xfId="47" applyNumberFormat="1" applyFont="1" applyFill="1" applyBorder="1" applyAlignment="1">
      <alignment horizontal="right"/>
      <protection/>
    </xf>
    <xf numFmtId="175" fontId="10" fillId="33" borderId="38" xfId="47" applyNumberFormat="1" applyFont="1" applyFill="1" applyBorder="1" applyAlignment="1">
      <alignment horizontal="right"/>
      <protection/>
    </xf>
    <xf numFmtId="176" fontId="10" fillId="33" borderId="16" xfId="47" applyNumberFormat="1" applyFont="1" applyFill="1" applyBorder="1" applyAlignment="1">
      <alignment horizontal="right"/>
      <protection/>
    </xf>
    <xf numFmtId="3" fontId="19" fillId="0" borderId="0" xfId="47" applyNumberFormat="1" applyFont="1" applyBorder="1" applyAlignment="1">
      <alignment horizontal="right"/>
      <protection/>
    </xf>
    <xf numFmtId="4" fontId="19" fillId="0" borderId="0" xfId="47" applyNumberFormat="1" applyFont="1" applyBorder="1" applyAlignment="1">
      <alignment horizontal="right"/>
      <protection/>
    </xf>
    <xf numFmtId="176" fontId="19" fillId="0" borderId="0" xfId="47" applyNumberFormat="1" applyFont="1" applyBorder="1" applyAlignment="1">
      <alignment horizontal="right"/>
      <protection/>
    </xf>
    <xf numFmtId="0" fontId="6" fillId="0" borderId="0" xfId="51" applyFont="1">
      <alignment/>
      <protection/>
    </xf>
    <xf numFmtId="3" fontId="0" fillId="0" borderId="0" xfId="47" applyNumberFormat="1">
      <alignment/>
      <protection/>
    </xf>
    <xf numFmtId="176" fontId="0" fillId="0" borderId="0" xfId="47" applyNumberFormat="1">
      <alignment/>
      <protection/>
    </xf>
    <xf numFmtId="0" fontId="0" fillId="0" borderId="0" xfId="47" applyBorder="1">
      <alignment/>
      <protection/>
    </xf>
    <xf numFmtId="3" fontId="0" fillId="0" borderId="0" xfId="47" applyNumberFormat="1" applyBorder="1">
      <alignment/>
      <protection/>
    </xf>
    <xf numFmtId="0" fontId="71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34" borderId="28" xfId="0" applyFill="1" applyBorder="1" applyAlignment="1">
      <alignment horizontal="center" textRotation="90" wrapText="1"/>
    </xf>
    <xf numFmtId="0" fontId="0" fillId="35" borderId="28" xfId="0" applyFill="1" applyBorder="1" applyAlignment="1">
      <alignment horizontal="center" textRotation="90" wrapText="1"/>
    </xf>
    <xf numFmtId="0" fontId="0" fillId="35" borderId="29" xfId="0" applyFill="1" applyBorder="1" applyAlignment="1">
      <alignment horizontal="center" textRotation="90" wrapText="1"/>
    </xf>
    <xf numFmtId="0" fontId="0" fillId="0" borderId="42" xfId="0" applyBorder="1" applyAlignment="1">
      <alignment/>
    </xf>
    <xf numFmtId="0" fontId="0" fillId="0" borderId="14" xfId="0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3" fontId="55" fillId="35" borderId="49" xfId="0" applyNumberFormat="1" applyFont="1" applyFill="1" applyBorder="1" applyAlignment="1">
      <alignment/>
    </xf>
    <xf numFmtId="3" fontId="55" fillId="35" borderId="50" xfId="0" applyNumberFormat="1" applyFont="1" applyFill="1" applyBorder="1" applyAlignment="1">
      <alignment/>
    </xf>
    <xf numFmtId="3" fontId="55" fillId="35" borderId="51" xfId="0" applyNumberFormat="1" applyFont="1" applyFill="1" applyBorder="1" applyAlignment="1">
      <alignment/>
    </xf>
    <xf numFmtId="3" fontId="55" fillId="34" borderId="27" xfId="0" applyNumberFormat="1" applyFont="1" applyFill="1" applyBorder="1" applyAlignment="1">
      <alignment/>
    </xf>
    <xf numFmtId="3" fontId="55" fillId="35" borderId="27" xfId="0" applyNumberFormat="1" applyFont="1" applyFill="1" applyBorder="1" applyAlignment="1">
      <alignment/>
    </xf>
    <xf numFmtId="3" fontId="55" fillId="35" borderId="37" xfId="0" applyNumberFormat="1" applyFont="1" applyFill="1" applyBorder="1" applyAlignment="1">
      <alignment/>
    </xf>
    <xf numFmtId="3" fontId="55" fillId="35" borderId="52" xfId="0" applyNumberFormat="1" applyFont="1" applyFill="1" applyBorder="1" applyAlignment="1">
      <alignment/>
    </xf>
    <xf numFmtId="3" fontId="0" fillId="35" borderId="40" xfId="0" applyNumberFormat="1" applyFill="1" applyBorder="1" applyAlignment="1">
      <alignment/>
    </xf>
    <xf numFmtId="3" fontId="0" fillId="34" borderId="28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9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55" fillId="34" borderId="31" xfId="0" applyNumberFormat="1" applyFont="1" applyFill="1" applyBorder="1" applyAlignment="1">
      <alignment/>
    </xf>
    <xf numFmtId="3" fontId="55" fillId="35" borderId="40" xfId="0" applyNumberFormat="1" applyFont="1" applyFill="1" applyBorder="1" applyAlignment="1">
      <alignment/>
    </xf>
    <xf numFmtId="3" fontId="55" fillId="34" borderId="41" xfId="0" applyNumberFormat="1" applyFont="1" applyFill="1" applyBorder="1" applyAlignment="1">
      <alignment/>
    </xf>
    <xf numFmtId="3" fontId="55" fillId="34" borderId="28" xfId="0" applyNumberFormat="1" applyFont="1" applyFill="1" applyBorder="1" applyAlignment="1">
      <alignment/>
    </xf>
    <xf numFmtId="3" fontId="55" fillId="35" borderId="28" xfId="0" applyNumberFormat="1" applyFont="1" applyFill="1" applyBorder="1" applyAlignment="1">
      <alignment/>
    </xf>
    <xf numFmtId="3" fontId="55" fillId="35" borderId="29" xfId="0" applyNumberFormat="1" applyFont="1" applyFill="1" applyBorder="1" applyAlignment="1">
      <alignment/>
    </xf>
    <xf numFmtId="3" fontId="55" fillId="35" borderId="31" xfId="0" applyNumberFormat="1" applyFont="1" applyFill="1" applyBorder="1" applyAlignment="1">
      <alignment/>
    </xf>
    <xf numFmtId="3" fontId="55" fillId="35" borderId="41" xfId="0" applyNumberFormat="1" applyFont="1" applyFill="1" applyBorder="1" applyAlignment="1">
      <alignment/>
    </xf>
    <xf numFmtId="4" fontId="0" fillId="35" borderId="40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4" fontId="0" fillId="34" borderId="28" xfId="0" applyNumberFormat="1" applyFill="1" applyBorder="1" applyAlignment="1">
      <alignment/>
    </xf>
    <xf numFmtId="4" fontId="0" fillId="35" borderId="28" xfId="0" applyNumberFormat="1" applyFill="1" applyBorder="1" applyAlignment="1">
      <alignment/>
    </xf>
    <xf numFmtId="4" fontId="0" fillId="35" borderId="29" xfId="0" applyNumberFormat="1" applyFill="1" applyBorder="1" applyAlignment="1">
      <alignment/>
    </xf>
    <xf numFmtId="49" fontId="9" fillId="0" borderId="53" xfId="47" applyNumberFormat="1" applyFont="1" applyFill="1" applyBorder="1" applyAlignment="1">
      <alignment horizontal="center"/>
      <protection/>
    </xf>
    <xf numFmtId="3" fontId="9" fillId="0" borderId="54" xfId="47" applyNumberFormat="1" applyFont="1" applyFill="1" applyBorder="1" applyAlignment="1">
      <alignment horizontal="center"/>
      <protection/>
    </xf>
    <xf numFmtId="3" fontId="10" fillId="0" borderId="55" xfId="47" applyNumberFormat="1" applyFont="1" applyFill="1" applyBorder="1" applyAlignment="1">
      <alignment horizontal="right"/>
      <protection/>
    </xf>
    <xf numFmtId="4" fontId="10" fillId="0" borderId="56" xfId="47" applyNumberFormat="1" applyFont="1" applyFill="1" applyBorder="1" applyAlignment="1">
      <alignment horizontal="right"/>
      <protection/>
    </xf>
    <xf numFmtId="3" fontId="10" fillId="0" borderId="57" xfId="47" applyNumberFormat="1" applyFont="1" applyFill="1" applyBorder="1" applyAlignment="1">
      <alignment horizontal="right"/>
      <protection/>
    </xf>
    <xf numFmtId="4" fontId="10" fillId="0" borderId="58" xfId="47" applyNumberFormat="1" applyFont="1" applyFill="1" applyBorder="1" applyAlignment="1">
      <alignment horizontal="right"/>
      <protection/>
    </xf>
    <xf numFmtId="4" fontId="10" fillId="0" borderId="59" xfId="47" applyNumberFormat="1" applyFont="1" applyFill="1" applyBorder="1" applyAlignment="1">
      <alignment horizontal="right"/>
      <protection/>
    </xf>
    <xf numFmtId="4" fontId="10" fillId="0" borderId="0" xfId="47" applyNumberFormat="1" applyFont="1" applyFill="1" applyBorder="1" applyAlignment="1">
      <alignment horizontal="right"/>
      <protection/>
    </xf>
    <xf numFmtId="3" fontId="12" fillId="0" borderId="60" xfId="47" applyNumberFormat="1" applyFont="1" applyFill="1" applyBorder="1" applyAlignment="1">
      <alignment horizontal="right"/>
      <protection/>
    </xf>
    <xf numFmtId="4" fontId="12" fillId="0" borderId="61" xfId="47" applyNumberFormat="1" applyFont="1" applyFill="1" applyBorder="1" applyAlignment="1">
      <alignment horizontal="right"/>
      <protection/>
    </xf>
    <xf numFmtId="175" fontId="12" fillId="0" borderId="25" xfId="47" applyNumberFormat="1" applyFont="1" applyFill="1" applyBorder="1" applyAlignment="1">
      <alignment horizontal="right"/>
      <protection/>
    </xf>
    <xf numFmtId="3" fontId="10" fillId="0" borderId="53" xfId="47" applyNumberFormat="1" applyFont="1" applyFill="1" applyBorder="1" applyAlignment="1">
      <alignment horizontal="right"/>
      <protection/>
    </xf>
    <xf numFmtId="4" fontId="10" fillId="0" borderId="62" xfId="47" applyNumberFormat="1" applyFont="1" applyFill="1" applyBorder="1" applyAlignment="1">
      <alignment horizontal="right"/>
      <protection/>
    </xf>
    <xf numFmtId="3" fontId="9" fillId="36" borderId="63" xfId="47" applyNumberFormat="1" applyFont="1" applyFill="1" applyBorder="1" applyAlignment="1">
      <alignment horizontal="center" wrapText="1"/>
      <protection/>
    </xf>
    <xf numFmtId="3" fontId="9" fillId="37" borderId="63" xfId="47" applyNumberFormat="1" applyFont="1" applyFill="1" applyBorder="1" applyAlignment="1">
      <alignment horizontal="center" wrapText="1"/>
      <protection/>
    </xf>
    <xf numFmtId="3" fontId="9" fillId="38" borderId="63" xfId="47" applyNumberFormat="1" applyFont="1" applyFill="1" applyBorder="1" applyAlignment="1">
      <alignment horizontal="center" wrapText="1"/>
      <protection/>
    </xf>
    <xf numFmtId="49" fontId="9" fillId="39" borderId="10" xfId="47" applyNumberFormat="1" applyFont="1" applyFill="1" applyBorder="1" applyAlignment="1">
      <alignment horizontal="center"/>
      <protection/>
    </xf>
    <xf numFmtId="3" fontId="9" fillId="39" borderId="10" xfId="47" applyNumberFormat="1" applyFont="1" applyFill="1" applyBorder="1" applyAlignment="1">
      <alignment horizontal="center"/>
      <protection/>
    </xf>
    <xf numFmtId="49" fontId="9" fillId="36" borderId="53" xfId="47" applyNumberFormat="1" applyFont="1" applyFill="1" applyBorder="1" applyAlignment="1">
      <alignment horizontal="center"/>
      <protection/>
    </xf>
    <xf numFmtId="49" fontId="9" fillId="37" borderId="53" xfId="47" applyNumberFormat="1" applyFont="1" applyFill="1" applyBorder="1" applyAlignment="1">
      <alignment horizontal="center"/>
      <protection/>
    </xf>
    <xf numFmtId="49" fontId="9" fillId="38" borderId="53" xfId="47" applyNumberFormat="1" applyFont="1" applyFill="1" applyBorder="1" applyAlignment="1">
      <alignment horizontal="center"/>
      <protection/>
    </xf>
    <xf numFmtId="3" fontId="9" fillId="39" borderId="26" xfId="47" applyNumberFormat="1" applyFont="1" applyFill="1" applyBorder="1" applyAlignment="1">
      <alignment horizontal="center"/>
      <protection/>
    </xf>
    <xf numFmtId="3" fontId="6" fillId="39" borderId="26" xfId="47" applyNumberFormat="1" applyFont="1" applyFill="1" applyBorder="1" applyAlignment="1">
      <alignment horizontal="center"/>
      <protection/>
    </xf>
    <xf numFmtId="3" fontId="6" fillId="36" borderId="54" xfId="47" applyNumberFormat="1" applyFont="1" applyFill="1" applyBorder="1" applyAlignment="1">
      <alignment horizontal="center"/>
      <protection/>
    </xf>
    <xf numFmtId="3" fontId="6" fillId="37" borderId="54" xfId="47" applyNumberFormat="1" applyFont="1" applyFill="1" applyBorder="1" applyAlignment="1">
      <alignment horizontal="center"/>
      <protection/>
    </xf>
    <xf numFmtId="3" fontId="6" fillId="38" borderId="54" xfId="47" applyNumberFormat="1" applyFont="1" applyFill="1" applyBorder="1" applyAlignment="1">
      <alignment horizontal="center"/>
      <protection/>
    </xf>
    <xf numFmtId="3" fontId="10" fillId="39" borderId="27" xfId="47" applyNumberFormat="1" applyFont="1" applyFill="1" applyBorder="1" applyAlignment="1">
      <alignment horizontal="right"/>
      <protection/>
    </xf>
    <xf numFmtId="3" fontId="10" fillId="39" borderId="37" xfId="47" applyNumberFormat="1" applyFont="1" applyFill="1" applyBorder="1" applyAlignment="1">
      <alignment horizontal="right"/>
      <protection/>
    </xf>
    <xf numFmtId="3" fontId="10" fillId="39" borderId="55" xfId="47" applyNumberFormat="1" applyFont="1" applyFill="1" applyBorder="1" applyAlignment="1">
      <alignment horizontal="right"/>
      <protection/>
    </xf>
    <xf numFmtId="3" fontId="10" fillId="36" borderId="27" xfId="47" applyNumberFormat="1" applyFont="1" applyFill="1" applyBorder="1" applyAlignment="1">
      <alignment horizontal="right"/>
      <protection/>
    </xf>
    <xf numFmtId="3" fontId="10" fillId="37" borderId="55" xfId="47" applyNumberFormat="1" applyFont="1" applyFill="1" applyBorder="1" applyAlignment="1">
      <alignment horizontal="right"/>
      <protection/>
    </xf>
    <xf numFmtId="3" fontId="10" fillId="38" borderId="55" xfId="47" applyNumberFormat="1" applyFont="1" applyFill="1" applyBorder="1" applyAlignment="1">
      <alignment horizontal="right"/>
      <protection/>
    </xf>
    <xf numFmtId="3" fontId="10" fillId="39" borderId="28" xfId="47" applyNumberFormat="1" applyFont="1" applyFill="1" applyBorder="1" applyAlignment="1">
      <alignment horizontal="right"/>
      <protection/>
    </xf>
    <xf numFmtId="3" fontId="10" fillId="39" borderId="21" xfId="47" applyNumberFormat="1" applyFont="1" applyFill="1" applyBorder="1" applyAlignment="1">
      <alignment horizontal="right"/>
      <protection/>
    </xf>
    <xf numFmtId="3" fontId="10" fillId="39" borderId="57" xfId="47" applyNumberFormat="1" applyFont="1" applyFill="1" applyBorder="1" applyAlignment="1">
      <alignment horizontal="right"/>
      <protection/>
    </xf>
    <xf numFmtId="3" fontId="10" fillId="36" borderId="28" xfId="47" applyNumberFormat="1" applyFont="1" applyFill="1" applyBorder="1" applyAlignment="1">
      <alignment horizontal="right"/>
      <protection/>
    </xf>
    <xf numFmtId="3" fontId="10" fillId="37" borderId="57" xfId="47" applyNumberFormat="1" applyFont="1" applyFill="1" applyBorder="1" applyAlignment="1">
      <alignment horizontal="right"/>
      <protection/>
    </xf>
    <xf numFmtId="3" fontId="10" fillId="38" borderId="57" xfId="47" applyNumberFormat="1" applyFont="1" applyFill="1" applyBorder="1" applyAlignment="1">
      <alignment horizontal="right"/>
      <protection/>
    </xf>
    <xf numFmtId="3" fontId="10" fillId="39" borderId="26" xfId="47" applyNumberFormat="1" applyFont="1" applyFill="1" applyBorder="1" applyAlignment="1">
      <alignment horizontal="right"/>
      <protection/>
    </xf>
    <xf numFmtId="3" fontId="10" fillId="39" borderId="12" xfId="47" applyNumberFormat="1" applyFont="1" applyFill="1" applyBorder="1" applyAlignment="1">
      <alignment horizontal="right"/>
      <protection/>
    </xf>
    <xf numFmtId="3" fontId="10" fillId="39" borderId="20" xfId="47" applyNumberFormat="1" applyFont="1" applyFill="1" applyBorder="1" applyAlignment="1">
      <alignment horizontal="right"/>
      <protection/>
    </xf>
    <xf numFmtId="3" fontId="10" fillId="36" borderId="19" xfId="47" applyNumberFormat="1" applyFont="1" applyFill="1" applyBorder="1" applyAlignment="1">
      <alignment horizontal="right"/>
      <protection/>
    </xf>
    <xf numFmtId="3" fontId="10" fillId="37" borderId="20" xfId="47" applyNumberFormat="1" applyFont="1" applyFill="1" applyBorder="1" applyAlignment="1">
      <alignment horizontal="right"/>
      <protection/>
    </xf>
    <xf numFmtId="3" fontId="10" fillId="38" borderId="20" xfId="47" applyNumberFormat="1" applyFont="1" applyFill="1" applyBorder="1" applyAlignment="1">
      <alignment horizontal="right"/>
      <protection/>
    </xf>
    <xf numFmtId="3" fontId="12" fillId="39" borderId="25" xfId="47" applyNumberFormat="1" applyFont="1" applyFill="1" applyBorder="1" applyAlignment="1">
      <alignment horizontal="right"/>
      <protection/>
    </xf>
    <xf numFmtId="3" fontId="12" fillId="39" borderId="30" xfId="47" applyNumberFormat="1" applyFont="1" applyFill="1" applyBorder="1" applyAlignment="1">
      <alignment horizontal="right"/>
      <protection/>
    </xf>
    <xf numFmtId="3" fontId="12" fillId="39" borderId="60" xfId="47" applyNumberFormat="1" applyFont="1" applyFill="1" applyBorder="1" applyAlignment="1">
      <alignment horizontal="right"/>
      <protection/>
    </xf>
    <xf numFmtId="3" fontId="12" fillId="36" borderId="25" xfId="47" applyNumberFormat="1" applyFont="1" applyFill="1" applyBorder="1" applyAlignment="1">
      <alignment horizontal="right"/>
      <protection/>
    </xf>
    <xf numFmtId="3" fontId="12" fillId="37" borderId="60" xfId="47" applyNumberFormat="1" applyFont="1" applyFill="1" applyBorder="1" applyAlignment="1">
      <alignment horizontal="right"/>
      <protection/>
    </xf>
    <xf numFmtId="3" fontId="12" fillId="38" borderId="60" xfId="47" applyNumberFormat="1" applyFont="1" applyFill="1" applyBorder="1" applyAlignment="1">
      <alignment horizontal="right"/>
      <protection/>
    </xf>
    <xf numFmtId="3" fontId="10" fillId="39" borderId="10" xfId="47" applyNumberFormat="1" applyFont="1" applyFill="1" applyBorder="1" applyAlignment="1">
      <alignment horizontal="right"/>
      <protection/>
    </xf>
    <xf numFmtId="3" fontId="10" fillId="39" borderId="53" xfId="47" applyNumberFormat="1" applyFont="1" applyFill="1" applyBorder="1" applyAlignment="1">
      <alignment horizontal="right"/>
      <protection/>
    </xf>
    <xf numFmtId="3" fontId="10" fillId="36" borderId="10" xfId="47" applyNumberFormat="1" applyFont="1" applyFill="1" applyBorder="1" applyAlignment="1">
      <alignment horizontal="right"/>
      <protection/>
    </xf>
    <xf numFmtId="3" fontId="10" fillId="37" borderId="53" xfId="47" applyNumberFormat="1" applyFont="1" applyFill="1" applyBorder="1" applyAlignment="1">
      <alignment horizontal="right"/>
      <protection/>
    </xf>
    <xf numFmtId="3" fontId="10" fillId="38" borderId="53" xfId="47" applyNumberFormat="1" applyFont="1" applyFill="1" applyBorder="1" applyAlignment="1">
      <alignment horizontal="right"/>
      <protection/>
    </xf>
    <xf numFmtId="3" fontId="14" fillId="39" borderId="25" xfId="47" applyNumberFormat="1" applyFont="1" applyFill="1" applyBorder="1" applyAlignment="1">
      <alignment horizontal="right"/>
      <protection/>
    </xf>
    <xf numFmtId="0" fontId="0" fillId="0" borderId="0" xfId="47" applyFont="1" applyFill="1" applyBorder="1">
      <alignment/>
      <protection/>
    </xf>
    <xf numFmtId="0" fontId="0" fillId="39" borderId="0" xfId="47" applyFont="1" applyFill="1" applyBorder="1">
      <alignment/>
      <protection/>
    </xf>
    <xf numFmtId="3" fontId="0" fillId="39" borderId="0" xfId="47" applyNumberFormat="1" applyFont="1" applyFill="1" applyBorder="1">
      <alignment/>
      <protection/>
    </xf>
    <xf numFmtId="3" fontId="0" fillId="0" borderId="0" xfId="47" applyNumberFormat="1" applyFont="1" applyFill="1" applyBorder="1">
      <alignment/>
      <protection/>
    </xf>
    <xf numFmtId="0" fontId="0" fillId="0" borderId="0" xfId="47" applyFont="1" applyBorder="1">
      <alignment/>
      <protection/>
    </xf>
    <xf numFmtId="3" fontId="16" fillId="33" borderId="59" xfId="51" applyNumberFormat="1" applyFont="1" applyFill="1" applyBorder="1" applyAlignment="1">
      <alignment horizontal="center"/>
      <protection/>
    </xf>
    <xf numFmtId="0" fontId="71" fillId="0" borderId="10" xfId="49" applyFont="1" applyBorder="1">
      <alignment/>
      <protection/>
    </xf>
    <xf numFmtId="0" fontId="6" fillId="0" borderId="63" xfId="51" applyFont="1" applyFill="1" applyBorder="1">
      <alignment/>
      <protection/>
    </xf>
    <xf numFmtId="0" fontId="6" fillId="0" borderId="61" xfId="51" applyFont="1" applyFill="1" applyBorder="1">
      <alignment/>
      <protection/>
    </xf>
    <xf numFmtId="0" fontId="6" fillId="0" borderId="60" xfId="51" applyFont="1" applyFill="1" applyBorder="1">
      <alignment/>
      <protection/>
    </xf>
    <xf numFmtId="0" fontId="6" fillId="0" borderId="25" xfId="51" applyFont="1" applyFill="1" applyBorder="1">
      <alignment/>
      <protection/>
    </xf>
    <xf numFmtId="0" fontId="71" fillId="0" borderId="19" xfId="49" applyFont="1" applyBorder="1">
      <alignment/>
      <protection/>
    </xf>
    <xf numFmtId="3" fontId="6" fillId="0" borderId="10" xfId="51" applyNumberFormat="1" applyFont="1" applyFill="1" applyBorder="1">
      <alignment/>
      <protection/>
    </xf>
    <xf numFmtId="3" fontId="6" fillId="0" borderId="63" xfId="51" applyNumberFormat="1" applyFont="1" applyFill="1" applyBorder="1">
      <alignment/>
      <protection/>
    </xf>
    <xf numFmtId="3" fontId="6" fillId="0" borderId="61" xfId="51" applyNumberFormat="1" applyFont="1" applyFill="1" applyBorder="1">
      <alignment/>
      <protection/>
    </xf>
    <xf numFmtId="3" fontId="6" fillId="0" borderId="60" xfId="51" applyNumberFormat="1" applyFont="1" applyFill="1" applyBorder="1">
      <alignment/>
      <protection/>
    </xf>
    <xf numFmtId="3" fontId="6" fillId="0" borderId="26" xfId="51" applyNumberFormat="1" applyFont="1" applyFill="1" applyBorder="1">
      <alignment/>
      <protection/>
    </xf>
    <xf numFmtId="3" fontId="6" fillId="0" borderId="25" xfId="51" applyNumberFormat="1" applyFont="1" applyFill="1" applyBorder="1">
      <alignment/>
      <protection/>
    </xf>
    <xf numFmtId="0" fontId="71" fillId="0" borderId="27" xfId="49" applyFont="1" applyFill="1" applyBorder="1">
      <alignment/>
      <protection/>
    </xf>
    <xf numFmtId="3" fontId="20" fillId="0" borderId="61" xfId="47" applyNumberFormat="1" applyFont="1" applyFill="1" applyBorder="1">
      <alignment/>
      <protection/>
    </xf>
    <xf numFmtId="0" fontId="71" fillId="0" borderId="28" xfId="49" applyFont="1" applyFill="1" applyBorder="1">
      <alignment/>
      <protection/>
    </xf>
    <xf numFmtId="3" fontId="20" fillId="0" borderId="62" xfId="47" applyNumberFormat="1" applyFont="1" applyFill="1" applyBorder="1">
      <alignment/>
      <protection/>
    </xf>
    <xf numFmtId="0" fontId="71" fillId="0" borderId="64" xfId="49" applyFont="1" applyFill="1" applyBorder="1">
      <alignment/>
      <protection/>
    </xf>
    <xf numFmtId="3" fontId="20" fillId="0" borderId="34" xfId="47" applyNumberFormat="1" applyFont="1" applyFill="1" applyBorder="1">
      <alignment/>
      <protection/>
    </xf>
    <xf numFmtId="176" fontId="20" fillId="0" borderId="34" xfId="47" applyNumberFormat="1" applyFont="1" applyFill="1" applyBorder="1">
      <alignment/>
      <protection/>
    </xf>
    <xf numFmtId="0" fontId="21" fillId="0" borderId="0" xfId="47" applyFont="1" applyFill="1" applyAlignment="1">
      <alignment horizontal="left"/>
      <protection/>
    </xf>
    <xf numFmtId="0" fontId="22" fillId="0" borderId="0" xfId="47" applyFont="1">
      <alignment/>
      <protection/>
    </xf>
    <xf numFmtId="3" fontId="0" fillId="0" borderId="31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0" fontId="9" fillId="0" borderId="25" xfId="47" applyFont="1" applyFill="1" applyBorder="1" applyAlignment="1">
      <alignment horizontal="center" wrapText="1"/>
      <protection/>
    </xf>
    <xf numFmtId="0" fontId="9" fillId="39" borderId="25" xfId="47" applyFont="1" applyFill="1" applyBorder="1" applyAlignment="1">
      <alignment horizontal="center" wrapText="1"/>
      <protection/>
    </xf>
    <xf numFmtId="3" fontId="9" fillId="39" borderId="63" xfId="47" applyNumberFormat="1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20" fillId="0" borderId="65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25" fillId="0" borderId="25" xfId="0" applyNumberFormat="1" applyFont="1" applyFill="1" applyBorder="1" applyAlignment="1">
      <alignment horizontal="center" vertical="center" wrapText="1"/>
    </xf>
    <xf numFmtId="1" fontId="26" fillId="0" borderId="66" xfId="0" applyNumberFormat="1" applyFont="1" applyFill="1" applyBorder="1" applyAlignment="1">
      <alignment vertical="center" wrapText="1"/>
    </xf>
    <xf numFmtId="1" fontId="25" fillId="0" borderId="47" xfId="0" applyNumberFormat="1" applyFont="1" applyFill="1" applyBorder="1" applyAlignment="1">
      <alignment vertical="center" wrapText="1"/>
    </xf>
    <xf numFmtId="1" fontId="25" fillId="0" borderId="67" xfId="0" applyNumberFormat="1" applyFont="1" applyFill="1" applyBorder="1" applyAlignment="1">
      <alignment vertical="center" wrapText="1"/>
    </xf>
    <xf numFmtId="1" fontId="0" fillId="0" borderId="68" xfId="0" applyNumberFormat="1" applyFont="1" applyFill="1" applyBorder="1" applyAlignment="1">
      <alignment vertical="center" wrapText="1"/>
    </xf>
    <xf numFmtId="3" fontId="0" fillId="0" borderId="69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1" fontId="0" fillId="0" borderId="70" xfId="0" applyNumberFormat="1" applyFont="1" applyFill="1" applyBorder="1" applyAlignment="1">
      <alignment vertical="center" wrapText="1"/>
    </xf>
    <xf numFmtId="3" fontId="0" fillId="0" borderId="71" xfId="0" applyNumberFormat="1" applyFont="1" applyFill="1" applyBorder="1" applyAlignment="1">
      <alignment/>
    </xf>
    <xf numFmtId="1" fontId="1" fillId="0" borderId="7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27" fillId="0" borderId="70" xfId="0" applyNumberFormat="1" applyFont="1" applyFill="1" applyBorder="1" applyAlignment="1">
      <alignment vertical="center" wrapText="1"/>
    </xf>
    <xf numFmtId="1" fontId="27" fillId="0" borderId="72" xfId="0" applyNumberFormat="1" applyFont="1" applyFill="1" applyBorder="1" applyAlignment="1">
      <alignment vertical="center" wrapText="1"/>
    </xf>
    <xf numFmtId="3" fontId="0" fillId="0" borderId="73" xfId="0" applyNumberFormat="1" applyFont="1" applyFill="1" applyBorder="1" applyAlignment="1">
      <alignment/>
    </xf>
    <xf numFmtId="1" fontId="28" fillId="40" borderId="63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0" borderId="74" xfId="0" applyNumberFormat="1" applyFont="1" applyFill="1" applyBorder="1" applyAlignment="1">
      <alignment vertical="center" wrapText="1"/>
    </xf>
    <xf numFmtId="3" fontId="0" fillId="0" borderId="75" xfId="0" applyNumberFormat="1" applyFont="1" applyFill="1" applyBorder="1" applyAlignment="1">
      <alignment/>
    </xf>
    <xf numFmtId="1" fontId="2" fillId="0" borderId="47" xfId="0" applyNumberFormat="1" applyFont="1" applyFill="1" applyBorder="1" applyAlignment="1">
      <alignment vertical="center" wrapText="1"/>
    </xf>
    <xf numFmtId="1" fontId="26" fillId="0" borderId="66" xfId="0" applyNumberFormat="1" applyFont="1" applyFill="1" applyBorder="1" applyAlignment="1">
      <alignment vertical="center" wrapText="1"/>
    </xf>
    <xf numFmtId="1" fontId="25" fillId="0" borderId="68" xfId="0" applyNumberFormat="1" applyFont="1" applyFill="1" applyBorder="1" applyAlignment="1">
      <alignment vertical="center" wrapText="1"/>
    </xf>
    <xf numFmtId="1" fontId="1" fillId="0" borderId="68" xfId="0" applyNumberFormat="1" applyFont="1" applyFill="1" applyBorder="1" applyAlignment="1">
      <alignment vertical="center" wrapText="1"/>
    </xf>
    <xf numFmtId="1" fontId="1" fillId="0" borderId="7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9" fillId="0" borderId="63" xfId="0" applyFont="1" applyFill="1" applyBorder="1" applyAlignment="1">
      <alignment/>
    </xf>
    <xf numFmtId="0" fontId="29" fillId="0" borderId="60" xfId="0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9" fillId="0" borderId="47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3" fontId="2" fillId="0" borderId="34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wrapText="1"/>
    </xf>
    <xf numFmtId="0" fontId="30" fillId="0" borderId="63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4" fontId="0" fillId="0" borderId="62" xfId="0" applyNumberFormat="1" applyFill="1" applyBorder="1" applyAlignment="1">
      <alignment horizontal="right"/>
    </xf>
    <xf numFmtId="0" fontId="30" fillId="0" borderId="27" xfId="0" applyFont="1" applyFill="1" applyBorder="1" applyAlignment="1">
      <alignment/>
    </xf>
    <xf numFmtId="0" fontId="30" fillId="0" borderId="76" xfId="0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77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30" fillId="0" borderId="57" xfId="0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0" fontId="30" fillId="0" borderId="64" xfId="0" applyFont="1" applyFill="1" applyBorder="1" applyAlignment="1">
      <alignment/>
    </xf>
    <xf numFmtId="0" fontId="30" fillId="0" borderId="78" xfId="0" applyFont="1" applyFill="1" applyBorder="1" applyAlignment="1">
      <alignment/>
    </xf>
    <xf numFmtId="3" fontId="1" fillId="0" borderId="79" xfId="0" applyNumberFormat="1" applyFont="1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0" fontId="3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3" fontId="0" fillId="0" borderId="25" xfId="0" applyNumberFormat="1" applyFill="1" applyBorder="1" applyAlignment="1">
      <alignment wrapText="1"/>
    </xf>
    <xf numFmtId="4" fontId="0" fillId="0" borderId="61" xfId="0" applyNumberForma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59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30" fillId="0" borderId="67" xfId="0" applyFont="1" applyFill="1" applyBorder="1" applyAlignment="1">
      <alignment/>
    </xf>
    <xf numFmtId="0" fontId="30" fillId="0" borderId="54" xfId="0" applyFont="1" applyFill="1" applyBorder="1" applyAlignment="1">
      <alignment/>
    </xf>
    <xf numFmtId="3" fontId="1" fillId="0" borderId="81" xfId="0" applyNumberFormat="1" applyFon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5" fillId="34" borderId="31" xfId="0" applyNumberFormat="1" applyFont="1" applyFill="1" applyBorder="1" applyAlignment="1">
      <alignment/>
    </xf>
    <xf numFmtId="3" fontId="25" fillId="35" borderId="40" xfId="0" applyNumberFormat="1" applyFont="1" applyFill="1" applyBorder="1" applyAlignment="1">
      <alignment/>
    </xf>
    <xf numFmtId="3" fontId="25" fillId="34" borderId="41" xfId="0" applyNumberFormat="1" applyFont="1" applyFill="1" applyBorder="1" applyAlignment="1">
      <alignment/>
    </xf>
    <xf numFmtId="3" fontId="25" fillId="34" borderId="28" xfId="0" applyNumberFormat="1" applyFont="1" applyFill="1" applyBorder="1" applyAlignment="1">
      <alignment/>
    </xf>
    <xf numFmtId="3" fontId="25" fillId="35" borderId="28" xfId="0" applyNumberFormat="1" applyFont="1" applyFill="1" applyBorder="1" applyAlignment="1">
      <alignment/>
    </xf>
    <xf numFmtId="3" fontId="25" fillId="34" borderId="21" xfId="0" applyNumberFormat="1" applyFont="1" applyFill="1" applyBorder="1" applyAlignment="1">
      <alignment/>
    </xf>
    <xf numFmtId="3" fontId="25" fillId="35" borderId="29" xfId="0" applyNumberFormat="1" applyFont="1" applyFill="1" applyBorder="1" applyAlignment="1">
      <alignment/>
    </xf>
    <xf numFmtId="0" fontId="0" fillId="35" borderId="83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3" fontId="32" fillId="0" borderId="52" xfId="47" applyNumberFormat="1" applyFont="1" applyFill="1" applyBorder="1">
      <alignment/>
      <protection/>
    </xf>
    <xf numFmtId="3" fontId="32" fillId="0" borderId="37" xfId="47" applyNumberFormat="1" applyFont="1" applyFill="1" applyBorder="1">
      <alignment/>
      <protection/>
    </xf>
    <xf numFmtId="3" fontId="72" fillId="0" borderId="37" xfId="49" applyNumberFormat="1" applyFont="1" applyFill="1" applyBorder="1">
      <alignment/>
      <protection/>
    </xf>
    <xf numFmtId="3" fontId="32" fillId="0" borderId="37" xfId="47" applyNumberFormat="1" applyFont="1" applyFill="1" applyBorder="1" applyAlignment="1">
      <alignment horizontal="right"/>
      <protection/>
    </xf>
    <xf numFmtId="176" fontId="32" fillId="0" borderId="84" xfId="47" applyNumberFormat="1" applyFont="1" applyFill="1" applyBorder="1" applyAlignment="1">
      <alignment horizontal="right"/>
      <protection/>
    </xf>
    <xf numFmtId="3" fontId="72" fillId="0" borderId="21" xfId="49" applyNumberFormat="1" applyFont="1" applyFill="1" applyBorder="1">
      <alignment/>
      <protection/>
    </xf>
    <xf numFmtId="3" fontId="32" fillId="0" borderId="21" xfId="47" applyNumberFormat="1" applyFont="1" applyFill="1" applyBorder="1">
      <alignment/>
      <protection/>
    </xf>
    <xf numFmtId="3" fontId="32" fillId="0" borderId="21" xfId="47" applyNumberFormat="1" applyFont="1" applyFill="1" applyBorder="1" applyAlignment="1">
      <alignment horizontal="right"/>
      <protection/>
    </xf>
    <xf numFmtId="176" fontId="32" fillId="0" borderId="32" xfId="47" applyNumberFormat="1" applyFont="1" applyFill="1" applyBorder="1" applyAlignment="1">
      <alignment horizontal="right"/>
      <protection/>
    </xf>
    <xf numFmtId="3" fontId="72" fillId="0" borderId="85" xfId="49" applyNumberFormat="1" applyFont="1" applyFill="1" applyBorder="1">
      <alignment/>
      <protection/>
    </xf>
    <xf numFmtId="3" fontId="32" fillId="0" borderId="85" xfId="47" applyNumberFormat="1" applyFont="1" applyFill="1" applyBorder="1">
      <alignment/>
      <protection/>
    </xf>
    <xf numFmtId="3" fontId="32" fillId="0" borderId="85" xfId="47" applyNumberFormat="1" applyFont="1" applyFill="1" applyBorder="1" applyAlignment="1">
      <alignment horizontal="right"/>
      <protection/>
    </xf>
    <xf numFmtId="176" fontId="32" fillId="0" borderId="86" xfId="47" applyNumberFormat="1" applyFont="1" applyFill="1" applyBorder="1" applyAlignment="1">
      <alignment horizontal="right"/>
      <protection/>
    </xf>
    <xf numFmtId="0" fontId="8" fillId="0" borderId="0" xfId="51" applyFont="1" applyAlignment="1">
      <alignment vertical="center" wrapText="1"/>
      <protection/>
    </xf>
    <xf numFmtId="0" fontId="8" fillId="0" borderId="0" xfId="51" applyFont="1" applyAlignment="1">
      <alignment vertical="center"/>
      <protection/>
    </xf>
    <xf numFmtId="0" fontId="25" fillId="0" borderId="0" xfId="47" applyFont="1" applyAlignment="1">
      <alignment horizontal="right"/>
      <protection/>
    </xf>
    <xf numFmtId="0" fontId="9" fillId="0" borderId="63" xfId="47" applyFont="1" applyFill="1" applyBorder="1" applyAlignment="1">
      <alignment horizontal="center" wrapText="1"/>
      <protection/>
    </xf>
    <xf numFmtId="0" fontId="9" fillId="0" borderId="60" xfId="47" applyFont="1" applyFill="1" applyBorder="1" applyAlignment="1">
      <alignment horizontal="center" wrapText="1"/>
      <protection/>
    </xf>
    <xf numFmtId="0" fontId="18" fillId="33" borderId="31" xfId="51" applyFont="1" applyFill="1" applyBorder="1" applyAlignment="1">
      <alignment horizontal="center"/>
      <protection/>
    </xf>
    <xf numFmtId="0" fontId="18" fillId="33" borderId="41" xfId="51" applyFont="1" applyFill="1" applyBorder="1" applyAlignment="1">
      <alignment horizontal="center"/>
      <protection/>
    </xf>
    <xf numFmtId="0" fontId="14" fillId="0" borderId="76" xfId="51" applyFont="1" applyFill="1" applyBorder="1" applyAlignment="1">
      <alignment horizontal="center"/>
      <protection/>
    </xf>
    <xf numFmtId="0" fontId="14" fillId="0" borderId="56" xfId="51" applyFont="1" applyFill="1" applyBorder="1" applyAlignment="1">
      <alignment horizontal="center"/>
      <protection/>
    </xf>
    <xf numFmtId="0" fontId="14" fillId="0" borderId="62" xfId="51" applyFont="1" applyFill="1" applyBorder="1" applyAlignment="1">
      <alignment horizontal="center"/>
      <protection/>
    </xf>
    <xf numFmtId="0" fontId="14" fillId="0" borderId="55" xfId="51" applyFont="1" applyFill="1" applyBorder="1" applyAlignment="1">
      <alignment horizontal="center"/>
      <protection/>
    </xf>
    <xf numFmtId="0" fontId="14" fillId="33" borderId="76" xfId="51" applyFont="1" applyFill="1" applyBorder="1" applyAlignment="1">
      <alignment horizontal="center"/>
      <protection/>
    </xf>
    <xf numFmtId="0" fontId="14" fillId="33" borderId="56" xfId="51" applyFont="1" applyFill="1" applyBorder="1" applyAlignment="1">
      <alignment horizontal="center"/>
      <protection/>
    </xf>
    <xf numFmtId="0" fontId="14" fillId="33" borderId="55" xfId="51" applyFont="1" applyFill="1" applyBorder="1" applyAlignment="1">
      <alignment horizontal="center"/>
      <protection/>
    </xf>
    <xf numFmtId="0" fontId="9" fillId="0" borderId="0" xfId="51" applyFont="1" applyBorder="1" applyAlignment="1">
      <alignment horizontal="left"/>
      <protection/>
    </xf>
    <xf numFmtId="0" fontId="0" fillId="0" borderId="0" xfId="47" applyAlignment="1">
      <alignment horizontal="left"/>
      <protection/>
    </xf>
    <xf numFmtId="1" fontId="24" fillId="0" borderId="0" xfId="0" applyNumberFormat="1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26" xfId="0" applyNumberFormat="1" applyFont="1" applyFill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7" xfId="49"/>
    <cellStyle name="normální_MF-03-příloha 4 - SR 2009(19  8  2008)" xfId="50"/>
    <cellStyle name="normální_Tabč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ColWidth="9.140625" defaultRowHeight="12.75"/>
  <cols>
    <col min="1" max="1" width="53.421875" style="0" customWidth="1"/>
    <col min="2" max="2" width="14.421875" style="0" bestFit="1" customWidth="1"/>
    <col min="3" max="3" width="9.57421875" style="0" bestFit="1" customWidth="1"/>
    <col min="4" max="4" width="7.7109375" style="0" bestFit="1" customWidth="1"/>
    <col min="5" max="5" width="12.140625" style="0" bestFit="1" customWidth="1"/>
    <col min="6" max="6" width="9.57421875" style="0" bestFit="1" customWidth="1"/>
    <col min="7" max="7" width="8.140625" style="0" bestFit="1" customWidth="1"/>
    <col min="8" max="8" width="12.8515625" style="0" bestFit="1" customWidth="1"/>
    <col min="9" max="9" width="9.7109375" style="0" bestFit="1" customWidth="1"/>
    <col min="10" max="10" width="10.28125" style="0" bestFit="1" customWidth="1"/>
    <col min="11" max="13" width="9.57421875" style="0" bestFit="1" customWidth="1"/>
    <col min="14" max="14" width="10.7109375" style="0" bestFit="1" customWidth="1"/>
    <col min="15" max="15" width="9.57421875" style="0" bestFit="1" customWidth="1"/>
    <col min="16" max="16" width="10.7109375" style="0" bestFit="1" customWidth="1"/>
    <col min="17" max="17" width="12.00390625" style="0" bestFit="1" customWidth="1"/>
    <col min="18" max="18" width="10.7109375" style="0" bestFit="1" customWidth="1"/>
    <col min="19" max="19" width="8.28125" style="0" bestFit="1" customWidth="1"/>
    <col min="20" max="20" width="10.421875" style="0" bestFit="1" customWidth="1"/>
    <col min="21" max="21" width="10.421875" style="0" customWidth="1"/>
    <col min="22" max="22" width="11.00390625" style="0" bestFit="1" customWidth="1"/>
    <col min="23" max="23" width="12.7109375" style="0" bestFit="1" customWidth="1"/>
    <col min="24" max="24" width="11.00390625" style="0" bestFit="1" customWidth="1"/>
  </cols>
  <sheetData>
    <row r="1" spans="1:17" ht="18.75">
      <c r="A1" s="41" t="s">
        <v>414</v>
      </c>
      <c r="Q1" s="42"/>
    </row>
    <row r="2" ht="15.75">
      <c r="A2" s="43" t="s">
        <v>48</v>
      </c>
    </row>
    <row r="4" ht="15.75">
      <c r="A4" s="43"/>
    </row>
    <row r="5" spans="1:18" ht="180" customHeight="1">
      <c r="A5" s="122" t="s">
        <v>80</v>
      </c>
      <c r="B5" s="123"/>
      <c r="C5" s="124" t="s">
        <v>81</v>
      </c>
      <c r="D5" s="125"/>
      <c r="E5" s="126"/>
      <c r="F5" s="124" t="s">
        <v>82</v>
      </c>
      <c r="G5" s="125"/>
      <c r="H5" s="126"/>
      <c r="I5" s="124" t="s">
        <v>83</v>
      </c>
      <c r="J5" s="44" t="s">
        <v>84</v>
      </c>
      <c r="K5" s="44" t="s">
        <v>85</v>
      </c>
      <c r="L5" s="44" t="s">
        <v>86</v>
      </c>
      <c r="M5" s="44" t="s">
        <v>87</v>
      </c>
      <c r="N5" s="44" t="s">
        <v>88</v>
      </c>
      <c r="O5" s="44" t="s">
        <v>89</v>
      </c>
      <c r="P5" s="125"/>
      <c r="Q5" s="125"/>
      <c r="R5" s="127"/>
    </row>
    <row r="6" spans="1:18" ht="12.75">
      <c r="A6" s="128"/>
      <c r="B6" s="353" t="s">
        <v>410</v>
      </c>
      <c r="C6" s="129"/>
      <c r="D6" s="130" t="s">
        <v>90</v>
      </c>
      <c r="E6" s="131" t="s">
        <v>91</v>
      </c>
      <c r="F6" s="129"/>
      <c r="G6" s="130" t="s">
        <v>49</v>
      </c>
      <c r="H6" s="131" t="s">
        <v>92</v>
      </c>
      <c r="I6" s="129"/>
      <c r="J6" s="132"/>
      <c r="K6" s="132"/>
      <c r="L6" s="132"/>
      <c r="M6" s="132"/>
      <c r="N6" s="132"/>
      <c r="O6" s="132"/>
      <c r="P6" s="130" t="s">
        <v>49</v>
      </c>
      <c r="Q6" s="133" t="s">
        <v>67</v>
      </c>
      <c r="R6" s="355" t="s">
        <v>410</v>
      </c>
    </row>
    <row r="7" spans="1:18" ht="12.75">
      <c r="A7" s="128"/>
      <c r="B7" s="354" t="s">
        <v>411</v>
      </c>
      <c r="C7" s="135" t="s">
        <v>93</v>
      </c>
      <c r="D7" s="136" t="s">
        <v>0</v>
      </c>
      <c r="E7" s="137" t="s">
        <v>50</v>
      </c>
      <c r="F7" s="135" t="s">
        <v>94</v>
      </c>
      <c r="G7" s="136" t="s">
        <v>68</v>
      </c>
      <c r="H7" s="137" t="s">
        <v>69</v>
      </c>
      <c r="I7" s="135" t="s">
        <v>95</v>
      </c>
      <c r="J7" s="138" t="s">
        <v>96</v>
      </c>
      <c r="K7" s="138" t="s">
        <v>97</v>
      </c>
      <c r="L7" s="138" t="s">
        <v>98</v>
      </c>
      <c r="M7" s="138" t="s">
        <v>99</v>
      </c>
      <c r="N7" s="138" t="s">
        <v>100</v>
      </c>
      <c r="O7" s="138" t="s">
        <v>101</v>
      </c>
      <c r="P7" s="136" t="s">
        <v>102</v>
      </c>
      <c r="Q7" s="139" t="s">
        <v>49</v>
      </c>
      <c r="R7" s="356" t="s">
        <v>412</v>
      </c>
    </row>
    <row r="8" spans="1:18" ht="13.5" thickBot="1">
      <c r="A8" s="128"/>
      <c r="B8" s="134">
        <v>2010</v>
      </c>
      <c r="C8" s="135"/>
      <c r="D8" s="136"/>
      <c r="E8" s="137"/>
      <c r="F8" s="135"/>
      <c r="G8" s="136" t="s">
        <v>70</v>
      </c>
      <c r="H8" s="137" t="s">
        <v>103</v>
      </c>
      <c r="I8" s="135"/>
      <c r="J8" s="138"/>
      <c r="K8" s="138"/>
      <c r="L8" s="138"/>
      <c r="M8" s="138"/>
      <c r="N8" s="138"/>
      <c r="O8" s="138"/>
      <c r="P8" s="136"/>
      <c r="Q8" s="139" t="s">
        <v>104</v>
      </c>
      <c r="R8" s="140">
        <v>2011</v>
      </c>
    </row>
    <row r="9" spans="1:18" ht="18" customHeight="1">
      <c r="A9" s="141" t="s">
        <v>51</v>
      </c>
      <c r="B9" s="142"/>
      <c r="C9" s="143"/>
      <c r="D9" s="144"/>
      <c r="E9" s="145"/>
      <c r="F9" s="143"/>
      <c r="G9" s="144"/>
      <c r="H9" s="145"/>
      <c r="I9" s="143"/>
      <c r="J9" s="146"/>
      <c r="K9" s="146"/>
      <c r="L9" s="146"/>
      <c r="M9" s="146"/>
      <c r="N9" s="146"/>
      <c r="O9" s="146"/>
      <c r="P9" s="144"/>
      <c r="Q9" s="144"/>
      <c r="R9" s="147"/>
    </row>
    <row r="10" spans="1:18" s="58" customFormat="1" ht="18" customHeight="1">
      <c r="A10" s="346" t="s">
        <v>52</v>
      </c>
      <c r="B10" s="347">
        <v>81117645</v>
      </c>
      <c r="C10" s="348">
        <v>-25024</v>
      </c>
      <c r="D10" s="349">
        <v>-25024</v>
      </c>
      <c r="E10" s="350">
        <v>81092621</v>
      </c>
      <c r="F10" s="348">
        <v>100000</v>
      </c>
      <c r="G10" s="349">
        <v>100000</v>
      </c>
      <c r="H10" s="350">
        <v>81192621</v>
      </c>
      <c r="I10" s="348">
        <v>2100000</v>
      </c>
      <c r="J10" s="351">
        <v>-1750063</v>
      </c>
      <c r="K10" s="351">
        <v>-163215</v>
      </c>
      <c r="L10" s="351">
        <v>-235234</v>
      </c>
      <c r="M10" s="351">
        <v>-545934</v>
      </c>
      <c r="N10" s="351"/>
      <c r="O10" s="351">
        <v>-91933</v>
      </c>
      <c r="P10" s="349">
        <v>-686379</v>
      </c>
      <c r="Q10" s="349">
        <f>+D10+G10+P10</f>
        <v>-611403</v>
      </c>
      <c r="R10" s="352">
        <v>80506242</v>
      </c>
    </row>
    <row r="11" spans="1:18" ht="18" customHeight="1">
      <c r="A11" s="152" t="s">
        <v>53</v>
      </c>
      <c r="B11" s="148">
        <v>81117645</v>
      </c>
      <c r="C11" s="153">
        <v>-25024</v>
      </c>
      <c r="D11" s="149">
        <v>-25024</v>
      </c>
      <c r="E11" s="150">
        <v>81092621</v>
      </c>
      <c r="F11" s="153">
        <v>100000</v>
      </c>
      <c r="G11" s="149">
        <v>100000</v>
      </c>
      <c r="H11" s="150">
        <v>81192621</v>
      </c>
      <c r="I11" s="153">
        <v>2100000</v>
      </c>
      <c r="J11" s="45">
        <v>-1750063</v>
      </c>
      <c r="K11" s="45">
        <v>-163215</v>
      </c>
      <c r="L11" s="45">
        <v>-235234</v>
      </c>
      <c r="M11" s="45">
        <v>-545934</v>
      </c>
      <c r="N11" s="45"/>
      <c r="O11" s="45">
        <v>-91933</v>
      </c>
      <c r="P11" s="149">
        <v>-686379</v>
      </c>
      <c r="Q11" s="149">
        <f aca="true" t="shared" si="0" ref="Q11:Q30">+D11+G11+P11</f>
        <v>-611403</v>
      </c>
      <c r="R11" s="151">
        <v>80506242</v>
      </c>
    </row>
    <row r="12" spans="1:18" ht="18" customHeight="1">
      <c r="A12" s="154" t="s">
        <v>54</v>
      </c>
      <c r="B12" s="155"/>
      <c r="C12" s="156"/>
      <c r="D12" s="157"/>
      <c r="E12" s="158"/>
      <c r="F12" s="156"/>
      <c r="G12" s="157"/>
      <c r="H12" s="158"/>
      <c r="I12" s="156"/>
      <c r="J12" s="46"/>
      <c r="K12" s="46"/>
      <c r="L12" s="46"/>
      <c r="M12" s="46"/>
      <c r="N12" s="46"/>
      <c r="O12" s="46"/>
      <c r="P12" s="157"/>
      <c r="Q12" s="157"/>
      <c r="R12" s="159"/>
    </row>
    <row r="13" spans="1:18" ht="18" customHeight="1">
      <c r="A13" s="152" t="s">
        <v>105</v>
      </c>
      <c r="B13" s="148">
        <v>81117645</v>
      </c>
      <c r="C13" s="153">
        <v>-25024</v>
      </c>
      <c r="D13" s="149">
        <v>-25024</v>
      </c>
      <c r="E13" s="150">
        <v>81092621</v>
      </c>
      <c r="F13" s="153">
        <v>100000</v>
      </c>
      <c r="G13" s="149">
        <v>100000</v>
      </c>
      <c r="H13" s="150">
        <v>81192621</v>
      </c>
      <c r="I13" s="153">
        <v>2100000</v>
      </c>
      <c r="J13" s="45">
        <v>-1750063</v>
      </c>
      <c r="K13" s="45">
        <v>-163215</v>
      </c>
      <c r="L13" s="45">
        <v>-235234</v>
      </c>
      <c r="M13" s="45">
        <v>-545934</v>
      </c>
      <c r="N13" s="45"/>
      <c r="O13" s="45">
        <v>-91933</v>
      </c>
      <c r="P13" s="149">
        <v>-686379</v>
      </c>
      <c r="Q13" s="149">
        <f t="shared" si="0"/>
        <v>-611403</v>
      </c>
      <c r="R13" s="151">
        <v>80506242</v>
      </c>
    </row>
    <row r="14" spans="1:18" ht="18" customHeight="1">
      <c r="A14" s="160" t="s">
        <v>55</v>
      </c>
      <c r="B14" s="155"/>
      <c r="C14" s="161"/>
      <c r="D14" s="157"/>
      <c r="E14" s="158"/>
      <c r="F14" s="161"/>
      <c r="G14" s="157"/>
      <c r="H14" s="158"/>
      <c r="I14" s="161"/>
      <c r="J14" s="47"/>
      <c r="K14" s="47"/>
      <c r="L14" s="47"/>
      <c r="M14" s="47"/>
      <c r="N14" s="47"/>
      <c r="O14" s="47"/>
      <c r="P14" s="157"/>
      <c r="Q14" s="157"/>
      <c r="R14" s="159"/>
    </row>
    <row r="15" spans="1:18" ht="18" customHeight="1">
      <c r="A15" s="250" t="s">
        <v>71</v>
      </c>
      <c r="B15" s="148">
        <v>54861833</v>
      </c>
      <c r="C15" s="153">
        <v>-18400</v>
      </c>
      <c r="D15" s="149">
        <v>-18400</v>
      </c>
      <c r="E15" s="150">
        <v>54843433</v>
      </c>
      <c r="F15" s="153"/>
      <c r="G15" s="149">
        <v>0</v>
      </c>
      <c r="H15" s="150">
        <v>54843433</v>
      </c>
      <c r="I15" s="153">
        <v>1554404</v>
      </c>
      <c r="J15" s="45">
        <v>-1201823</v>
      </c>
      <c r="K15" s="45">
        <v>-33234</v>
      </c>
      <c r="L15" s="45"/>
      <c r="M15" s="45"/>
      <c r="N15" s="45"/>
      <c r="O15" s="45"/>
      <c r="P15" s="149">
        <v>319347</v>
      </c>
      <c r="Q15" s="149">
        <f t="shared" si="0"/>
        <v>300947</v>
      </c>
      <c r="R15" s="151">
        <v>55162780</v>
      </c>
    </row>
    <row r="16" spans="1:18" ht="18" customHeight="1">
      <c r="A16" s="250" t="s">
        <v>72</v>
      </c>
      <c r="B16" s="148">
        <v>54232758</v>
      </c>
      <c r="C16" s="153">
        <v>-18400</v>
      </c>
      <c r="D16" s="149">
        <v>-18400</v>
      </c>
      <c r="E16" s="150">
        <v>54214358</v>
      </c>
      <c r="F16" s="153"/>
      <c r="G16" s="149">
        <v>0</v>
      </c>
      <c r="H16" s="150">
        <v>54214358</v>
      </c>
      <c r="I16" s="153">
        <v>1554404</v>
      </c>
      <c r="J16" s="45">
        <v>-1167000</v>
      </c>
      <c r="K16" s="45">
        <v>-8306</v>
      </c>
      <c r="L16" s="45"/>
      <c r="M16" s="45"/>
      <c r="N16" s="45"/>
      <c r="O16" s="45"/>
      <c r="P16" s="149">
        <v>379098</v>
      </c>
      <c r="Q16" s="149">
        <f t="shared" si="0"/>
        <v>360698</v>
      </c>
      <c r="R16" s="151">
        <v>54593456</v>
      </c>
    </row>
    <row r="17" spans="1:18" ht="18" customHeight="1">
      <c r="A17" s="250" t="s">
        <v>73</v>
      </c>
      <c r="B17" s="148">
        <v>629075</v>
      </c>
      <c r="C17" s="153"/>
      <c r="D17" s="149">
        <v>0</v>
      </c>
      <c r="E17" s="150">
        <v>629075</v>
      </c>
      <c r="F17" s="153"/>
      <c r="G17" s="149">
        <v>0</v>
      </c>
      <c r="H17" s="150">
        <v>629075</v>
      </c>
      <c r="I17" s="153"/>
      <c r="J17" s="45">
        <v>-34823</v>
      </c>
      <c r="K17" s="45">
        <v>-24928</v>
      </c>
      <c r="L17" s="45"/>
      <c r="M17" s="45"/>
      <c r="N17" s="45"/>
      <c r="O17" s="45"/>
      <c r="P17" s="149">
        <v>-59751</v>
      </c>
      <c r="Q17" s="149">
        <f t="shared" si="0"/>
        <v>-59751</v>
      </c>
      <c r="R17" s="151">
        <v>569324</v>
      </c>
    </row>
    <row r="18" spans="1:18" ht="18" customHeight="1">
      <c r="A18" s="250" t="s">
        <v>74</v>
      </c>
      <c r="B18" s="148">
        <v>18653024</v>
      </c>
      <c r="C18" s="153">
        <v>-6256</v>
      </c>
      <c r="D18" s="149">
        <v>-6256</v>
      </c>
      <c r="E18" s="150">
        <v>18646768</v>
      </c>
      <c r="F18" s="153"/>
      <c r="G18" s="149">
        <v>0</v>
      </c>
      <c r="H18" s="150">
        <v>18646768</v>
      </c>
      <c r="I18" s="153">
        <v>514508</v>
      </c>
      <c r="J18" s="45">
        <v>-408620</v>
      </c>
      <c r="K18" s="45">
        <v>-3024</v>
      </c>
      <c r="L18" s="45"/>
      <c r="M18" s="45"/>
      <c r="N18" s="45"/>
      <c r="O18" s="45"/>
      <c r="P18" s="149">
        <v>102864</v>
      </c>
      <c r="Q18" s="149">
        <f t="shared" si="0"/>
        <v>96608</v>
      </c>
      <c r="R18" s="151">
        <v>18749632</v>
      </c>
    </row>
    <row r="19" spans="1:18" ht="18" customHeight="1">
      <c r="A19" s="250" t="s">
        <v>75</v>
      </c>
      <c r="B19" s="148">
        <v>1085236</v>
      </c>
      <c r="C19" s="153">
        <v>-368</v>
      </c>
      <c r="D19" s="149">
        <v>-368</v>
      </c>
      <c r="E19" s="150">
        <v>1084868</v>
      </c>
      <c r="F19" s="153"/>
      <c r="G19" s="149">
        <v>0</v>
      </c>
      <c r="H19" s="150">
        <v>1084868</v>
      </c>
      <c r="I19" s="153">
        <v>31088</v>
      </c>
      <c r="J19" s="45">
        <v>-23340</v>
      </c>
      <c r="K19" s="45">
        <v>-166</v>
      </c>
      <c r="L19" s="45"/>
      <c r="M19" s="45">
        <v>-546515</v>
      </c>
      <c r="N19" s="45"/>
      <c r="O19" s="45"/>
      <c r="P19" s="149">
        <v>-538933</v>
      </c>
      <c r="Q19" s="149">
        <f t="shared" si="0"/>
        <v>-539301</v>
      </c>
      <c r="R19" s="151">
        <v>545935</v>
      </c>
    </row>
    <row r="20" spans="1:18" ht="18" customHeight="1">
      <c r="A20" s="250" t="s">
        <v>76</v>
      </c>
      <c r="B20" s="148">
        <v>5472552</v>
      </c>
      <c r="C20" s="153"/>
      <c r="D20" s="149">
        <v>0</v>
      </c>
      <c r="E20" s="150">
        <v>5472552</v>
      </c>
      <c r="F20" s="153">
        <v>100000</v>
      </c>
      <c r="G20" s="149">
        <v>100000</v>
      </c>
      <c r="H20" s="150">
        <v>5572552</v>
      </c>
      <c r="I20" s="153"/>
      <c r="J20" s="45">
        <v>-98328</v>
      </c>
      <c r="K20" s="45">
        <v>-126791</v>
      </c>
      <c r="L20" s="45">
        <v>-224784</v>
      </c>
      <c r="M20" s="45">
        <v>581</v>
      </c>
      <c r="N20" s="45"/>
      <c r="O20" s="45">
        <v>-91933</v>
      </c>
      <c r="P20" s="149">
        <v>-541255</v>
      </c>
      <c r="Q20" s="149">
        <f t="shared" si="0"/>
        <v>-441255</v>
      </c>
      <c r="R20" s="151">
        <v>5031297</v>
      </c>
    </row>
    <row r="21" spans="1:18" ht="18" customHeight="1">
      <c r="A21" s="251" t="s">
        <v>77</v>
      </c>
      <c r="B21" s="162">
        <v>213087</v>
      </c>
      <c r="C21" s="163"/>
      <c r="D21" s="164">
        <v>0</v>
      </c>
      <c r="E21" s="165">
        <v>213087</v>
      </c>
      <c r="F21" s="163"/>
      <c r="G21" s="164">
        <v>0</v>
      </c>
      <c r="H21" s="165">
        <v>213087</v>
      </c>
      <c r="I21" s="163"/>
      <c r="J21" s="48"/>
      <c r="K21" s="48">
        <v>-28</v>
      </c>
      <c r="L21" s="48"/>
      <c r="M21" s="48"/>
      <c r="N21" s="48"/>
      <c r="O21" s="48">
        <v>-25</v>
      </c>
      <c r="P21" s="164">
        <v>-53</v>
      </c>
      <c r="Q21" s="164">
        <f t="shared" si="0"/>
        <v>-53</v>
      </c>
      <c r="R21" s="166">
        <v>213034</v>
      </c>
    </row>
    <row r="22" spans="1:18" ht="18" customHeight="1">
      <c r="A22" s="250" t="s">
        <v>56</v>
      </c>
      <c r="B22" s="148">
        <v>54861833</v>
      </c>
      <c r="C22" s="153">
        <v>-18400</v>
      </c>
      <c r="D22" s="149">
        <v>-18400</v>
      </c>
      <c r="E22" s="150">
        <v>54843433</v>
      </c>
      <c r="F22" s="153"/>
      <c r="G22" s="149">
        <v>0</v>
      </c>
      <c r="H22" s="150">
        <v>54843433</v>
      </c>
      <c r="I22" s="153">
        <v>1554404</v>
      </c>
      <c r="J22" s="45">
        <v>-1201823</v>
      </c>
      <c r="K22" s="45">
        <v>-33234</v>
      </c>
      <c r="L22" s="45"/>
      <c r="M22" s="45"/>
      <c r="N22" s="45"/>
      <c r="O22" s="45"/>
      <c r="P22" s="149">
        <v>319347</v>
      </c>
      <c r="Q22" s="149">
        <f t="shared" si="0"/>
        <v>300947</v>
      </c>
      <c r="R22" s="151">
        <v>55162780</v>
      </c>
    </row>
    <row r="23" spans="1:18" ht="18" customHeight="1">
      <c r="A23" s="250" t="s">
        <v>57</v>
      </c>
      <c r="B23" s="148">
        <v>54232758</v>
      </c>
      <c r="C23" s="153">
        <v>-18400</v>
      </c>
      <c r="D23" s="149">
        <v>-18400</v>
      </c>
      <c r="E23" s="150">
        <v>54214358</v>
      </c>
      <c r="F23" s="153"/>
      <c r="G23" s="149">
        <v>0</v>
      </c>
      <c r="H23" s="150">
        <v>54214358</v>
      </c>
      <c r="I23" s="153">
        <v>1554404</v>
      </c>
      <c r="J23" s="45">
        <v>-1167000</v>
      </c>
      <c r="K23" s="45">
        <v>-8306</v>
      </c>
      <c r="L23" s="45"/>
      <c r="M23" s="45"/>
      <c r="N23" s="45"/>
      <c r="O23" s="45"/>
      <c r="P23" s="149">
        <v>379098</v>
      </c>
      <c r="Q23" s="149">
        <f t="shared" si="0"/>
        <v>360698</v>
      </c>
      <c r="R23" s="151">
        <v>54593456</v>
      </c>
    </row>
    <row r="24" spans="1:18" ht="18" customHeight="1">
      <c r="A24" s="250" t="s">
        <v>58</v>
      </c>
      <c r="B24" s="148">
        <v>629075</v>
      </c>
      <c r="C24" s="153"/>
      <c r="D24" s="149">
        <v>0</v>
      </c>
      <c r="E24" s="150">
        <v>629075</v>
      </c>
      <c r="F24" s="153"/>
      <c r="G24" s="149">
        <v>0</v>
      </c>
      <c r="H24" s="150">
        <v>629075</v>
      </c>
      <c r="I24" s="153"/>
      <c r="J24" s="45">
        <v>-34823</v>
      </c>
      <c r="K24" s="45">
        <v>-24928</v>
      </c>
      <c r="L24" s="45"/>
      <c r="M24" s="45"/>
      <c r="N24" s="45"/>
      <c r="O24" s="45"/>
      <c r="P24" s="149">
        <v>-59751</v>
      </c>
      <c r="Q24" s="149">
        <f t="shared" si="0"/>
        <v>-59751</v>
      </c>
      <c r="R24" s="151">
        <v>569324</v>
      </c>
    </row>
    <row r="25" spans="1:18" ht="18" customHeight="1">
      <c r="A25" s="250" t="s">
        <v>59</v>
      </c>
      <c r="B25" s="148">
        <v>18653024</v>
      </c>
      <c r="C25" s="153">
        <v>-6256</v>
      </c>
      <c r="D25" s="149">
        <v>-6256</v>
      </c>
      <c r="E25" s="150">
        <v>18646768</v>
      </c>
      <c r="F25" s="153"/>
      <c r="G25" s="149">
        <v>0</v>
      </c>
      <c r="H25" s="150">
        <v>18646768</v>
      </c>
      <c r="I25" s="153">
        <v>514508</v>
      </c>
      <c r="J25" s="45">
        <v>-408620</v>
      </c>
      <c r="K25" s="45">
        <v>-3024</v>
      </c>
      <c r="L25" s="45"/>
      <c r="M25" s="45"/>
      <c r="N25" s="45"/>
      <c r="O25" s="45"/>
      <c r="P25" s="149">
        <v>102864</v>
      </c>
      <c r="Q25" s="149">
        <f t="shared" si="0"/>
        <v>96608</v>
      </c>
      <c r="R25" s="151">
        <v>18749632</v>
      </c>
    </row>
    <row r="26" spans="1:18" ht="18" customHeight="1">
      <c r="A26" s="250" t="s">
        <v>60</v>
      </c>
      <c r="B26" s="148">
        <v>1085236</v>
      </c>
      <c r="C26" s="153">
        <v>-368</v>
      </c>
      <c r="D26" s="149">
        <v>-368</v>
      </c>
      <c r="E26" s="150">
        <v>1084868</v>
      </c>
      <c r="F26" s="153"/>
      <c r="G26" s="149">
        <v>0</v>
      </c>
      <c r="H26" s="150">
        <v>1084868</v>
      </c>
      <c r="I26" s="153">
        <v>31088</v>
      </c>
      <c r="J26" s="45">
        <v>-23340</v>
      </c>
      <c r="K26" s="45">
        <v>-166</v>
      </c>
      <c r="L26" s="45"/>
      <c r="M26" s="45">
        <v>-546515</v>
      </c>
      <c r="N26" s="45"/>
      <c r="O26" s="45"/>
      <c r="P26" s="149">
        <v>-538933</v>
      </c>
      <c r="Q26" s="149">
        <f t="shared" si="0"/>
        <v>-539301</v>
      </c>
      <c r="R26" s="151">
        <v>545935</v>
      </c>
    </row>
    <row r="27" spans="1:18" ht="18" customHeight="1">
      <c r="A27" s="250" t="s">
        <v>78</v>
      </c>
      <c r="B27" s="148">
        <v>5472552</v>
      </c>
      <c r="C27" s="153"/>
      <c r="D27" s="149">
        <v>0</v>
      </c>
      <c r="E27" s="150">
        <v>5472552</v>
      </c>
      <c r="F27" s="153">
        <v>100000</v>
      </c>
      <c r="G27" s="149">
        <v>100000</v>
      </c>
      <c r="H27" s="150">
        <v>5572552</v>
      </c>
      <c r="I27" s="153"/>
      <c r="J27" s="45">
        <v>-98328</v>
      </c>
      <c r="K27" s="45">
        <v>-126791</v>
      </c>
      <c r="L27" s="45">
        <v>-224784</v>
      </c>
      <c r="M27" s="45">
        <v>581</v>
      </c>
      <c r="N27" s="45"/>
      <c r="O27" s="45">
        <v>-91933</v>
      </c>
      <c r="P27" s="149">
        <v>-541255</v>
      </c>
      <c r="Q27" s="149">
        <f t="shared" si="0"/>
        <v>-441255</v>
      </c>
      <c r="R27" s="151">
        <v>5031297</v>
      </c>
    </row>
    <row r="28" spans="1:18" ht="18" customHeight="1">
      <c r="A28" s="251" t="s">
        <v>61</v>
      </c>
      <c r="B28" s="162">
        <v>213087</v>
      </c>
      <c r="C28" s="163"/>
      <c r="D28" s="164">
        <v>0</v>
      </c>
      <c r="E28" s="165">
        <v>213087</v>
      </c>
      <c r="F28" s="163"/>
      <c r="G28" s="164">
        <v>0</v>
      </c>
      <c r="H28" s="165">
        <v>213087</v>
      </c>
      <c r="I28" s="163"/>
      <c r="J28" s="48"/>
      <c r="K28" s="48">
        <v>-28</v>
      </c>
      <c r="L28" s="48"/>
      <c r="M28" s="48"/>
      <c r="N28" s="48"/>
      <c r="O28" s="48">
        <v>-25</v>
      </c>
      <c r="P28" s="164">
        <v>-53</v>
      </c>
      <c r="Q28" s="164">
        <f t="shared" si="0"/>
        <v>-53</v>
      </c>
      <c r="R28" s="166">
        <v>213034</v>
      </c>
    </row>
    <row r="29" spans="1:18" ht="18" customHeight="1">
      <c r="A29" s="250" t="s">
        <v>106</v>
      </c>
      <c r="B29" s="148">
        <v>1045000</v>
      </c>
      <c r="C29" s="153"/>
      <c r="D29" s="149">
        <v>0</v>
      </c>
      <c r="E29" s="150">
        <v>1045000</v>
      </c>
      <c r="F29" s="153"/>
      <c r="G29" s="149">
        <v>0</v>
      </c>
      <c r="H29" s="150">
        <v>1045000</v>
      </c>
      <c r="I29" s="153"/>
      <c r="J29" s="45">
        <v>-17952</v>
      </c>
      <c r="K29" s="45"/>
      <c r="L29" s="45">
        <v>-10450</v>
      </c>
      <c r="M29" s="45"/>
      <c r="N29" s="45"/>
      <c r="O29" s="45"/>
      <c r="P29" s="149">
        <v>-28402</v>
      </c>
      <c r="Q29" s="149">
        <f t="shared" si="0"/>
        <v>-28402</v>
      </c>
      <c r="R29" s="151">
        <v>1016598</v>
      </c>
    </row>
    <row r="30" spans="1:18" ht="25.5">
      <c r="A30" s="250" t="s">
        <v>107</v>
      </c>
      <c r="B30" s="148"/>
      <c r="C30" s="153"/>
      <c r="D30" s="149">
        <v>0</v>
      </c>
      <c r="E30" s="150">
        <v>0</v>
      </c>
      <c r="F30" s="153"/>
      <c r="G30" s="149">
        <v>0</v>
      </c>
      <c r="H30" s="150">
        <v>0</v>
      </c>
      <c r="I30" s="153"/>
      <c r="J30" s="45"/>
      <c r="K30" s="45"/>
      <c r="L30" s="45"/>
      <c r="M30" s="45"/>
      <c r="N30" s="45">
        <v>59865045</v>
      </c>
      <c r="O30" s="45"/>
      <c r="P30" s="149">
        <v>59865045</v>
      </c>
      <c r="Q30" s="149">
        <f t="shared" si="0"/>
        <v>59865045</v>
      </c>
      <c r="R30" s="151">
        <v>59865045</v>
      </c>
    </row>
  </sheetData>
  <sheetProtection/>
  <printOptions horizontalCentered="1"/>
  <pageMargins left="0.31496062992125984" right="0.15748031496062992" top="0.7086614173228347" bottom="0.4724409448818898" header="0.5118110236220472" footer="0.5118110236220472"/>
  <pageSetup horizontalDpi="600" verticalDpi="600" orientation="landscape" paperSize="9" scale="60" r:id="rId1"/>
  <headerFooter alignWithMargins="0">
    <oddHeader>&amp;R&amp;"Arial,Kurzíva"Kapitola B.3.II&amp;"Arial,Obyčejné"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50" zoomScaleNormal="50" workbookViewId="0" topLeftCell="A1">
      <selection activeCell="Q29" sqref="Q29"/>
    </sheetView>
  </sheetViews>
  <sheetFormatPr defaultColWidth="27.28125" defaultRowHeight="12.75"/>
  <cols>
    <col min="1" max="1" width="36.7109375" style="59" customWidth="1"/>
    <col min="2" max="4" width="24.7109375" style="59" customWidth="1"/>
    <col min="5" max="5" width="24.7109375" style="60" customWidth="1"/>
    <col min="6" max="8" width="24.7109375" style="61" customWidth="1"/>
    <col min="9" max="15" width="24.7109375" style="59" customWidth="1"/>
    <col min="16" max="19" width="17.8515625" style="59" customWidth="1"/>
    <col min="20" max="21" width="17.8515625" style="62" customWidth="1"/>
    <col min="22" max="22" width="18.57421875" style="62" bestFit="1" customWidth="1"/>
    <col min="23" max="23" width="17.8515625" style="62" customWidth="1"/>
    <col min="24" max="16384" width="27.28125" style="62" customWidth="1"/>
  </cols>
  <sheetData>
    <row r="1" spans="1:20" ht="37.5">
      <c r="A1" s="371" t="s">
        <v>116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</row>
    <row r="2" ht="30" customHeight="1" thickBot="1">
      <c r="A2" s="1"/>
    </row>
    <row r="3" spans="1:23" ht="59.25" customHeight="1" thickBot="1">
      <c r="A3" s="63"/>
      <c r="B3" s="252" t="s">
        <v>1</v>
      </c>
      <c r="C3" s="252" t="s">
        <v>1</v>
      </c>
      <c r="D3" s="252" t="s">
        <v>1</v>
      </c>
      <c r="E3" s="253" t="s">
        <v>1</v>
      </c>
      <c r="F3" s="254" t="s">
        <v>1</v>
      </c>
      <c r="G3" s="254" t="s">
        <v>1</v>
      </c>
      <c r="H3" s="254" t="s">
        <v>1</v>
      </c>
      <c r="I3" s="180" t="s">
        <v>62</v>
      </c>
      <c r="J3" s="180" t="s">
        <v>108</v>
      </c>
      <c r="K3" s="181" t="s">
        <v>62</v>
      </c>
      <c r="L3" s="181" t="s">
        <v>108</v>
      </c>
      <c r="M3" s="182" t="s">
        <v>62</v>
      </c>
      <c r="N3" s="182" t="s">
        <v>108</v>
      </c>
      <c r="O3" s="182" t="s">
        <v>109</v>
      </c>
      <c r="P3" s="373" t="s">
        <v>110</v>
      </c>
      <c r="Q3" s="374"/>
      <c r="R3" s="373" t="s">
        <v>111</v>
      </c>
      <c r="S3" s="374"/>
      <c r="T3" s="373" t="s">
        <v>112</v>
      </c>
      <c r="U3" s="374"/>
      <c r="V3" s="373" t="s">
        <v>113</v>
      </c>
      <c r="W3" s="374"/>
    </row>
    <row r="4" spans="1:23" ht="19.5">
      <c r="A4" s="64" t="s">
        <v>2</v>
      </c>
      <c r="B4" s="65" t="s">
        <v>3</v>
      </c>
      <c r="C4" s="65" t="s">
        <v>4</v>
      </c>
      <c r="D4" s="65" t="s">
        <v>5</v>
      </c>
      <c r="E4" s="183" t="s">
        <v>6</v>
      </c>
      <c r="F4" s="184" t="s">
        <v>7</v>
      </c>
      <c r="G4" s="183" t="s">
        <v>8</v>
      </c>
      <c r="H4" s="183" t="s">
        <v>47</v>
      </c>
      <c r="I4" s="185" t="s">
        <v>63</v>
      </c>
      <c r="J4" s="185" t="s">
        <v>63</v>
      </c>
      <c r="K4" s="186" t="s">
        <v>79</v>
      </c>
      <c r="L4" s="186" t="s">
        <v>79</v>
      </c>
      <c r="M4" s="187" t="s">
        <v>114</v>
      </c>
      <c r="N4" s="187" t="s">
        <v>114</v>
      </c>
      <c r="O4" s="187" t="s">
        <v>114</v>
      </c>
      <c r="P4" s="65" t="s">
        <v>9</v>
      </c>
      <c r="Q4" s="167" t="s">
        <v>10</v>
      </c>
      <c r="R4" s="65" t="s">
        <v>9</v>
      </c>
      <c r="S4" s="65" t="s">
        <v>10</v>
      </c>
      <c r="T4" s="65" t="s">
        <v>9</v>
      </c>
      <c r="U4" s="65" t="s">
        <v>10</v>
      </c>
      <c r="V4" s="65" t="s">
        <v>9</v>
      </c>
      <c r="W4" s="65" t="s">
        <v>10</v>
      </c>
    </row>
    <row r="5" spans="1:23" ht="20.25" thickBot="1">
      <c r="A5" s="66"/>
      <c r="B5" s="67"/>
      <c r="C5" s="67"/>
      <c r="D5" s="67"/>
      <c r="E5" s="188"/>
      <c r="F5" s="189"/>
      <c r="G5" s="189"/>
      <c r="H5" s="189"/>
      <c r="I5" s="190"/>
      <c r="J5" s="190"/>
      <c r="K5" s="191"/>
      <c r="L5" s="191"/>
      <c r="M5" s="192"/>
      <c r="N5" s="192"/>
      <c r="O5" s="192"/>
      <c r="P5" s="67"/>
      <c r="Q5" s="168"/>
      <c r="R5" s="67"/>
      <c r="S5" s="67"/>
      <c r="T5" s="67"/>
      <c r="U5" s="67"/>
      <c r="V5" s="67"/>
      <c r="W5" s="67"/>
    </row>
    <row r="6" spans="1:23" ht="25.5">
      <c r="A6" s="68" t="s">
        <v>11</v>
      </c>
      <c r="B6" s="69">
        <v>26357</v>
      </c>
      <c r="C6" s="69">
        <v>26259</v>
      </c>
      <c r="D6" s="69">
        <v>27099</v>
      </c>
      <c r="E6" s="193">
        <v>27511</v>
      </c>
      <c r="F6" s="193">
        <v>27727</v>
      </c>
      <c r="G6" s="194">
        <v>28393</v>
      </c>
      <c r="H6" s="195">
        <v>29273.5</v>
      </c>
      <c r="I6" s="196">
        <v>30806</v>
      </c>
      <c r="J6" s="196">
        <v>30806</v>
      </c>
      <c r="K6" s="197">
        <v>32788.5</v>
      </c>
      <c r="L6" s="197">
        <v>32788.5</v>
      </c>
      <c r="M6" s="198">
        <v>34480</v>
      </c>
      <c r="N6" s="198">
        <v>34480</v>
      </c>
      <c r="O6" s="198">
        <v>34480</v>
      </c>
      <c r="P6" s="169">
        <f>+M6-K6</f>
        <v>1691.5</v>
      </c>
      <c r="Q6" s="170">
        <f>+M6/K6*100</f>
        <v>105.1588209280693</v>
      </c>
      <c r="R6" s="69">
        <f>+N6-L6</f>
        <v>1691.5</v>
      </c>
      <c r="S6" s="70">
        <f>+N6/L6*100</f>
        <v>105.1588209280693</v>
      </c>
      <c r="T6" s="69">
        <f>+L6-J6</f>
        <v>1982.5</v>
      </c>
      <c r="U6" s="70">
        <f>+L6/J6*100</f>
        <v>106.43543465558658</v>
      </c>
      <c r="V6" s="69">
        <f>+O6-B6</f>
        <v>8123</v>
      </c>
      <c r="W6" s="70">
        <f aca="true" t="shared" si="0" ref="W6:W69">+IF(B6=0,"",O6/B6*100)</f>
        <v>130.8191372310961</v>
      </c>
    </row>
    <row r="7" spans="1:23" ht="25.5">
      <c r="A7" s="71" t="s">
        <v>12</v>
      </c>
      <c r="B7" s="72">
        <v>105075</v>
      </c>
      <c r="C7" s="72">
        <v>100625</v>
      </c>
      <c r="D7" s="72">
        <v>96000</v>
      </c>
      <c r="E7" s="199">
        <v>92062</v>
      </c>
      <c r="F7" s="199">
        <v>88544</v>
      </c>
      <c r="G7" s="200">
        <v>84676.25</v>
      </c>
      <c r="H7" s="201">
        <v>82206.5</v>
      </c>
      <c r="I7" s="202">
        <v>79494.25</v>
      </c>
      <c r="J7" s="202">
        <v>79494.25</v>
      </c>
      <c r="K7" s="203">
        <v>78287.25</v>
      </c>
      <c r="L7" s="203">
        <v>78287.25</v>
      </c>
      <c r="M7" s="204">
        <v>79359.5</v>
      </c>
      <c r="N7" s="204">
        <v>79359.5</v>
      </c>
      <c r="O7" s="204">
        <v>79359.5</v>
      </c>
      <c r="P7" s="171">
        <f aca="true" t="shared" si="1" ref="P7:P70">+M7-K7</f>
        <v>1072.25</v>
      </c>
      <c r="Q7" s="172">
        <f aca="true" t="shared" si="2" ref="Q7:Q70">+M7/K7*100</f>
        <v>101.36963554090863</v>
      </c>
      <c r="R7" s="72">
        <f aca="true" t="shared" si="3" ref="R7:R70">+N7-L7</f>
        <v>1072.25</v>
      </c>
      <c r="S7" s="74">
        <f aca="true" t="shared" si="4" ref="S7:S70">+N7/L7*100</f>
        <v>101.36963554090863</v>
      </c>
      <c r="T7" s="72">
        <f aca="true" t="shared" si="5" ref="T7:T70">+L7-J7</f>
        <v>-1207</v>
      </c>
      <c r="U7" s="173">
        <f aca="true" t="shared" si="6" ref="U7:U70">+L7/J7*100</f>
        <v>98.48165118860798</v>
      </c>
      <c r="V7" s="72">
        <f aca="true" t="shared" si="7" ref="V7:V70">+O7-B7</f>
        <v>-25715.5</v>
      </c>
      <c r="W7" s="74">
        <f t="shared" si="0"/>
        <v>75.52652866999762</v>
      </c>
    </row>
    <row r="8" spans="1:23" ht="25.5">
      <c r="A8" s="71" t="s">
        <v>13</v>
      </c>
      <c r="B8" s="72">
        <v>47656</v>
      </c>
      <c r="C8" s="72">
        <v>47344</v>
      </c>
      <c r="D8" s="72">
        <v>46991</v>
      </c>
      <c r="E8" s="199">
        <v>46967</v>
      </c>
      <c r="F8" s="199">
        <v>46467</v>
      </c>
      <c r="G8" s="200">
        <v>46175</v>
      </c>
      <c r="H8" s="201">
        <v>45139</v>
      </c>
      <c r="I8" s="202">
        <v>44073</v>
      </c>
      <c r="J8" s="202">
        <v>44798</v>
      </c>
      <c r="K8" s="203">
        <v>43388</v>
      </c>
      <c r="L8" s="203">
        <v>44091</v>
      </c>
      <c r="M8" s="204">
        <v>41845</v>
      </c>
      <c r="N8" s="204">
        <v>42508</v>
      </c>
      <c r="O8" s="204">
        <v>42959</v>
      </c>
      <c r="P8" s="171">
        <f t="shared" si="1"/>
        <v>-1543</v>
      </c>
      <c r="Q8" s="172">
        <f t="shared" si="2"/>
        <v>96.44371715681756</v>
      </c>
      <c r="R8" s="72">
        <f t="shared" si="3"/>
        <v>-1583</v>
      </c>
      <c r="S8" s="74">
        <f t="shared" si="4"/>
        <v>96.40969812433376</v>
      </c>
      <c r="T8" s="72">
        <f t="shared" si="5"/>
        <v>-707</v>
      </c>
      <c r="U8" s="74">
        <f t="shared" si="6"/>
        <v>98.42180454484574</v>
      </c>
      <c r="V8" s="72">
        <f t="shared" si="7"/>
        <v>-4697</v>
      </c>
      <c r="W8" s="74">
        <f t="shared" si="0"/>
        <v>90.14394829612222</v>
      </c>
    </row>
    <row r="9" spans="1:23" ht="25.5">
      <c r="A9" s="71" t="s">
        <v>14</v>
      </c>
      <c r="B9" s="72">
        <v>2468</v>
      </c>
      <c r="C9" s="72">
        <v>2500</v>
      </c>
      <c r="D9" s="72">
        <v>2487</v>
      </c>
      <c r="E9" s="199">
        <v>2454</v>
      </c>
      <c r="F9" s="199">
        <v>2220</v>
      </c>
      <c r="G9" s="200">
        <v>2267</v>
      </c>
      <c r="H9" s="201">
        <v>2371</v>
      </c>
      <c r="I9" s="202">
        <v>2397</v>
      </c>
      <c r="J9" s="202">
        <v>2397</v>
      </c>
      <c r="K9" s="203">
        <v>2411</v>
      </c>
      <c r="L9" s="203">
        <v>2411</v>
      </c>
      <c r="M9" s="204">
        <v>2638</v>
      </c>
      <c r="N9" s="204">
        <v>2638</v>
      </c>
      <c r="O9" s="204">
        <v>2638</v>
      </c>
      <c r="P9" s="171">
        <f t="shared" si="1"/>
        <v>227</v>
      </c>
      <c r="Q9" s="172">
        <f t="shared" si="2"/>
        <v>109.41518042306097</v>
      </c>
      <c r="R9" s="72">
        <f t="shared" si="3"/>
        <v>227</v>
      </c>
      <c r="S9" s="74">
        <f t="shared" si="4"/>
        <v>109.41518042306097</v>
      </c>
      <c r="T9" s="72">
        <f t="shared" si="5"/>
        <v>14</v>
      </c>
      <c r="U9" s="74">
        <f t="shared" si="6"/>
        <v>100.5840634125991</v>
      </c>
      <c r="V9" s="72">
        <f t="shared" si="7"/>
        <v>170</v>
      </c>
      <c r="W9" s="74">
        <f t="shared" si="0"/>
        <v>106.88816855753646</v>
      </c>
    </row>
    <row r="10" spans="1:23" s="83" customFormat="1" ht="27.75" thickBot="1">
      <c r="A10" s="75" t="s">
        <v>15</v>
      </c>
      <c r="B10" s="76"/>
      <c r="C10" s="76"/>
      <c r="D10" s="76"/>
      <c r="E10" s="205"/>
      <c r="F10" s="205">
        <v>102</v>
      </c>
      <c r="G10" s="206">
        <v>107</v>
      </c>
      <c r="H10" s="207">
        <v>107</v>
      </c>
      <c r="I10" s="208">
        <v>102</v>
      </c>
      <c r="J10" s="208">
        <v>102</v>
      </c>
      <c r="K10" s="209">
        <v>102</v>
      </c>
      <c r="L10" s="209">
        <v>102</v>
      </c>
      <c r="M10" s="210">
        <v>113</v>
      </c>
      <c r="N10" s="210">
        <v>113</v>
      </c>
      <c r="O10" s="210">
        <v>113</v>
      </c>
      <c r="P10" s="85">
        <f t="shared" si="1"/>
        <v>11</v>
      </c>
      <c r="Q10" s="174">
        <f t="shared" si="2"/>
        <v>110.78431372549021</v>
      </c>
      <c r="R10" s="76">
        <f t="shared" si="3"/>
        <v>11</v>
      </c>
      <c r="S10" s="78">
        <f t="shared" si="4"/>
        <v>110.78431372549021</v>
      </c>
      <c r="T10" s="76">
        <f t="shared" si="5"/>
        <v>0</v>
      </c>
      <c r="U10" s="78">
        <f t="shared" si="6"/>
        <v>100</v>
      </c>
      <c r="V10" s="76">
        <f t="shared" si="7"/>
        <v>113</v>
      </c>
      <c r="W10" s="78">
        <f t="shared" si="0"/>
      </c>
    </row>
    <row r="11" spans="1:23" ht="28.5" thickBot="1">
      <c r="A11" s="79" t="s">
        <v>16</v>
      </c>
      <c r="B11" s="80">
        <f>SUM(B6:B9)</f>
        <v>181556</v>
      </c>
      <c r="C11" s="80">
        <f>SUM(C6:C9)</f>
        <v>176728</v>
      </c>
      <c r="D11" s="80">
        <f>SUM(D6:D9)</f>
        <v>172577</v>
      </c>
      <c r="E11" s="211">
        <v>168994</v>
      </c>
      <c r="F11" s="211">
        <v>165060</v>
      </c>
      <c r="G11" s="212">
        <f>SUM(G6:G10)</f>
        <v>161618.25</v>
      </c>
      <c r="H11" s="213">
        <f>SUM(H6:H10)</f>
        <v>159097</v>
      </c>
      <c r="I11" s="214">
        <v>156872.25</v>
      </c>
      <c r="J11" s="214">
        <v>157597.25</v>
      </c>
      <c r="K11" s="215">
        <v>156976.75</v>
      </c>
      <c r="L11" s="215">
        <v>157679.75</v>
      </c>
      <c r="M11" s="216">
        <v>158435.5</v>
      </c>
      <c r="N11" s="216">
        <v>159098.5</v>
      </c>
      <c r="O11" s="216">
        <v>159549.5</v>
      </c>
      <c r="P11" s="175">
        <f t="shared" si="1"/>
        <v>1458.75</v>
      </c>
      <c r="Q11" s="176">
        <f t="shared" si="2"/>
        <v>100.92927774336009</v>
      </c>
      <c r="R11" s="80">
        <f t="shared" si="3"/>
        <v>1418.75</v>
      </c>
      <c r="S11" s="177">
        <f t="shared" si="4"/>
        <v>100.89976677411019</v>
      </c>
      <c r="T11" s="80">
        <f t="shared" si="5"/>
        <v>82.5</v>
      </c>
      <c r="U11" s="82">
        <f t="shared" si="6"/>
        <v>100.05234862917976</v>
      </c>
      <c r="V11" s="80">
        <f t="shared" si="7"/>
        <v>-22006.5</v>
      </c>
      <c r="W11" s="82">
        <f t="shared" si="0"/>
        <v>87.87894644076759</v>
      </c>
    </row>
    <row r="12" spans="1:23" ht="25.5">
      <c r="A12" s="68" t="s">
        <v>11</v>
      </c>
      <c r="B12" s="69">
        <v>28762</v>
      </c>
      <c r="C12" s="69">
        <v>28879</v>
      </c>
      <c r="D12" s="69">
        <v>29439</v>
      </c>
      <c r="E12" s="193">
        <v>29500</v>
      </c>
      <c r="F12" s="193">
        <v>30548</v>
      </c>
      <c r="G12" s="194">
        <v>31312.5</v>
      </c>
      <c r="H12" s="195">
        <v>32461.5</v>
      </c>
      <c r="I12" s="196">
        <v>34185</v>
      </c>
      <c r="J12" s="196">
        <v>34185</v>
      </c>
      <c r="K12" s="197">
        <v>36189</v>
      </c>
      <c r="L12" s="197">
        <v>36189</v>
      </c>
      <c r="M12" s="198">
        <v>38309</v>
      </c>
      <c r="N12" s="198">
        <v>38309</v>
      </c>
      <c r="O12" s="198">
        <v>38309</v>
      </c>
      <c r="P12" s="169">
        <f t="shared" si="1"/>
        <v>2120</v>
      </c>
      <c r="Q12" s="170">
        <f t="shared" si="2"/>
        <v>105.85813368703197</v>
      </c>
      <c r="R12" s="69">
        <f t="shared" si="3"/>
        <v>2120</v>
      </c>
      <c r="S12" s="70">
        <f t="shared" si="4"/>
        <v>105.85813368703197</v>
      </c>
      <c r="T12" s="69">
        <f t="shared" si="5"/>
        <v>2004</v>
      </c>
      <c r="U12" s="70">
        <f t="shared" si="6"/>
        <v>105.86222027204914</v>
      </c>
      <c r="V12" s="69">
        <f t="shared" si="7"/>
        <v>9547</v>
      </c>
      <c r="W12" s="70">
        <f t="shared" si="0"/>
        <v>133.193102009596</v>
      </c>
    </row>
    <row r="13" spans="1:23" ht="25.5">
      <c r="A13" s="71" t="s">
        <v>12</v>
      </c>
      <c r="B13" s="72">
        <v>118268</v>
      </c>
      <c r="C13" s="72">
        <v>114486</v>
      </c>
      <c r="D13" s="72">
        <v>112485</v>
      </c>
      <c r="E13" s="199">
        <v>108569</v>
      </c>
      <c r="F13" s="199">
        <v>105784</v>
      </c>
      <c r="G13" s="200">
        <v>102283.75</v>
      </c>
      <c r="H13" s="201">
        <v>100039.5</v>
      </c>
      <c r="I13" s="202">
        <v>98218.25</v>
      </c>
      <c r="J13" s="202">
        <v>98218.25</v>
      </c>
      <c r="K13" s="203">
        <v>97495.5</v>
      </c>
      <c r="L13" s="203">
        <v>97495.5</v>
      </c>
      <c r="M13" s="204">
        <v>98257.5</v>
      </c>
      <c r="N13" s="204">
        <v>98257.5</v>
      </c>
      <c r="O13" s="204">
        <v>98257.5</v>
      </c>
      <c r="P13" s="171">
        <f t="shared" si="1"/>
        <v>762</v>
      </c>
      <c r="Q13" s="172">
        <f t="shared" si="2"/>
        <v>100.78157453420926</v>
      </c>
      <c r="R13" s="72">
        <f t="shared" si="3"/>
        <v>762</v>
      </c>
      <c r="S13" s="74">
        <f t="shared" si="4"/>
        <v>100.78157453420926</v>
      </c>
      <c r="T13" s="72">
        <f t="shared" si="5"/>
        <v>-722.75</v>
      </c>
      <c r="U13" s="74">
        <f t="shared" si="6"/>
        <v>99.26413879294327</v>
      </c>
      <c r="V13" s="72">
        <f t="shared" si="7"/>
        <v>-20010.5</v>
      </c>
      <c r="W13" s="74">
        <f t="shared" si="0"/>
        <v>83.08037677140054</v>
      </c>
    </row>
    <row r="14" spans="1:23" ht="25.5">
      <c r="A14" s="71" t="s">
        <v>13</v>
      </c>
      <c r="B14" s="72">
        <v>36488</v>
      </c>
      <c r="C14" s="72">
        <v>36531</v>
      </c>
      <c r="D14" s="72">
        <v>36725</v>
      </c>
      <c r="E14" s="199">
        <v>36861</v>
      </c>
      <c r="F14" s="199">
        <v>36668</v>
      </c>
      <c r="G14" s="200">
        <v>36782</v>
      </c>
      <c r="H14" s="201">
        <v>36330</v>
      </c>
      <c r="I14" s="202">
        <v>36053</v>
      </c>
      <c r="J14" s="202">
        <v>37015</v>
      </c>
      <c r="K14" s="203">
        <v>35541</v>
      </c>
      <c r="L14" s="203">
        <v>36542</v>
      </c>
      <c r="M14" s="204">
        <v>34282</v>
      </c>
      <c r="N14" s="204">
        <v>35304</v>
      </c>
      <c r="O14" s="204">
        <v>36007</v>
      </c>
      <c r="P14" s="171">
        <f t="shared" si="1"/>
        <v>-1259</v>
      </c>
      <c r="Q14" s="172">
        <f t="shared" si="2"/>
        <v>96.45761233504966</v>
      </c>
      <c r="R14" s="72">
        <f t="shared" si="3"/>
        <v>-1238</v>
      </c>
      <c r="S14" s="74">
        <f t="shared" si="4"/>
        <v>96.61211756335176</v>
      </c>
      <c r="T14" s="72">
        <f t="shared" si="5"/>
        <v>-473</v>
      </c>
      <c r="U14" s="74">
        <f t="shared" si="6"/>
        <v>98.7221396731055</v>
      </c>
      <c r="V14" s="72">
        <f t="shared" si="7"/>
        <v>-481</v>
      </c>
      <c r="W14" s="74">
        <f t="shared" si="0"/>
        <v>98.68175838631879</v>
      </c>
    </row>
    <row r="15" spans="1:23" ht="25.5">
      <c r="A15" s="71" t="s">
        <v>14</v>
      </c>
      <c r="B15" s="72">
        <v>1233</v>
      </c>
      <c r="C15" s="72">
        <v>1374</v>
      </c>
      <c r="D15" s="72">
        <v>1556</v>
      </c>
      <c r="E15" s="199">
        <v>1545</v>
      </c>
      <c r="F15" s="199">
        <v>1377</v>
      </c>
      <c r="G15" s="200">
        <v>1260</v>
      </c>
      <c r="H15" s="201">
        <v>1167</v>
      </c>
      <c r="I15" s="202">
        <v>1117</v>
      </c>
      <c r="J15" s="202">
        <v>1117</v>
      </c>
      <c r="K15" s="203">
        <v>1220</v>
      </c>
      <c r="L15" s="203">
        <v>1220</v>
      </c>
      <c r="M15" s="204">
        <v>1263</v>
      </c>
      <c r="N15" s="204">
        <v>1263</v>
      </c>
      <c r="O15" s="204">
        <v>1263</v>
      </c>
      <c r="P15" s="171">
        <f t="shared" si="1"/>
        <v>43</v>
      </c>
      <c r="Q15" s="172">
        <f t="shared" si="2"/>
        <v>103.52459016393442</v>
      </c>
      <c r="R15" s="72">
        <f t="shared" si="3"/>
        <v>43</v>
      </c>
      <c r="S15" s="74">
        <f t="shared" si="4"/>
        <v>103.52459016393442</v>
      </c>
      <c r="T15" s="72">
        <f t="shared" si="5"/>
        <v>103</v>
      </c>
      <c r="U15" s="74">
        <f t="shared" si="6"/>
        <v>109.22112802148611</v>
      </c>
      <c r="V15" s="72">
        <f t="shared" si="7"/>
        <v>30</v>
      </c>
      <c r="W15" s="74">
        <f t="shared" si="0"/>
        <v>102.4330900243309</v>
      </c>
    </row>
    <row r="16" spans="1:23" s="83" customFormat="1" ht="27.75" thickBot="1">
      <c r="A16" s="75" t="s">
        <v>15</v>
      </c>
      <c r="B16" s="76"/>
      <c r="C16" s="76"/>
      <c r="D16" s="76"/>
      <c r="E16" s="205"/>
      <c r="F16" s="205">
        <v>503</v>
      </c>
      <c r="G16" s="206">
        <v>492</v>
      </c>
      <c r="H16" s="207">
        <v>534</v>
      </c>
      <c r="I16" s="208">
        <v>508</v>
      </c>
      <c r="J16" s="208">
        <v>508</v>
      </c>
      <c r="K16" s="209">
        <v>522</v>
      </c>
      <c r="L16" s="209">
        <v>522</v>
      </c>
      <c r="M16" s="210">
        <v>524</v>
      </c>
      <c r="N16" s="210">
        <v>524</v>
      </c>
      <c r="O16" s="210">
        <v>524</v>
      </c>
      <c r="P16" s="85">
        <f t="shared" si="1"/>
        <v>2</v>
      </c>
      <c r="Q16" s="174">
        <f t="shared" si="2"/>
        <v>100.38314176245211</v>
      </c>
      <c r="R16" s="76">
        <f t="shared" si="3"/>
        <v>2</v>
      </c>
      <c r="S16" s="78">
        <f t="shared" si="4"/>
        <v>100.38314176245211</v>
      </c>
      <c r="T16" s="76">
        <f t="shared" si="5"/>
        <v>14</v>
      </c>
      <c r="U16" s="78">
        <f t="shared" si="6"/>
        <v>102.75590551181102</v>
      </c>
      <c r="V16" s="76">
        <f t="shared" si="7"/>
        <v>524</v>
      </c>
      <c r="W16" s="78">
        <f t="shared" si="0"/>
      </c>
    </row>
    <row r="17" spans="1:23" ht="28.5" thickBot="1">
      <c r="A17" s="79" t="s">
        <v>17</v>
      </c>
      <c r="B17" s="80">
        <f>SUM(B12:B15)</f>
        <v>184751</v>
      </c>
      <c r="C17" s="80">
        <f>SUM(C12:C15)</f>
        <v>181270</v>
      </c>
      <c r="D17" s="80">
        <f>SUM(D12:D15)</f>
        <v>180205</v>
      </c>
      <c r="E17" s="211">
        <v>176475</v>
      </c>
      <c r="F17" s="211">
        <v>174880</v>
      </c>
      <c r="G17" s="212">
        <f>SUM(G12:G16)</f>
        <v>172130.25</v>
      </c>
      <c r="H17" s="213">
        <f>SUM(H12:H16)</f>
        <v>170532</v>
      </c>
      <c r="I17" s="214">
        <v>170081.25</v>
      </c>
      <c r="J17" s="214">
        <v>171043.25</v>
      </c>
      <c r="K17" s="215">
        <v>170967.5</v>
      </c>
      <c r="L17" s="215">
        <v>171968.5</v>
      </c>
      <c r="M17" s="216">
        <v>172635.5</v>
      </c>
      <c r="N17" s="216">
        <v>173657.5</v>
      </c>
      <c r="O17" s="216">
        <v>174360.5</v>
      </c>
      <c r="P17" s="175">
        <f t="shared" si="1"/>
        <v>1668</v>
      </c>
      <c r="Q17" s="176">
        <f t="shared" si="2"/>
        <v>100.97562402210947</v>
      </c>
      <c r="R17" s="80">
        <f t="shared" si="3"/>
        <v>1689</v>
      </c>
      <c r="S17" s="177">
        <f t="shared" si="4"/>
        <v>100.98215661589187</v>
      </c>
      <c r="T17" s="80">
        <f t="shared" si="5"/>
        <v>925.25</v>
      </c>
      <c r="U17" s="82">
        <f t="shared" si="6"/>
        <v>100.54094505337102</v>
      </c>
      <c r="V17" s="80">
        <f t="shared" si="7"/>
        <v>-10390.5</v>
      </c>
      <c r="W17" s="82">
        <f t="shared" si="0"/>
        <v>94.37594383792239</v>
      </c>
    </row>
    <row r="18" spans="1:23" ht="25.5">
      <c r="A18" s="68" t="s">
        <v>11</v>
      </c>
      <c r="B18" s="69">
        <v>17788</v>
      </c>
      <c r="C18" s="69">
        <v>17611</v>
      </c>
      <c r="D18" s="69">
        <v>17509</v>
      </c>
      <c r="E18" s="193">
        <v>17397</v>
      </c>
      <c r="F18" s="193">
        <v>17356</v>
      </c>
      <c r="G18" s="194">
        <v>17584.5</v>
      </c>
      <c r="H18" s="195">
        <v>17989</v>
      </c>
      <c r="I18" s="196">
        <v>18904</v>
      </c>
      <c r="J18" s="196">
        <v>18904</v>
      </c>
      <c r="K18" s="197">
        <v>20114</v>
      </c>
      <c r="L18" s="197">
        <v>20114</v>
      </c>
      <c r="M18" s="198">
        <v>20895.5</v>
      </c>
      <c r="N18" s="198">
        <v>20895.5</v>
      </c>
      <c r="O18" s="198">
        <v>20895.5</v>
      </c>
      <c r="P18" s="169">
        <f t="shared" si="1"/>
        <v>781.5</v>
      </c>
      <c r="Q18" s="170">
        <f t="shared" si="2"/>
        <v>103.88535348513473</v>
      </c>
      <c r="R18" s="69">
        <f t="shared" si="3"/>
        <v>781.5</v>
      </c>
      <c r="S18" s="70">
        <f t="shared" si="4"/>
        <v>103.88535348513473</v>
      </c>
      <c r="T18" s="69">
        <f t="shared" si="5"/>
        <v>1210</v>
      </c>
      <c r="U18" s="70">
        <f t="shared" si="6"/>
        <v>106.40076174354634</v>
      </c>
      <c r="V18" s="69">
        <f t="shared" si="7"/>
        <v>3107.5</v>
      </c>
      <c r="W18" s="70">
        <f t="shared" si="0"/>
        <v>117.46964245558804</v>
      </c>
    </row>
    <row r="19" spans="1:23" ht="25.5">
      <c r="A19" s="71" t="s">
        <v>12</v>
      </c>
      <c r="B19" s="72">
        <v>68655</v>
      </c>
      <c r="C19" s="72">
        <v>66079</v>
      </c>
      <c r="D19" s="72">
        <v>63563</v>
      </c>
      <c r="E19" s="199">
        <v>61255</v>
      </c>
      <c r="F19" s="199">
        <v>58873</v>
      </c>
      <c r="G19" s="200">
        <v>56361</v>
      </c>
      <c r="H19" s="201">
        <v>54490.5</v>
      </c>
      <c r="I19" s="202">
        <v>52623.25</v>
      </c>
      <c r="J19" s="202">
        <v>52623.25</v>
      </c>
      <c r="K19" s="203">
        <v>51052.5</v>
      </c>
      <c r="L19" s="203">
        <v>51052.5</v>
      </c>
      <c r="M19" s="204">
        <v>50698</v>
      </c>
      <c r="N19" s="204">
        <v>50698</v>
      </c>
      <c r="O19" s="204">
        <v>50698</v>
      </c>
      <c r="P19" s="171">
        <f t="shared" si="1"/>
        <v>-354.5</v>
      </c>
      <c r="Q19" s="172">
        <f t="shared" si="2"/>
        <v>99.30561676705352</v>
      </c>
      <c r="R19" s="72">
        <f t="shared" si="3"/>
        <v>-354.5</v>
      </c>
      <c r="S19" s="74">
        <f t="shared" si="4"/>
        <v>99.30561676705352</v>
      </c>
      <c r="T19" s="72">
        <f t="shared" si="5"/>
        <v>-1570.75</v>
      </c>
      <c r="U19" s="74">
        <f t="shared" si="6"/>
        <v>97.01510263999278</v>
      </c>
      <c r="V19" s="72">
        <f t="shared" si="7"/>
        <v>-17957</v>
      </c>
      <c r="W19" s="74">
        <f t="shared" si="0"/>
        <v>73.84458524506591</v>
      </c>
    </row>
    <row r="20" spans="1:23" ht="25.5">
      <c r="A20" s="71" t="s">
        <v>13</v>
      </c>
      <c r="B20" s="72">
        <v>28782</v>
      </c>
      <c r="C20" s="72">
        <v>28855</v>
      </c>
      <c r="D20" s="72">
        <f>28833+60</f>
        <v>28893</v>
      </c>
      <c r="E20" s="199">
        <v>28709</v>
      </c>
      <c r="F20" s="199">
        <v>28616</v>
      </c>
      <c r="G20" s="200">
        <v>28677</v>
      </c>
      <c r="H20" s="201">
        <v>27877</v>
      </c>
      <c r="I20" s="202">
        <v>27549</v>
      </c>
      <c r="J20" s="202">
        <v>28146</v>
      </c>
      <c r="K20" s="203">
        <v>27303</v>
      </c>
      <c r="L20" s="203">
        <v>27943</v>
      </c>
      <c r="M20" s="204">
        <v>26131</v>
      </c>
      <c r="N20" s="204">
        <v>26784</v>
      </c>
      <c r="O20" s="204">
        <v>27215</v>
      </c>
      <c r="P20" s="171">
        <f t="shared" si="1"/>
        <v>-1172</v>
      </c>
      <c r="Q20" s="172">
        <f t="shared" si="2"/>
        <v>95.70743141779292</v>
      </c>
      <c r="R20" s="72">
        <f t="shared" si="3"/>
        <v>-1159</v>
      </c>
      <c r="S20" s="74">
        <f t="shared" si="4"/>
        <v>95.85227069391262</v>
      </c>
      <c r="T20" s="72">
        <f t="shared" si="5"/>
        <v>-203</v>
      </c>
      <c r="U20" s="74">
        <f t="shared" si="6"/>
        <v>99.27876074753074</v>
      </c>
      <c r="V20" s="72">
        <f t="shared" si="7"/>
        <v>-1567</v>
      </c>
      <c r="W20" s="74">
        <f t="shared" si="0"/>
        <v>94.55562504342993</v>
      </c>
    </row>
    <row r="21" spans="1:23" ht="25.5">
      <c r="A21" s="71" t="s">
        <v>14</v>
      </c>
      <c r="B21" s="72">
        <v>1606</v>
      </c>
      <c r="C21" s="72">
        <v>1699</v>
      </c>
      <c r="D21" s="72">
        <v>1960</v>
      </c>
      <c r="E21" s="199">
        <v>1969</v>
      </c>
      <c r="F21" s="199">
        <v>1946</v>
      </c>
      <c r="G21" s="200">
        <v>1860</v>
      </c>
      <c r="H21" s="201">
        <v>1812</v>
      </c>
      <c r="I21" s="202">
        <v>1510</v>
      </c>
      <c r="J21" s="202">
        <v>1510</v>
      </c>
      <c r="K21" s="203">
        <v>1500</v>
      </c>
      <c r="L21" s="203">
        <v>1500</v>
      </c>
      <c r="M21" s="204">
        <v>1447</v>
      </c>
      <c r="N21" s="204">
        <v>1447</v>
      </c>
      <c r="O21" s="204">
        <v>1447</v>
      </c>
      <c r="P21" s="171">
        <f t="shared" si="1"/>
        <v>-53</v>
      </c>
      <c r="Q21" s="172">
        <f t="shared" si="2"/>
        <v>96.46666666666667</v>
      </c>
      <c r="R21" s="72">
        <f t="shared" si="3"/>
        <v>-53</v>
      </c>
      <c r="S21" s="74">
        <f t="shared" si="4"/>
        <v>96.46666666666667</v>
      </c>
      <c r="T21" s="72">
        <f t="shared" si="5"/>
        <v>-10</v>
      </c>
      <c r="U21" s="74">
        <f t="shared" si="6"/>
        <v>99.33774834437085</v>
      </c>
      <c r="V21" s="72">
        <f t="shared" si="7"/>
        <v>-159</v>
      </c>
      <c r="W21" s="74">
        <f t="shared" si="0"/>
        <v>90.09962640099627</v>
      </c>
    </row>
    <row r="22" spans="1:23" s="83" customFormat="1" ht="27.75" thickBot="1">
      <c r="A22" s="75" t="s">
        <v>15</v>
      </c>
      <c r="B22" s="76"/>
      <c r="C22" s="76"/>
      <c r="D22" s="76"/>
      <c r="E22" s="205"/>
      <c r="F22" s="205">
        <v>293</v>
      </c>
      <c r="G22" s="206">
        <v>301</v>
      </c>
      <c r="H22" s="207">
        <v>301</v>
      </c>
      <c r="I22" s="208">
        <v>298</v>
      </c>
      <c r="J22" s="208">
        <v>298</v>
      </c>
      <c r="K22" s="209">
        <v>298</v>
      </c>
      <c r="L22" s="209">
        <v>298</v>
      </c>
      <c r="M22" s="210">
        <v>298</v>
      </c>
      <c r="N22" s="210">
        <v>298</v>
      </c>
      <c r="O22" s="210">
        <v>298</v>
      </c>
      <c r="P22" s="85">
        <f t="shared" si="1"/>
        <v>0</v>
      </c>
      <c r="Q22" s="174">
        <f t="shared" si="2"/>
        <v>100</v>
      </c>
      <c r="R22" s="76">
        <f t="shared" si="3"/>
        <v>0</v>
      </c>
      <c r="S22" s="78">
        <f t="shared" si="4"/>
        <v>100</v>
      </c>
      <c r="T22" s="76">
        <f t="shared" si="5"/>
        <v>0</v>
      </c>
      <c r="U22" s="78">
        <f t="shared" si="6"/>
        <v>100</v>
      </c>
      <c r="V22" s="76">
        <f t="shared" si="7"/>
        <v>298</v>
      </c>
      <c r="W22" s="78">
        <f t="shared" si="0"/>
      </c>
    </row>
    <row r="23" spans="1:23" ht="28.5" thickBot="1">
      <c r="A23" s="79" t="s">
        <v>18</v>
      </c>
      <c r="B23" s="80">
        <f>SUM(B18:B21)</f>
        <v>116831</v>
      </c>
      <c r="C23" s="80">
        <f>SUM(C18:C21)</f>
        <v>114244</v>
      </c>
      <c r="D23" s="80">
        <f>SUM(D18:D21)</f>
        <v>111925</v>
      </c>
      <c r="E23" s="211">
        <v>109330</v>
      </c>
      <c r="F23" s="211">
        <v>107084</v>
      </c>
      <c r="G23" s="212">
        <f>SUM(G18:G22)</f>
        <v>104783.5</v>
      </c>
      <c r="H23" s="213">
        <f>SUM(H18:H22)</f>
        <v>102469.5</v>
      </c>
      <c r="I23" s="214">
        <v>100884.25</v>
      </c>
      <c r="J23" s="214">
        <v>101481.25</v>
      </c>
      <c r="K23" s="215">
        <v>100267.5</v>
      </c>
      <c r="L23" s="215">
        <v>100907.5</v>
      </c>
      <c r="M23" s="216">
        <v>99469.5</v>
      </c>
      <c r="N23" s="216">
        <v>100122.5</v>
      </c>
      <c r="O23" s="216">
        <v>100553.5</v>
      </c>
      <c r="P23" s="175">
        <f t="shared" si="1"/>
        <v>-798</v>
      </c>
      <c r="Q23" s="176">
        <f t="shared" si="2"/>
        <v>99.20412895504526</v>
      </c>
      <c r="R23" s="80">
        <f t="shared" si="3"/>
        <v>-785</v>
      </c>
      <c r="S23" s="177">
        <f t="shared" si="4"/>
        <v>99.22205980724922</v>
      </c>
      <c r="T23" s="80">
        <f t="shared" si="5"/>
        <v>-573.75</v>
      </c>
      <c r="U23" s="82">
        <f t="shared" si="6"/>
        <v>99.43462462277515</v>
      </c>
      <c r="V23" s="80">
        <f t="shared" si="7"/>
        <v>-16277.5</v>
      </c>
      <c r="W23" s="82">
        <f t="shared" si="0"/>
        <v>86.06748208951392</v>
      </c>
    </row>
    <row r="24" spans="1:23" ht="25.5">
      <c r="A24" s="68" t="s">
        <v>11</v>
      </c>
      <c r="B24" s="69">
        <v>13915</v>
      </c>
      <c r="C24" s="69">
        <v>14059</v>
      </c>
      <c r="D24" s="69">
        <v>14220</v>
      </c>
      <c r="E24" s="193">
        <v>14551</v>
      </c>
      <c r="F24" s="193">
        <v>14686</v>
      </c>
      <c r="G24" s="194">
        <v>14552</v>
      </c>
      <c r="H24" s="195">
        <v>14812</v>
      </c>
      <c r="I24" s="196">
        <v>15620</v>
      </c>
      <c r="J24" s="196">
        <v>15620</v>
      </c>
      <c r="K24" s="197">
        <v>16476.5</v>
      </c>
      <c r="L24" s="197">
        <v>16476.5</v>
      </c>
      <c r="M24" s="198">
        <v>17553.5</v>
      </c>
      <c r="N24" s="198">
        <v>17553.5</v>
      </c>
      <c r="O24" s="198">
        <v>17553.5</v>
      </c>
      <c r="P24" s="169">
        <f t="shared" si="1"/>
        <v>1077</v>
      </c>
      <c r="Q24" s="170">
        <f t="shared" si="2"/>
        <v>106.53658240524383</v>
      </c>
      <c r="R24" s="69">
        <f t="shared" si="3"/>
        <v>1077</v>
      </c>
      <c r="S24" s="70">
        <f t="shared" si="4"/>
        <v>106.53658240524383</v>
      </c>
      <c r="T24" s="69">
        <f t="shared" si="5"/>
        <v>856.5</v>
      </c>
      <c r="U24" s="70">
        <f t="shared" si="6"/>
        <v>105.48335467349553</v>
      </c>
      <c r="V24" s="69">
        <f t="shared" si="7"/>
        <v>3638.5</v>
      </c>
      <c r="W24" s="70">
        <f t="shared" si="0"/>
        <v>126.14804168163852</v>
      </c>
    </row>
    <row r="25" spans="1:23" ht="25.5">
      <c r="A25" s="71" t="s">
        <v>12</v>
      </c>
      <c r="B25" s="72">
        <v>57219</v>
      </c>
      <c r="C25" s="72">
        <v>55435</v>
      </c>
      <c r="D25" s="72">
        <v>53319</v>
      </c>
      <c r="E25" s="199">
        <v>51368</v>
      </c>
      <c r="F25" s="199">
        <v>49420</v>
      </c>
      <c r="G25" s="200">
        <v>47495.5</v>
      </c>
      <c r="H25" s="201">
        <v>46380.75</v>
      </c>
      <c r="I25" s="202">
        <v>45178</v>
      </c>
      <c r="J25" s="202">
        <v>45178</v>
      </c>
      <c r="K25" s="203">
        <v>43892.75</v>
      </c>
      <c r="L25" s="203">
        <v>43892.75</v>
      </c>
      <c r="M25" s="204">
        <v>43691.25</v>
      </c>
      <c r="N25" s="204">
        <v>43691.25</v>
      </c>
      <c r="O25" s="204">
        <v>43691.25</v>
      </c>
      <c r="P25" s="171">
        <f t="shared" si="1"/>
        <v>-201.5</v>
      </c>
      <c r="Q25" s="172">
        <f t="shared" si="2"/>
        <v>99.54092646279852</v>
      </c>
      <c r="R25" s="72">
        <f t="shared" si="3"/>
        <v>-201.5</v>
      </c>
      <c r="S25" s="74">
        <f t="shared" si="4"/>
        <v>99.54092646279852</v>
      </c>
      <c r="T25" s="72">
        <f t="shared" si="5"/>
        <v>-1285.25</v>
      </c>
      <c r="U25" s="74">
        <f t="shared" si="6"/>
        <v>97.1551418832175</v>
      </c>
      <c r="V25" s="72">
        <f t="shared" si="7"/>
        <v>-13527.75</v>
      </c>
      <c r="W25" s="74">
        <f t="shared" si="0"/>
        <v>76.35794054422482</v>
      </c>
    </row>
    <row r="26" spans="1:23" ht="25.5">
      <c r="A26" s="71" t="s">
        <v>13</v>
      </c>
      <c r="B26" s="72">
        <v>21675</v>
      </c>
      <c r="C26" s="72">
        <v>21716</v>
      </c>
      <c r="D26" s="72">
        <v>21764</v>
      </c>
      <c r="E26" s="199">
        <v>21816</v>
      </c>
      <c r="F26" s="199">
        <v>21892</v>
      </c>
      <c r="G26" s="200">
        <v>21974</v>
      </c>
      <c r="H26" s="201">
        <v>21481</v>
      </c>
      <c r="I26" s="202">
        <v>21123</v>
      </c>
      <c r="J26" s="202">
        <v>21832</v>
      </c>
      <c r="K26" s="203">
        <v>21062</v>
      </c>
      <c r="L26" s="203">
        <v>21771</v>
      </c>
      <c r="M26" s="204">
        <v>20213</v>
      </c>
      <c r="N26" s="204">
        <v>20896</v>
      </c>
      <c r="O26" s="204">
        <v>21357</v>
      </c>
      <c r="P26" s="171">
        <f t="shared" si="1"/>
        <v>-849</v>
      </c>
      <c r="Q26" s="172">
        <f t="shared" si="2"/>
        <v>95.96904377551989</v>
      </c>
      <c r="R26" s="72">
        <f t="shared" si="3"/>
        <v>-875</v>
      </c>
      <c r="S26" s="74">
        <f t="shared" si="4"/>
        <v>95.98089201230995</v>
      </c>
      <c r="T26" s="72">
        <f t="shared" si="5"/>
        <v>-61</v>
      </c>
      <c r="U26" s="74">
        <f t="shared" si="6"/>
        <v>99.72059362403812</v>
      </c>
      <c r="V26" s="72">
        <f t="shared" si="7"/>
        <v>-318</v>
      </c>
      <c r="W26" s="74">
        <f t="shared" si="0"/>
        <v>98.53287197231833</v>
      </c>
    </row>
    <row r="27" spans="1:23" ht="25.5">
      <c r="A27" s="71" t="s">
        <v>14</v>
      </c>
      <c r="B27" s="72">
        <v>667</v>
      </c>
      <c r="C27" s="72">
        <v>736</v>
      </c>
      <c r="D27" s="72">
        <v>804</v>
      </c>
      <c r="E27" s="199">
        <v>770</v>
      </c>
      <c r="F27" s="199">
        <v>768</v>
      </c>
      <c r="G27" s="200">
        <v>789</v>
      </c>
      <c r="H27" s="201">
        <v>803</v>
      </c>
      <c r="I27" s="202">
        <v>797</v>
      </c>
      <c r="J27" s="202">
        <v>797</v>
      </c>
      <c r="K27" s="203">
        <v>895</v>
      </c>
      <c r="L27" s="203">
        <v>895</v>
      </c>
      <c r="M27" s="204">
        <v>911</v>
      </c>
      <c r="N27" s="204">
        <v>911</v>
      </c>
      <c r="O27" s="204">
        <v>911</v>
      </c>
      <c r="P27" s="171">
        <f t="shared" si="1"/>
        <v>16</v>
      </c>
      <c r="Q27" s="172">
        <f t="shared" si="2"/>
        <v>101.7877094972067</v>
      </c>
      <c r="R27" s="72">
        <f t="shared" si="3"/>
        <v>16</v>
      </c>
      <c r="S27" s="74">
        <f t="shared" si="4"/>
        <v>101.7877094972067</v>
      </c>
      <c r="T27" s="72">
        <f t="shared" si="5"/>
        <v>98</v>
      </c>
      <c r="U27" s="74">
        <f t="shared" si="6"/>
        <v>112.29611041405269</v>
      </c>
      <c r="V27" s="72">
        <f t="shared" si="7"/>
        <v>244</v>
      </c>
      <c r="W27" s="74">
        <f t="shared" si="0"/>
        <v>136.58170914542728</v>
      </c>
    </row>
    <row r="28" spans="1:23" s="83" customFormat="1" ht="27.75" thickBot="1">
      <c r="A28" s="75" t="s">
        <v>15</v>
      </c>
      <c r="B28" s="76"/>
      <c r="C28" s="76"/>
      <c r="D28" s="76"/>
      <c r="E28" s="205"/>
      <c r="F28" s="205">
        <v>291</v>
      </c>
      <c r="G28" s="206">
        <v>286</v>
      </c>
      <c r="H28" s="207">
        <v>286</v>
      </c>
      <c r="I28" s="208">
        <v>286</v>
      </c>
      <c r="J28" s="208">
        <v>286</v>
      </c>
      <c r="K28" s="209">
        <v>286</v>
      </c>
      <c r="L28" s="209">
        <v>286</v>
      </c>
      <c r="M28" s="210">
        <v>290</v>
      </c>
      <c r="N28" s="210">
        <v>290</v>
      </c>
      <c r="O28" s="210">
        <v>290</v>
      </c>
      <c r="P28" s="85">
        <f t="shared" si="1"/>
        <v>4</v>
      </c>
      <c r="Q28" s="174">
        <f t="shared" si="2"/>
        <v>101.3986013986014</v>
      </c>
      <c r="R28" s="76">
        <f t="shared" si="3"/>
        <v>4</v>
      </c>
      <c r="S28" s="78">
        <f t="shared" si="4"/>
        <v>101.3986013986014</v>
      </c>
      <c r="T28" s="76">
        <f t="shared" si="5"/>
        <v>0</v>
      </c>
      <c r="U28" s="78">
        <f t="shared" si="6"/>
        <v>100</v>
      </c>
      <c r="V28" s="76">
        <f t="shared" si="7"/>
        <v>290</v>
      </c>
      <c r="W28" s="78">
        <f t="shared" si="0"/>
      </c>
    </row>
    <row r="29" spans="1:23" ht="28.5" thickBot="1">
      <c r="A29" s="79" t="s">
        <v>19</v>
      </c>
      <c r="B29" s="80">
        <f>SUM(B24:B27)</f>
        <v>93476</v>
      </c>
      <c r="C29" s="80">
        <f>SUM(C24:C27)</f>
        <v>91946</v>
      </c>
      <c r="D29" s="80">
        <f>SUM(D24:D27)</f>
        <v>90107</v>
      </c>
      <c r="E29" s="211">
        <v>88505</v>
      </c>
      <c r="F29" s="211">
        <v>87057</v>
      </c>
      <c r="G29" s="212">
        <f>SUM(G24:G28)</f>
        <v>85096.5</v>
      </c>
      <c r="H29" s="213">
        <f>SUM(H24:H28)</f>
        <v>83762.75</v>
      </c>
      <c r="I29" s="214">
        <v>83004</v>
      </c>
      <c r="J29" s="214">
        <v>83713</v>
      </c>
      <c r="K29" s="215">
        <v>82612.25</v>
      </c>
      <c r="L29" s="215">
        <v>83321.25</v>
      </c>
      <c r="M29" s="216">
        <v>82658.75</v>
      </c>
      <c r="N29" s="216">
        <v>83341.75</v>
      </c>
      <c r="O29" s="216">
        <v>83802.75</v>
      </c>
      <c r="P29" s="175">
        <f t="shared" si="1"/>
        <v>46.5</v>
      </c>
      <c r="Q29" s="176">
        <f t="shared" si="2"/>
        <v>100.05628705185974</v>
      </c>
      <c r="R29" s="80">
        <f t="shared" si="3"/>
        <v>20.5</v>
      </c>
      <c r="S29" s="177">
        <f t="shared" si="4"/>
        <v>100.0246035675173</v>
      </c>
      <c r="T29" s="80">
        <f t="shared" si="5"/>
        <v>-391.75</v>
      </c>
      <c r="U29" s="82">
        <f t="shared" si="6"/>
        <v>99.53203206192586</v>
      </c>
      <c r="V29" s="80">
        <f t="shared" si="7"/>
        <v>-9673.25</v>
      </c>
      <c r="W29" s="82">
        <f t="shared" si="0"/>
        <v>89.65162180666695</v>
      </c>
    </row>
    <row r="30" spans="1:23" ht="25.5">
      <c r="A30" s="68" t="s">
        <v>11</v>
      </c>
      <c r="B30" s="69">
        <v>7928</v>
      </c>
      <c r="C30" s="69">
        <v>7879</v>
      </c>
      <c r="D30" s="69">
        <v>7991</v>
      </c>
      <c r="E30" s="193">
        <v>7848</v>
      </c>
      <c r="F30" s="193">
        <v>7871</v>
      </c>
      <c r="G30" s="194">
        <v>7892</v>
      </c>
      <c r="H30" s="195">
        <v>7753</v>
      </c>
      <c r="I30" s="196">
        <v>8095</v>
      </c>
      <c r="J30" s="196">
        <v>8095</v>
      </c>
      <c r="K30" s="197">
        <v>8498</v>
      </c>
      <c r="L30" s="197">
        <v>8498</v>
      </c>
      <c r="M30" s="198">
        <v>8855</v>
      </c>
      <c r="N30" s="198">
        <v>8855</v>
      </c>
      <c r="O30" s="198">
        <v>8855</v>
      </c>
      <c r="P30" s="169">
        <f t="shared" si="1"/>
        <v>357</v>
      </c>
      <c r="Q30" s="170">
        <f t="shared" si="2"/>
        <v>104.2009884678748</v>
      </c>
      <c r="R30" s="69">
        <f t="shared" si="3"/>
        <v>357</v>
      </c>
      <c r="S30" s="70">
        <f t="shared" si="4"/>
        <v>104.2009884678748</v>
      </c>
      <c r="T30" s="69">
        <f t="shared" si="5"/>
        <v>403</v>
      </c>
      <c r="U30" s="70">
        <f t="shared" si="6"/>
        <v>104.97838171710934</v>
      </c>
      <c r="V30" s="69">
        <f t="shared" si="7"/>
        <v>927</v>
      </c>
      <c r="W30" s="70">
        <f t="shared" si="0"/>
        <v>111.69273461150352</v>
      </c>
    </row>
    <row r="31" spans="1:23" ht="25.5">
      <c r="A31" s="71" t="s">
        <v>12</v>
      </c>
      <c r="B31" s="72">
        <v>34128</v>
      </c>
      <c r="C31" s="72">
        <v>32860</v>
      </c>
      <c r="D31" s="72">
        <v>31857</v>
      </c>
      <c r="E31" s="199">
        <v>30570</v>
      </c>
      <c r="F31" s="199">
        <v>29406</v>
      </c>
      <c r="G31" s="200">
        <v>28217.75</v>
      </c>
      <c r="H31" s="201">
        <v>27157.25</v>
      </c>
      <c r="I31" s="202">
        <v>26152.25</v>
      </c>
      <c r="J31" s="202">
        <v>26152.25</v>
      </c>
      <c r="K31" s="203">
        <v>25295</v>
      </c>
      <c r="L31" s="203">
        <v>25295</v>
      </c>
      <c r="M31" s="204">
        <v>24868.75</v>
      </c>
      <c r="N31" s="204">
        <v>24868.75</v>
      </c>
      <c r="O31" s="204">
        <v>24868.75</v>
      </c>
      <c r="P31" s="171">
        <f t="shared" si="1"/>
        <v>-426.25</v>
      </c>
      <c r="Q31" s="172">
        <f t="shared" si="2"/>
        <v>98.31488436449891</v>
      </c>
      <c r="R31" s="72">
        <f t="shared" si="3"/>
        <v>-426.25</v>
      </c>
      <c r="S31" s="74">
        <f t="shared" si="4"/>
        <v>98.31488436449891</v>
      </c>
      <c r="T31" s="72">
        <f t="shared" si="5"/>
        <v>-857.25</v>
      </c>
      <c r="U31" s="74">
        <f t="shared" si="6"/>
        <v>96.72207936219637</v>
      </c>
      <c r="V31" s="72">
        <f t="shared" si="7"/>
        <v>-9259.25</v>
      </c>
      <c r="W31" s="74">
        <f t="shared" si="0"/>
        <v>72.86905180496953</v>
      </c>
    </row>
    <row r="32" spans="1:23" ht="25.5">
      <c r="A32" s="71" t="s">
        <v>13</v>
      </c>
      <c r="B32" s="72">
        <v>12331</v>
      </c>
      <c r="C32" s="72">
        <v>12451</v>
      </c>
      <c r="D32" s="72">
        <v>12461</v>
      </c>
      <c r="E32" s="199">
        <v>12558</v>
      </c>
      <c r="F32" s="199">
        <v>12354</v>
      </c>
      <c r="G32" s="200">
        <v>12151</v>
      </c>
      <c r="H32" s="201">
        <v>11796</v>
      </c>
      <c r="I32" s="202">
        <v>11552</v>
      </c>
      <c r="J32" s="202">
        <v>11739</v>
      </c>
      <c r="K32" s="203">
        <v>11334</v>
      </c>
      <c r="L32" s="203">
        <v>11560</v>
      </c>
      <c r="M32" s="204">
        <v>10954</v>
      </c>
      <c r="N32" s="204">
        <v>11180</v>
      </c>
      <c r="O32" s="204">
        <v>11324</v>
      </c>
      <c r="P32" s="171">
        <f t="shared" si="1"/>
        <v>-380</v>
      </c>
      <c r="Q32" s="172">
        <f t="shared" si="2"/>
        <v>96.64725604376213</v>
      </c>
      <c r="R32" s="72">
        <f t="shared" si="3"/>
        <v>-380</v>
      </c>
      <c r="S32" s="74">
        <f t="shared" si="4"/>
        <v>96.7128027681661</v>
      </c>
      <c r="T32" s="72">
        <f t="shared" si="5"/>
        <v>-179</v>
      </c>
      <c r="U32" s="74">
        <f t="shared" si="6"/>
        <v>98.4751682426101</v>
      </c>
      <c r="V32" s="72">
        <f t="shared" si="7"/>
        <v>-1007</v>
      </c>
      <c r="W32" s="74">
        <f t="shared" si="0"/>
        <v>91.83359013867488</v>
      </c>
    </row>
    <row r="33" spans="1:23" ht="25.5">
      <c r="A33" s="71" t="s">
        <v>14</v>
      </c>
      <c r="B33" s="72">
        <v>230</v>
      </c>
      <c r="C33" s="72">
        <v>232</v>
      </c>
      <c r="D33" s="72">
        <v>235</v>
      </c>
      <c r="E33" s="199">
        <v>233</v>
      </c>
      <c r="F33" s="199">
        <v>241</v>
      </c>
      <c r="G33" s="200">
        <v>234</v>
      </c>
      <c r="H33" s="201">
        <v>271</v>
      </c>
      <c r="I33" s="202">
        <v>291</v>
      </c>
      <c r="J33" s="202">
        <v>291</v>
      </c>
      <c r="K33" s="203">
        <v>348</v>
      </c>
      <c r="L33" s="203">
        <v>348</v>
      </c>
      <c r="M33" s="204">
        <v>402</v>
      </c>
      <c r="N33" s="204">
        <v>402</v>
      </c>
      <c r="O33" s="204">
        <v>402</v>
      </c>
      <c r="P33" s="171">
        <f t="shared" si="1"/>
        <v>54</v>
      </c>
      <c r="Q33" s="172">
        <f t="shared" si="2"/>
        <v>115.51724137931035</v>
      </c>
      <c r="R33" s="72">
        <f t="shared" si="3"/>
        <v>54</v>
      </c>
      <c r="S33" s="74">
        <f t="shared" si="4"/>
        <v>115.51724137931035</v>
      </c>
      <c r="T33" s="72">
        <f t="shared" si="5"/>
        <v>57</v>
      </c>
      <c r="U33" s="74">
        <f t="shared" si="6"/>
        <v>119.58762886597938</v>
      </c>
      <c r="V33" s="72">
        <f t="shared" si="7"/>
        <v>172</v>
      </c>
      <c r="W33" s="74">
        <f t="shared" si="0"/>
        <v>174.78260869565216</v>
      </c>
    </row>
    <row r="34" spans="1:23" s="83" customFormat="1" ht="27.75" thickBot="1">
      <c r="A34" s="75" t="s">
        <v>15</v>
      </c>
      <c r="B34" s="76"/>
      <c r="C34" s="76"/>
      <c r="D34" s="76"/>
      <c r="E34" s="205"/>
      <c r="F34" s="205">
        <v>284</v>
      </c>
      <c r="G34" s="84">
        <v>280</v>
      </c>
      <c r="H34" s="85">
        <v>282</v>
      </c>
      <c r="I34" s="208">
        <v>292</v>
      </c>
      <c r="J34" s="208">
        <v>292</v>
      </c>
      <c r="K34" s="209">
        <v>264</v>
      </c>
      <c r="L34" s="209">
        <v>264</v>
      </c>
      <c r="M34" s="210">
        <v>264</v>
      </c>
      <c r="N34" s="210">
        <v>264</v>
      </c>
      <c r="O34" s="210">
        <v>264</v>
      </c>
      <c r="P34" s="85">
        <f t="shared" si="1"/>
        <v>0</v>
      </c>
      <c r="Q34" s="174">
        <f t="shared" si="2"/>
        <v>100</v>
      </c>
      <c r="R34" s="76">
        <f t="shared" si="3"/>
        <v>0</v>
      </c>
      <c r="S34" s="78">
        <f t="shared" si="4"/>
        <v>100</v>
      </c>
      <c r="T34" s="76">
        <f t="shared" si="5"/>
        <v>-28</v>
      </c>
      <c r="U34" s="78">
        <f t="shared" si="6"/>
        <v>90.41095890410958</v>
      </c>
      <c r="V34" s="76">
        <f t="shared" si="7"/>
        <v>264</v>
      </c>
      <c r="W34" s="78">
        <f t="shared" si="0"/>
      </c>
    </row>
    <row r="35" spans="1:23" ht="28.5" thickBot="1">
      <c r="A35" s="79" t="s">
        <v>20</v>
      </c>
      <c r="B35" s="80">
        <f>SUM(B30:B33)</f>
        <v>54617</v>
      </c>
      <c r="C35" s="80">
        <f>SUM(C30:C33)</f>
        <v>53422</v>
      </c>
      <c r="D35" s="80">
        <f>SUM(D30:D33)</f>
        <v>52544</v>
      </c>
      <c r="E35" s="211">
        <v>51209</v>
      </c>
      <c r="F35" s="211">
        <v>50156</v>
      </c>
      <c r="G35" s="212">
        <f>SUM(G30:G34)</f>
        <v>48774.75</v>
      </c>
      <c r="H35" s="213">
        <f>SUM(H30:H34)</f>
        <v>47259.25</v>
      </c>
      <c r="I35" s="214">
        <v>46382.25</v>
      </c>
      <c r="J35" s="214">
        <v>46569.25</v>
      </c>
      <c r="K35" s="215">
        <v>45739</v>
      </c>
      <c r="L35" s="215">
        <v>45965</v>
      </c>
      <c r="M35" s="216">
        <v>45343.75</v>
      </c>
      <c r="N35" s="216">
        <v>45569.75</v>
      </c>
      <c r="O35" s="216">
        <v>45713.75</v>
      </c>
      <c r="P35" s="175">
        <f t="shared" si="1"/>
        <v>-395.25</v>
      </c>
      <c r="Q35" s="176">
        <f t="shared" si="2"/>
        <v>99.13585780187586</v>
      </c>
      <c r="R35" s="80">
        <f t="shared" si="3"/>
        <v>-395.25</v>
      </c>
      <c r="S35" s="177">
        <f t="shared" si="4"/>
        <v>99.14010660285</v>
      </c>
      <c r="T35" s="80">
        <f t="shared" si="5"/>
        <v>-604.25</v>
      </c>
      <c r="U35" s="82">
        <f t="shared" si="6"/>
        <v>98.70246997750661</v>
      </c>
      <c r="V35" s="80">
        <f t="shared" si="7"/>
        <v>-8903.25</v>
      </c>
      <c r="W35" s="82">
        <f t="shared" si="0"/>
        <v>83.69875679733416</v>
      </c>
    </row>
    <row r="36" spans="1:23" ht="25.5">
      <c r="A36" s="68" t="s">
        <v>11</v>
      </c>
      <c r="B36" s="69">
        <v>21221</v>
      </c>
      <c r="C36" s="69">
        <v>21202</v>
      </c>
      <c r="D36" s="69">
        <v>21118</v>
      </c>
      <c r="E36" s="193">
        <v>20954</v>
      </c>
      <c r="F36" s="193">
        <v>21103</v>
      </c>
      <c r="G36" s="194">
        <v>21402.5</v>
      </c>
      <c r="H36" s="195">
        <v>21839</v>
      </c>
      <c r="I36" s="196">
        <v>22518</v>
      </c>
      <c r="J36" s="196">
        <v>22518</v>
      </c>
      <c r="K36" s="197">
        <v>23258</v>
      </c>
      <c r="L36" s="197">
        <v>23258</v>
      </c>
      <c r="M36" s="198">
        <v>24240.5</v>
      </c>
      <c r="N36" s="198">
        <v>24240.5</v>
      </c>
      <c r="O36" s="198">
        <v>24240.5</v>
      </c>
      <c r="P36" s="169">
        <f t="shared" si="1"/>
        <v>982.5</v>
      </c>
      <c r="Q36" s="170">
        <f t="shared" si="2"/>
        <v>104.22435291082638</v>
      </c>
      <c r="R36" s="69">
        <f t="shared" si="3"/>
        <v>982.5</v>
      </c>
      <c r="S36" s="70">
        <f t="shared" si="4"/>
        <v>104.22435291082638</v>
      </c>
      <c r="T36" s="69">
        <f t="shared" si="5"/>
        <v>740</v>
      </c>
      <c r="U36" s="70">
        <f t="shared" si="6"/>
        <v>103.2862598809841</v>
      </c>
      <c r="V36" s="69">
        <f t="shared" si="7"/>
        <v>3019.5</v>
      </c>
      <c r="W36" s="70">
        <f t="shared" si="0"/>
        <v>114.22882993261392</v>
      </c>
    </row>
    <row r="37" spans="1:23" ht="25.5">
      <c r="A37" s="71" t="s">
        <v>12</v>
      </c>
      <c r="B37" s="72">
        <v>91616</v>
      </c>
      <c r="C37" s="72">
        <v>88595</v>
      </c>
      <c r="D37" s="72">
        <v>86222</v>
      </c>
      <c r="E37" s="199">
        <v>83569</v>
      </c>
      <c r="F37" s="199">
        <v>80585</v>
      </c>
      <c r="G37" s="200">
        <v>77631.25</v>
      </c>
      <c r="H37" s="201">
        <v>75293.5</v>
      </c>
      <c r="I37" s="202">
        <v>72830.25</v>
      </c>
      <c r="J37" s="202">
        <v>72830.25</v>
      </c>
      <c r="K37" s="203">
        <v>70914</v>
      </c>
      <c r="L37" s="203">
        <v>70914</v>
      </c>
      <c r="M37" s="204">
        <v>70515.5</v>
      </c>
      <c r="N37" s="204">
        <v>70515.5</v>
      </c>
      <c r="O37" s="204">
        <v>70515.5</v>
      </c>
      <c r="P37" s="171">
        <f t="shared" si="1"/>
        <v>-398.5</v>
      </c>
      <c r="Q37" s="172">
        <f t="shared" si="2"/>
        <v>99.43805172462419</v>
      </c>
      <c r="R37" s="72">
        <f t="shared" si="3"/>
        <v>-398.5</v>
      </c>
      <c r="S37" s="74">
        <f t="shared" si="4"/>
        <v>99.43805172462419</v>
      </c>
      <c r="T37" s="72">
        <f t="shared" si="5"/>
        <v>-1916.25</v>
      </c>
      <c r="U37" s="74">
        <f t="shared" si="6"/>
        <v>97.36888174899853</v>
      </c>
      <c r="V37" s="72">
        <f t="shared" si="7"/>
        <v>-21100.5</v>
      </c>
      <c r="W37" s="74">
        <f t="shared" si="0"/>
        <v>76.96854261264407</v>
      </c>
    </row>
    <row r="38" spans="1:23" ht="25.5">
      <c r="A38" s="71" t="s">
        <v>13</v>
      </c>
      <c r="B38" s="72">
        <v>32571</v>
      </c>
      <c r="C38" s="72">
        <v>33478</v>
      </c>
      <c r="D38" s="72">
        <v>33681</v>
      </c>
      <c r="E38" s="199">
        <v>33630</v>
      </c>
      <c r="F38" s="199">
        <v>33363</v>
      </c>
      <c r="G38" s="200">
        <v>33229</v>
      </c>
      <c r="H38" s="201">
        <v>32767</v>
      </c>
      <c r="I38" s="202">
        <v>32571</v>
      </c>
      <c r="J38" s="202">
        <v>33319</v>
      </c>
      <c r="K38" s="203">
        <v>32501</v>
      </c>
      <c r="L38" s="203">
        <v>33230</v>
      </c>
      <c r="M38" s="204">
        <v>31552</v>
      </c>
      <c r="N38" s="204">
        <v>32287</v>
      </c>
      <c r="O38" s="204">
        <v>32738</v>
      </c>
      <c r="P38" s="171">
        <f t="shared" si="1"/>
        <v>-949</v>
      </c>
      <c r="Q38" s="172">
        <f t="shared" si="2"/>
        <v>97.08008984338944</v>
      </c>
      <c r="R38" s="72">
        <f t="shared" si="3"/>
        <v>-943</v>
      </c>
      <c r="S38" s="74">
        <f t="shared" si="4"/>
        <v>97.16220282876918</v>
      </c>
      <c r="T38" s="72">
        <f t="shared" si="5"/>
        <v>-89</v>
      </c>
      <c r="U38" s="74">
        <f t="shared" si="6"/>
        <v>99.73288514061046</v>
      </c>
      <c r="V38" s="72">
        <f t="shared" si="7"/>
        <v>167</v>
      </c>
      <c r="W38" s="74">
        <f t="shared" si="0"/>
        <v>100.51272604464094</v>
      </c>
    </row>
    <row r="39" spans="1:23" ht="25.5">
      <c r="A39" s="71" t="s">
        <v>14</v>
      </c>
      <c r="B39" s="72">
        <v>1120</v>
      </c>
      <c r="C39" s="72">
        <v>1078</v>
      </c>
      <c r="D39" s="72">
        <v>1298</v>
      </c>
      <c r="E39" s="199">
        <v>1242</v>
      </c>
      <c r="F39" s="199">
        <v>1241</v>
      </c>
      <c r="G39" s="200">
        <v>1124</v>
      </c>
      <c r="H39" s="201">
        <v>1126</v>
      </c>
      <c r="I39" s="202">
        <v>1127</v>
      </c>
      <c r="J39" s="202">
        <v>1127</v>
      </c>
      <c r="K39" s="203">
        <v>1258</v>
      </c>
      <c r="L39" s="203">
        <v>1258</v>
      </c>
      <c r="M39" s="204">
        <v>1372</v>
      </c>
      <c r="N39" s="204">
        <v>1372</v>
      </c>
      <c r="O39" s="204">
        <v>1372</v>
      </c>
      <c r="P39" s="171">
        <f t="shared" si="1"/>
        <v>114</v>
      </c>
      <c r="Q39" s="172">
        <f t="shared" si="2"/>
        <v>109.06200317965025</v>
      </c>
      <c r="R39" s="72">
        <f t="shared" si="3"/>
        <v>114</v>
      </c>
      <c r="S39" s="74">
        <f t="shared" si="4"/>
        <v>109.06200317965025</v>
      </c>
      <c r="T39" s="72">
        <f t="shared" si="5"/>
        <v>131</v>
      </c>
      <c r="U39" s="74">
        <f t="shared" si="6"/>
        <v>111.62377994676132</v>
      </c>
      <c r="V39" s="72">
        <f t="shared" si="7"/>
        <v>252</v>
      </c>
      <c r="W39" s="74">
        <f t="shared" si="0"/>
        <v>122.50000000000001</v>
      </c>
    </row>
    <row r="40" spans="1:23" s="83" customFormat="1" ht="27.75" thickBot="1">
      <c r="A40" s="75" t="s">
        <v>15</v>
      </c>
      <c r="B40" s="76"/>
      <c r="C40" s="76"/>
      <c r="D40" s="76"/>
      <c r="E40" s="205"/>
      <c r="F40" s="205">
        <v>812</v>
      </c>
      <c r="G40" s="206">
        <v>806</v>
      </c>
      <c r="H40" s="207">
        <v>805</v>
      </c>
      <c r="I40" s="208">
        <v>804</v>
      </c>
      <c r="J40" s="208">
        <v>804</v>
      </c>
      <c r="K40" s="209">
        <v>804</v>
      </c>
      <c r="L40" s="209">
        <v>804</v>
      </c>
      <c r="M40" s="210">
        <v>782</v>
      </c>
      <c r="N40" s="210">
        <v>782</v>
      </c>
      <c r="O40" s="210">
        <v>782</v>
      </c>
      <c r="P40" s="85">
        <f t="shared" si="1"/>
        <v>-22</v>
      </c>
      <c r="Q40" s="174">
        <f t="shared" si="2"/>
        <v>97.2636815920398</v>
      </c>
      <c r="R40" s="76">
        <f t="shared" si="3"/>
        <v>-22</v>
      </c>
      <c r="S40" s="78">
        <f t="shared" si="4"/>
        <v>97.2636815920398</v>
      </c>
      <c r="T40" s="76">
        <f t="shared" si="5"/>
        <v>0</v>
      </c>
      <c r="U40" s="78">
        <f t="shared" si="6"/>
        <v>100</v>
      </c>
      <c r="V40" s="76">
        <f t="shared" si="7"/>
        <v>782</v>
      </c>
      <c r="W40" s="78">
        <f t="shared" si="0"/>
      </c>
    </row>
    <row r="41" spans="1:23" ht="28.5" thickBot="1">
      <c r="A41" s="79" t="s">
        <v>21</v>
      </c>
      <c r="B41" s="80">
        <f>SUM(B36:B39)</f>
        <v>146528</v>
      </c>
      <c r="C41" s="80">
        <f>SUM(C36:C39)</f>
        <v>144353</v>
      </c>
      <c r="D41" s="80">
        <f>SUM(D36:D39)</f>
        <v>142319</v>
      </c>
      <c r="E41" s="211">
        <v>139395</v>
      </c>
      <c r="F41" s="211">
        <v>137104</v>
      </c>
      <c r="G41" s="212">
        <f>SUM(G36:G40)</f>
        <v>134192.75</v>
      </c>
      <c r="H41" s="213">
        <f>SUM(H36:H40)</f>
        <v>131830.5</v>
      </c>
      <c r="I41" s="214">
        <v>129850.25</v>
      </c>
      <c r="J41" s="214">
        <v>130598.25</v>
      </c>
      <c r="K41" s="215">
        <v>128735</v>
      </c>
      <c r="L41" s="215">
        <v>129464</v>
      </c>
      <c r="M41" s="216">
        <v>128462</v>
      </c>
      <c r="N41" s="216">
        <v>129197</v>
      </c>
      <c r="O41" s="216">
        <v>129648</v>
      </c>
      <c r="P41" s="175">
        <f t="shared" si="1"/>
        <v>-273</v>
      </c>
      <c r="Q41" s="176">
        <f t="shared" si="2"/>
        <v>99.78793645861653</v>
      </c>
      <c r="R41" s="80">
        <f t="shared" si="3"/>
        <v>-267</v>
      </c>
      <c r="S41" s="177">
        <f t="shared" si="4"/>
        <v>99.7937650621022</v>
      </c>
      <c r="T41" s="80">
        <f t="shared" si="5"/>
        <v>-1134.25</v>
      </c>
      <c r="U41" s="82">
        <f t="shared" si="6"/>
        <v>99.13149678498755</v>
      </c>
      <c r="V41" s="80">
        <f t="shared" si="7"/>
        <v>-16880</v>
      </c>
      <c r="W41" s="82">
        <f t="shared" si="0"/>
        <v>88.48001747106355</v>
      </c>
    </row>
    <row r="42" spans="1:23" ht="25.5">
      <c r="A42" s="68" t="s">
        <v>11</v>
      </c>
      <c r="B42" s="69">
        <v>11904</v>
      </c>
      <c r="C42" s="69">
        <v>11855</v>
      </c>
      <c r="D42" s="69">
        <v>12062</v>
      </c>
      <c r="E42" s="193">
        <v>12163</v>
      </c>
      <c r="F42" s="193">
        <v>12165</v>
      </c>
      <c r="G42" s="194">
        <v>12301.5</v>
      </c>
      <c r="H42" s="195">
        <v>12543</v>
      </c>
      <c r="I42" s="196">
        <v>13063.5</v>
      </c>
      <c r="J42" s="196">
        <v>13063.5</v>
      </c>
      <c r="K42" s="197">
        <v>13335</v>
      </c>
      <c r="L42" s="197">
        <v>13335</v>
      </c>
      <c r="M42" s="198">
        <v>14048</v>
      </c>
      <c r="N42" s="198">
        <v>14048</v>
      </c>
      <c r="O42" s="198">
        <v>14048</v>
      </c>
      <c r="P42" s="169">
        <f t="shared" si="1"/>
        <v>713</v>
      </c>
      <c r="Q42" s="170">
        <f t="shared" si="2"/>
        <v>105.34683164604424</v>
      </c>
      <c r="R42" s="69">
        <f t="shared" si="3"/>
        <v>713</v>
      </c>
      <c r="S42" s="70">
        <f t="shared" si="4"/>
        <v>105.34683164604424</v>
      </c>
      <c r="T42" s="69">
        <f t="shared" si="5"/>
        <v>271.5</v>
      </c>
      <c r="U42" s="70">
        <f t="shared" si="6"/>
        <v>102.07830979446551</v>
      </c>
      <c r="V42" s="69">
        <f t="shared" si="7"/>
        <v>2144</v>
      </c>
      <c r="W42" s="70">
        <f t="shared" si="0"/>
        <v>118.01075268817205</v>
      </c>
    </row>
    <row r="43" spans="1:23" ht="25.5">
      <c r="A43" s="71" t="s">
        <v>12</v>
      </c>
      <c r="B43" s="72">
        <v>47666</v>
      </c>
      <c r="C43" s="72">
        <v>46303</v>
      </c>
      <c r="D43" s="72">
        <v>44605</v>
      </c>
      <c r="E43" s="199">
        <v>43013</v>
      </c>
      <c r="F43" s="199">
        <v>41534</v>
      </c>
      <c r="G43" s="200">
        <v>39969</v>
      </c>
      <c r="H43" s="201">
        <v>38785</v>
      </c>
      <c r="I43" s="202">
        <v>37505.5</v>
      </c>
      <c r="J43" s="202">
        <v>37505.5</v>
      </c>
      <c r="K43" s="203">
        <v>36351.75</v>
      </c>
      <c r="L43" s="203">
        <v>36351.75</v>
      </c>
      <c r="M43" s="204">
        <v>36098.75</v>
      </c>
      <c r="N43" s="204">
        <v>36098.75</v>
      </c>
      <c r="O43" s="204">
        <v>36098.75</v>
      </c>
      <c r="P43" s="171">
        <f t="shared" si="1"/>
        <v>-253</v>
      </c>
      <c r="Q43" s="172">
        <f t="shared" si="2"/>
        <v>99.30402250235547</v>
      </c>
      <c r="R43" s="72">
        <f t="shared" si="3"/>
        <v>-253</v>
      </c>
      <c r="S43" s="74">
        <f t="shared" si="4"/>
        <v>99.30402250235547</v>
      </c>
      <c r="T43" s="72">
        <f t="shared" si="5"/>
        <v>-1153.75</v>
      </c>
      <c r="U43" s="74">
        <f t="shared" si="6"/>
        <v>96.92378451160496</v>
      </c>
      <c r="V43" s="72">
        <f t="shared" si="7"/>
        <v>-11567.25</v>
      </c>
      <c r="W43" s="74">
        <f t="shared" si="0"/>
        <v>75.7327025552805</v>
      </c>
    </row>
    <row r="44" spans="1:23" ht="25.5">
      <c r="A44" s="71" t="s">
        <v>13</v>
      </c>
      <c r="B44" s="72">
        <v>17012</v>
      </c>
      <c r="C44" s="72">
        <v>17233</v>
      </c>
      <c r="D44" s="72">
        <v>17256</v>
      </c>
      <c r="E44" s="199">
        <v>17021</v>
      </c>
      <c r="F44" s="199">
        <v>16936</v>
      </c>
      <c r="G44" s="200">
        <v>16916</v>
      </c>
      <c r="H44" s="201">
        <v>16568</v>
      </c>
      <c r="I44" s="202">
        <v>16240</v>
      </c>
      <c r="J44" s="202">
        <v>16608</v>
      </c>
      <c r="K44" s="203">
        <v>15788</v>
      </c>
      <c r="L44" s="203">
        <v>16253</v>
      </c>
      <c r="M44" s="204">
        <v>15061</v>
      </c>
      <c r="N44" s="204">
        <v>15496</v>
      </c>
      <c r="O44" s="204">
        <v>15852</v>
      </c>
      <c r="P44" s="171">
        <f t="shared" si="1"/>
        <v>-727</v>
      </c>
      <c r="Q44" s="172">
        <f t="shared" si="2"/>
        <v>95.39523688877628</v>
      </c>
      <c r="R44" s="72">
        <f t="shared" si="3"/>
        <v>-757</v>
      </c>
      <c r="S44" s="74">
        <f t="shared" si="4"/>
        <v>95.34239832646281</v>
      </c>
      <c r="T44" s="72">
        <f t="shared" si="5"/>
        <v>-355</v>
      </c>
      <c r="U44" s="74">
        <f t="shared" si="6"/>
        <v>97.86247591522158</v>
      </c>
      <c r="V44" s="72">
        <f t="shared" si="7"/>
        <v>-1160</v>
      </c>
      <c r="W44" s="74">
        <f t="shared" si="0"/>
        <v>93.18128379967082</v>
      </c>
    </row>
    <row r="45" spans="1:23" ht="25.5">
      <c r="A45" s="71" t="s">
        <v>14</v>
      </c>
      <c r="B45" s="72">
        <v>474</v>
      </c>
      <c r="C45" s="72">
        <v>520</v>
      </c>
      <c r="D45" s="72">
        <v>589</v>
      </c>
      <c r="E45" s="199">
        <v>529</v>
      </c>
      <c r="F45" s="199">
        <v>500</v>
      </c>
      <c r="G45" s="200">
        <v>488</v>
      </c>
      <c r="H45" s="201">
        <v>530</v>
      </c>
      <c r="I45" s="202">
        <v>501</v>
      </c>
      <c r="J45" s="202">
        <v>501</v>
      </c>
      <c r="K45" s="203">
        <v>489</v>
      </c>
      <c r="L45" s="203">
        <v>489</v>
      </c>
      <c r="M45" s="204">
        <v>470</v>
      </c>
      <c r="N45" s="204">
        <v>470</v>
      </c>
      <c r="O45" s="204">
        <v>470</v>
      </c>
      <c r="P45" s="171">
        <f t="shared" si="1"/>
        <v>-19</v>
      </c>
      <c r="Q45" s="172">
        <f t="shared" si="2"/>
        <v>96.11451942740287</v>
      </c>
      <c r="R45" s="72">
        <f t="shared" si="3"/>
        <v>-19</v>
      </c>
      <c r="S45" s="74">
        <f t="shared" si="4"/>
        <v>96.11451942740287</v>
      </c>
      <c r="T45" s="72">
        <f t="shared" si="5"/>
        <v>-12</v>
      </c>
      <c r="U45" s="74">
        <f t="shared" si="6"/>
        <v>97.60479041916167</v>
      </c>
      <c r="V45" s="72">
        <f t="shared" si="7"/>
        <v>-4</v>
      </c>
      <c r="W45" s="74">
        <f t="shared" si="0"/>
        <v>99.15611814345992</v>
      </c>
    </row>
    <row r="46" spans="1:23" s="83" customFormat="1" ht="27.75" thickBot="1">
      <c r="A46" s="75" t="s">
        <v>15</v>
      </c>
      <c r="B46" s="76"/>
      <c r="C46" s="76"/>
      <c r="D46" s="76"/>
      <c r="E46" s="205"/>
      <c r="F46" s="205">
        <v>290</v>
      </c>
      <c r="G46" s="84">
        <v>297</v>
      </c>
      <c r="H46" s="85">
        <v>297</v>
      </c>
      <c r="I46" s="208">
        <v>240</v>
      </c>
      <c r="J46" s="208">
        <v>240</v>
      </c>
      <c r="K46" s="209">
        <v>240</v>
      </c>
      <c r="L46" s="209">
        <v>240</v>
      </c>
      <c r="M46" s="210">
        <v>240</v>
      </c>
      <c r="N46" s="210">
        <v>240</v>
      </c>
      <c r="O46" s="210">
        <v>240</v>
      </c>
      <c r="P46" s="85">
        <f t="shared" si="1"/>
        <v>0</v>
      </c>
      <c r="Q46" s="174">
        <f t="shared" si="2"/>
        <v>100</v>
      </c>
      <c r="R46" s="76">
        <f t="shared" si="3"/>
        <v>0</v>
      </c>
      <c r="S46" s="78">
        <f t="shared" si="4"/>
        <v>100</v>
      </c>
      <c r="T46" s="76">
        <f t="shared" si="5"/>
        <v>0</v>
      </c>
      <c r="U46" s="78">
        <f t="shared" si="6"/>
        <v>100</v>
      </c>
      <c r="V46" s="76">
        <f t="shared" si="7"/>
        <v>240</v>
      </c>
      <c r="W46" s="78">
        <f t="shared" si="0"/>
      </c>
    </row>
    <row r="47" spans="1:23" ht="28.5" thickBot="1">
      <c r="A47" s="79" t="s">
        <v>22</v>
      </c>
      <c r="B47" s="80">
        <f>SUM(B42:B45)</f>
        <v>77056</v>
      </c>
      <c r="C47" s="80">
        <f>SUM(C42:C45)</f>
        <v>75911</v>
      </c>
      <c r="D47" s="80">
        <f>SUM(D42:D45)</f>
        <v>74512</v>
      </c>
      <c r="E47" s="211">
        <v>72726</v>
      </c>
      <c r="F47" s="211">
        <v>71425</v>
      </c>
      <c r="G47" s="212">
        <f>SUM(G42:G46)</f>
        <v>69971.5</v>
      </c>
      <c r="H47" s="213">
        <f>SUM(H42:H46)</f>
        <v>68723</v>
      </c>
      <c r="I47" s="214">
        <v>67550</v>
      </c>
      <c r="J47" s="214">
        <v>67918</v>
      </c>
      <c r="K47" s="215">
        <v>66203.75</v>
      </c>
      <c r="L47" s="215">
        <v>66668.75</v>
      </c>
      <c r="M47" s="216">
        <v>65917.75</v>
      </c>
      <c r="N47" s="216">
        <v>66352.75</v>
      </c>
      <c r="O47" s="216">
        <v>66708.75</v>
      </c>
      <c r="P47" s="175">
        <f t="shared" si="1"/>
        <v>-286</v>
      </c>
      <c r="Q47" s="176">
        <f t="shared" si="2"/>
        <v>99.56800030209769</v>
      </c>
      <c r="R47" s="80">
        <f t="shared" si="3"/>
        <v>-316</v>
      </c>
      <c r="S47" s="177">
        <f t="shared" si="4"/>
        <v>99.52601481203712</v>
      </c>
      <c r="T47" s="80">
        <f t="shared" si="5"/>
        <v>-1249.25</v>
      </c>
      <c r="U47" s="82">
        <f t="shared" si="6"/>
        <v>98.16064960687888</v>
      </c>
      <c r="V47" s="80">
        <f t="shared" si="7"/>
        <v>-10347.25</v>
      </c>
      <c r="W47" s="82">
        <f t="shared" si="0"/>
        <v>86.57177896594685</v>
      </c>
    </row>
    <row r="48" spans="1:23" ht="25.5">
      <c r="A48" s="86" t="s">
        <v>11</v>
      </c>
      <c r="B48" s="87">
        <v>15393</v>
      </c>
      <c r="C48" s="87">
        <v>15277</v>
      </c>
      <c r="D48" s="87">
        <v>15360</v>
      </c>
      <c r="E48" s="217">
        <v>15834</v>
      </c>
      <c r="F48" s="217">
        <v>15640</v>
      </c>
      <c r="G48" s="194">
        <v>15501.5</v>
      </c>
      <c r="H48" s="218">
        <v>16063.5</v>
      </c>
      <c r="I48" s="219">
        <v>16659</v>
      </c>
      <c r="J48" s="219">
        <v>16659</v>
      </c>
      <c r="K48" s="220">
        <v>17459.5</v>
      </c>
      <c r="L48" s="220">
        <v>17459.5</v>
      </c>
      <c r="M48" s="221">
        <v>18245</v>
      </c>
      <c r="N48" s="221">
        <v>18245</v>
      </c>
      <c r="O48" s="221">
        <v>18245</v>
      </c>
      <c r="P48" s="178">
        <f t="shared" si="1"/>
        <v>785.5</v>
      </c>
      <c r="Q48" s="179">
        <f t="shared" si="2"/>
        <v>104.49898336149374</v>
      </c>
      <c r="R48" s="87">
        <f t="shared" si="3"/>
        <v>785.5</v>
      </c>
      <c r="S48" s="88">
        <f t="shared" si="4"/>
        <v>104.49898336149374</v>
      </c>
      <c r="T48" s="87">
        <f t="shared" si="5"/>
        <v>800.5</v>
      </c>
      <c r="U48" s="88">
        <f t="shared" si="6"/>
        <v>104.80521039678253</v>
      </c>
      <c r="V48" s="87">
        <f t="shared" si="7"/>
        <v>2852</v>
      </c>
      <c r="W48" s="88">
        <f t="shared" si="0"/>
        <v>118.5279022932502</v>
      </c>
    </row>
    <row r="49" spans="1:23" ht="25.5">
      <c r="A49" s="71" t="s">
        <v>12</v>
      </c>
      <c r="B49" s="72">
        <v>59874</v>
      </c>
      <c r="C49" s="72">
        <v>58238</v>
      </c>
      <c r="D49" s="72">
        <v>56293</v>
      </c>
      <c r="E49" s="199">
        <v>53924</v>
      </c>
      <c r="F49" s="199">
        <v>52340</v>
      </c>
      <c r="G49" s="200">
        <v>50344.5</v>
      </c>
      <c r="H49" s="201">
        <v>48353.25</v>
      </c>
      <c r="I49" s="202">
        <v>46575.75</v>
      </c>
      <c r="J49" s="202">
        <v>46575.75</v>
      </c>
      <c r="K49" s="203">
        <v>45186.75</v>
      </c>
      <c r="L49" s="203">
        <v>45186.75</v>
      </c>
      <c r="M49" s="204">
        <v>44854.5</v>
      </c>
      <c r="N49" s="204">
        <v>44854.5</v>
      </c>
      <c r="O49" s="204">
        <v>44854.5</v>
      </c>
      <c r="P49" s="171">
        <f t="shared" si="1"/>
        <v>-332.25</v>
      </c>
      <c r="Q49" s="172">
        <f t="shared" si="2"/>
        <v>99.26471808660725</v>
      </c>
      <c r="R49" s="72">
        <f t="shared" si="3"/>
        <v>-332.25</v>
      </c>
      <c r="S49" s="74">
        <f t="shared" si="4"/>
        <v>99.26471808660725</v>
      </c>
      <c r="T49" s="72">
        <f t="shared" si="5"/>
        <v>-1389</v>
      </c>
      <c r="U49" s="74">
        <f t="shared" si="6"/>
        <v>97.0177613887055</v>
      </c>
      <c r="V49" s="72">
        <f t="shared" si="7"/>
        <v>-15019.5</v>
      </c>
      <c r="W49" s="74">
        <f t="shared" si="0"/>
        <v>74.91482112436117</v>
      </c>
    </row>
    <row r="50" spans="1:23" ht="25.5">
      <c r="A50" s="71" t="s">
        <v>13</v>
      </c>
      <c r="B50" s="72">
        <v>24233</v>
      </c>
      <c r="C50" s="72">
        <v>24043</v>
      </c>
      <c r="D50" s="72">
        <v>23967</v>
      </c>
      <c r="E50" s="199">
        <v>24170</v>
      </c>
      <c r="F50" s="199">
        <v>23914</v>
      </c>
      <c r="G50" s="200">
        <v>23653</v>
      </c>
      <c r="H50" s="201">
        <v>23501</v>
      </c>
      <c r="I50" s="202">
        <v>23156</v>
      </c>
      <c r="J50" s="202">
        <v>23629</v>
      </c>
      <c r="K50" s="203">
        <v>22860</v>
      </c>
      <c r="L50" s="203">
        <v>23447</v>
      </c>
      <c r="M50" s="204">
        <v>22041</v>
      </c>
      <c r="N50" s="204">
        <v>22537</v>
      </c>
      <c r="O50" s="204">
        <v>22989</v>
      </c>
      <c r="P50" s="171">
        <f t="shared" si="1"/>
        <v>-819</v>
      </c>
      <c r="Q50" s="172">
        <f t="shared" si="2"/>
        <v>96.41732283464567</v>
      </c>
      <c r="R50" s="72">
        <f t="shared" si="3"/>
        <v>-910</v>
      </c>
      <c r="S50" s="74">
        <f t="shared" si="4"/>
        <v>96.11890646991085</v>
      </c>
      <c r="T50" s="72">
        <f t="shared" si="5"/>
        <v>-182</v>
      </c>
      <c r="U50" s="74">
        <f t="shared" si="6"/>
        <v>99.22976004062805</v>
      </c>
      <c r="V50" s="72">
        <f t="shared" si="7"/>
        <v>-1244</v>
      </c>
      <c r="W50" s="74">
        <f t="shared" si="0"/>
        <v>94.86650435356745</v>
      </c>
    </row>
    <row r="51" spans="1:23" ht="25.5">
      <c r="A51" s="71" t="s">
        <v>14</v>
      </c>
      <c r="B51" s="72">
        <v>751</v>
      </c>
      <c r="C51" s="72">
        <v>805</v>
      </c>
      <c r="D51" s="72">
        <v>960</v>
      </c>
      <c r="E51" s="199">
        <v>939</v>
      </c>
      <c r="F51" s="199">
        <v>948</v>
      </c>
      <c r="G51" s="200">
        <v>850</v>
      </c>
      <c r="H51" s="201">
        <v>846</v>
      </c>
      <c r="I51" s="202">
        <v>805</v>
      </c>
      <c r="J51" s="202">
        <v>805</v>
      </c>
      <c r="K51" s="203">
        <v>825</v>
      </c>
      <c r="L51" s="203">
        <v>825</v>
      </c>
      <c r="M51" s="204">
        <v>797</v>
      </c>
      <c r="N51" s="204">
        <v>797</v>
      </c>
      <c r="O51" s="204">
        <v>797</v>
      </c>
      <c r="P51" s="171">
        <f t="shared" si="1"/>
        <v>-28</v>
      </c>
      <c r="Q51" s="172">
        <f t="shared" si="2"/>
        <v>96.60606060606061</v>
      </c>
      <c r="R51" s="72">
        <f t="shared" si="3"/>
        <v>-28</v>
      </c>
      <c r="S51" s="74">
        <f t="shared" si="4"/>
        <v>96.60606060606061</v>
      </c>
      <c r="T51" s="72">
        <f t="shared" si="5"/>
        <v>20</v>
      </c>
      <c r="U51" s="74">
        <f t="shared" si="6"/>
        <v>102.48447204968944</v>
      </c>
      <c r="V51" s="72">
        <f t="shared" si="7"/>
        <v>46</v>
      </c>
      <c r="W51" s="74">
        <f t="shared" si="0"/>
        <v>106.12516644474034</v>
      </c>
    </row>
    <row r="52" spans="1:23" s="83" customFormat="1" ht="27.75" thickBot="1">
      <c r="A52" s="75" t="s">
        <v>15</v>
      </c>
      <c r="B52" s="76"/>
      <c r="C52" s="76"/>
      <c r="D52" s="76"/>
      <c r="E52" s="205"/>
      <c r="F52" s="205">
        <v>325</v>
      </c>
      <c r="G52" s="206">
        <v>326</v>
      </c>
      <c r="H52" s="207">
        <v>311</v>
      </c>
      <c r="I52" s="208">
        <v>304</v>
      </c>
      <c r="J52" s="208">
        <v>304</v>
      </c>
      <c r="K52" s="209">
        <v>302</v>
      </c>
      <c r="L52" s="209">
        <v>302</v>
      </c>
      <c r="M52" s="210">
        <v>302</v>
      </c>
      <c r="N52" s="210">
        <v>302</v>
      </c>
      <c r="O52" s="210">
        <v>302</v>
      </c>
      <c r="P52" s="85">
        <f t="shared" si="1"/>
        <v>0</v>
      </c>
      <c r="Q52" s="174">
        <f t="shared" si="2"/>
        <v>100</v>
      </c>
      <c r="R52" s="76">
        <f t="shared" si="3"/>
        <v>0</v>
      </c>
      <c r="S52" s="78">
        <f t="shared" si="4"/>
        <v>100</v>
      </c>
      <c r="T52" s="76">
        <f t="shared" si="5"/>
        <v>-2</v>
      </c>
      <c r="U52" s="78">
        <f t="shared" si="6"/>
        <v>99.3421052631579</v>
      </c>
      <c r="V52" s="76">
        <f t="shared" si="7"/>
        <v>302</v>
      </c>
      <c r="W52" s="78">
        <f t="shared" si="0"/>
      </c>
    </row>
    <row r="53" spans="1:23" ht="28.5" thickBot="1">
      <c r="A53" s="79" t="s">
        <v>23</v>
      </c>
      <c r="B53" s="80">
        <f>SUM(B48:B51)</f>
        <v>100251</v>
      </c>
      <c r="C53" s="80">
        <f>SUM(C48:C51)</f>
        <v>98363</v>
      </c>
      <c r="D53" s="80">
        <f>SUM(D48:D51)</f>
        <v>96580</v>
      </c>
      <c r="E53" s="211">
        <v>94867</v>
      </c>
      <c r="F53" s="211">
        <v>93167</v>
      </c>
      <c r="G53" s="212">
        <f>SUM(G48:G52)</f>
        <v>90675</v>
      </c>
      <c r="H53" s="213">
        <f>SUM(H48:H52)</f>
        <v>89074.75</v>
      </c>
      <c r="I53" s="214">
        <v>87499.75</v>
      </c>
      <c r="J53" s="214">
        <v>87972.75</v>
      </c>
      <c r="K53" s="215">
        <v>86633.25</v>
      </c>
      <c r="L53" s="215">
        <v>87220.25</v>
      </c>
      <c r="M53" s="216">
        <v>86239.5</v>
      </c>
      <c r="N53" s="216">
        <v>86735.5</v>
      </c>
      <c r="O53" s="216">
        <v>87187.5</v>
      </c>
      <c r="P53" s="175">
        <f t="shared" si="1"/>
        <v>-393.75</v>
      </c>
      <c r="Q53" s="176">
        <f t="shared" si="2"/>
        <v>99.54549783137536</v>
      </c>
      <c r="R53" s="80">
        <f t="shared" si="3"/>
        <v>-484.75</v>
      </c>
      <c r="S53" s="177">
        <f t="shared" si="4"/>
        <v>99.44422310185995</v>
      </c>
      <c r="T53" s="80">
        <f t="shared" si="5"/>
        <v>-752.5</v>
      </c>
      <c r="U53" s="82">
        <f t="shared" si="6"/>
        <v>99.14462148790393</v>
      </c>
      <c r="V53" s="80">
        <f t="shared" si="7"/>
        <v>-13063.5</v>
      </c>
      <c r="W53" s="82">
        <f t="shared" si="0"/>
        <v>86.96920728970284</v>
      </c>
    </row>
    <row r="54" spans="1:23" ht="25.5">
      <c r="A54" s="86" t="s">
        <v>11</v>
      </c>
      <c r="B54" s="87">
        <v>14342</v>
      </c>
      <c r="C54" s="87">
        <v>14748</v>
      </c>
      <c r="D54" s="87">
        <v>14701</v>
      </c>
      <c r="E54" s="217">
        <v>14666</v>
      </c>
      <c r="F54" s="217">
        <v>14993</v>
      </c>
      <c r="G54" s="194">
        <v>15076</v>
      </c>
      <c r="H54" s="218">
        <v>15265.5</v>
      </c>
      <c r="I54" s="219">
        <v>15863</v>
      </c>
      <c r="J54" s="219">
        <v>15863</v>
      </c>
      <c r="K54" s="220">
        <v>16554</v>
      </c>
      <c r="L54" s="220">
        <v>16554</v>
      </c>
      <c r="M54" s="221">
        <v>17374</v>
      </c>
      <c r="N54" s="221">
        <v>17374</v>
      </c>
      <c r="O54" s="221">
        <v>17374</v>
      </c>
      <c r="P54" s="178">
        <f t="shared" si="1"/>
        <v>820</v>
      </c>
      <c r="Q54" s="179">
        <f t="shared" si="2"/>
        <v>104.95348556240182</v>
      </c>
      <c r="R54" s="87">
        <f t="shared" si="3"/>
        <v>820</v>
      </c>
      <c r="S54" s="88">
        <f t="shared" si="4"/>
        <v>104.95348556240182</v>
      </c>
      <c r="T54" s="87">
        <f t="shared" si="5"/>
        <v>691</v>
      </c>
      <c r="U54" s="88">
        <f t="shared" si="6"/>
        <v>104.35604866670869</v>
      </c>
      <c r="V54" s="87">
        <f t="shared" si="7"/>
        <v>3032</v>
      </c>
      <c r="W54" s="88">
        <f t="shared" si="0"/>
        <v>121.14070561985777</v>
      </c>
    </row>
    <row r="55" spans="1:23" ht="25.5">
      <c r="A55" s="71" t="s">
        <v>12</v>
      </c>
      <c r="B55" s="72">
        <v>56307</v>
      </c>
      <c r="C55" s="72">
        <v>54653</v>
      </c>
      <c r="D55" s="72">
        <v>52884</v>
      </c>
      <c r="E55" s="199">
        <v>51213</v>
      </c>
      <c r="F55" s="199">
        <v>49720</v>
      </c>
      <c r="G55" s="200">
        <v>47798.5</v>
      </c>
      <c r="H55" s="201">
        <v>45979.75</v>
      </c>
      <c r="I55" s="202">
        <v>44380.5</v>
      </c>
      <c r="J55" s="202">
        <v>44380.5</v>
      </c>
      <c r="K55" s="203">
        <v>43127.75</v>
      </c>
      <c r="L55" s="203">
        <v>43127.75</v>
      </c>
      <c r="M55" s="204">
        <v>42791.5</v>
      </c>
      <c r="N55" s="204">
        <v>42791.5</v>
      </c>
      <c r="O55" s="204">
        <v>42791.5</v>
      </c>
      <c r="P55" s="171">
        <f t="shared" si="1"/>
        <v>-336.25</v>
      </c>
      <c r="Q55" s="172">
        <f t="shared" si="2"/>
        <v>99.220339572549</v>
      </c>
      <c r="R55" s="72">
        <f t="shared" si="3"/>
        <v>-336.25</v>
      </c>
      <c r="S55" s="74">
        <f t="shared" si="4"/>
        <v>99.220339572549</v>
      </c>
      <c r="T55" s="72">
        <f t="shared" si="5"/>
        <v>-1252.75</v>
      </c>
      <c r="U55" s="74">
        <f t="shared" si="6"/>
        <v>97.1772512702651</v>
      </c>
      <c r="V55" s="72">
        <f t="shared" si="7"/>
        <v>-13515.5</v>
      </c>
      <c r="W55" s="74">
        <f t="shared" si="0"/>
        <v>75.99676771982169</v>
      </c>
    </row>
    <row r="56" spans="1:23" ht="25.5">
      <c r="A56" s="71" t="s">
        <v>13</v>
      </c>
      <c r="B56" s="72">
        <v>21278</v>
      </c>
      <c r="C56" s="72">
        <v>21795</v>
      </c>
      <c r="D56" s="72">
        <f>21825+0</f>
        <v>21825</v>
      </c>
      <c r="E56" s="199">
        <v>21588</v>
      </c>
      <c r="F56" s="199">
        <v>21400</v>
      </c>
      <c r="G56" s="200">
        <v>21252</v>
      </c>
      <c r="H56" s="201">
        <v>20968</v>
      </c>
      <c r="I56" s="202">
        <v>20786</v>
      </c>
      <c r="J56" s="202">
        <v>21010</v>
      </c>
      <c r="K56" s="203">
        <v>20550</v>
      </c>
      <c r="L56" s="203">
        <v>20788</v>
      </c>
      <c r="M56" s="204">
        <v>20008</v>
      </c>
      <c r="N56" s="204">
        <v>20351</v>
      </c>
      <c r="O56" s="204">
        <v>20522</v>
      </c>
      <c r="P56" s="171">
        <f t="shared" si="1"/>
        <v>-542</v>
      </c>
      <c r="Q56" s="172">
        <f t="shared" si="2"/>
        <v>97.36253041362531</v>
      </c>
      <c r="R56" s="72">
        <f t="shared" si="3"/>
        <v>-437</v>
      </c>
      <c r="S56" s="74">
        <f t="shared" si="4"/>
        <v>97.89782566865499</v>
      </c>
      <c r="T56" s="72">
        <f t="shared" si="5"/>
        <v>-222</v>
      </c>
      <c r="U56" s="74">
        <f t="shared" si="6"/>
        <v>98.94336030461685</v>
      </c>
      <c r="V56" s="72">
        <f t="shared" si="7"/>
        <v>-756</v>
      </c>
      <c r="W56" s="89">
        <f t="shared" si="0"/>
        <v>96.44703449572329</v>
      </c>
    </row>
    <row r="57" spans="1:23" ht="25.5">
      <c r="A57" s="71" t="s">
        <v>14</v>
      </c>
      <c r="B57" s="72">
        <v>1309</v>
      </c>
      <c r="C57" s="72">
        <v>1330</v>
      </c>
      <c r="D57" s="72">
        <v>1419</v>
      </c>
      <c r="E57" s="199">
        <v>1377</v>
      </c>
      <c r="F57" s="199">
        <v>1350</v>
      </c>
      <c r="G57" s="200">
        <v>1315</v>
      </c>
      <c r="H57" s="201">
        <v>1223</v>
      </c>
      <c r="I57" s="202">
        <v>1025</v>
      </c>
      <c r="J57" s="202">
        <v>1025</v>
      </c>
      <c r="K57" s="203">
        <v>992</v>
      </c>
      <c r="L57" s="203">
        <v>992</v>
      </c>
      <c r="M57" s="204">
        <v>1028</v>
      </c>
      <c r="N57" s="204">
        <v>1028</v>
      </c>
      <c r="O57" s="204">
        <v>1028</v>
      </c>
      <c r="P57" s="171">
        <f t="shared" si="1"/>
        <v>36</v>
      </c>
      <c r="Q57" s="172">
        <f t="shared" si="2"/>
        <v>103.62903225806453</v>
      </c>
      <c r="R57" s="72">
        <f t="shared" si="3"/>
        <v>36</v>
      </c>
      <c r="S57" s="74">
        <f t="shared" si="4"/>
        <v>103.62903225806453</v>
      </c>
      <c r="T57" s="72">
        <f t="shared" si="5"/>
        <v>-33</v>
      </c>
      <c r="U57" s="74">
        <f t="shared" si="6"/>
        <v>96.78048780487805</v>
      </c>
      <c r="V57" s="72">
        <f t="shared" si="7"/>
        <v>-281</v>
      </c>
      <c r="W57" s="74">
        <f t="shared" si="0"/>
        <v>78.53323147440796</v>
      </c>
    </row>
    <row r="58" spans="1:23" s="83" customFormat="1" ht="27.75" thickBot="1">
      <c r="A58" s="75" t="s">
        <v>15</v>
      </c>
      <c r="B58" s="76"/>
      <c r="C58" s="76"/>
      <c r="D58" s="76"/>
      <c r="E58" s="205"/>
      <c r="F58" s="205">
        <v>179</v>
      </c>
      <c r="G58" s="206">
        <v>179</v>
      </c>
      <c r="H58" s="207">
        <v>176</v>
      </c>
      <c r="I58" s="208">
        <v>179</v>
      </c>
      <c r="J58" s="208">
        <v>179</v>
      </c>
      <c r="K58" s="209">
        <v>179</v>
      </c>
      <c r="L58" s="209">
        <v>179</v>
      </c>
      <c r="M58" s="210">
        <v>179</v>
      </c>
      <c r="N58" s="210">
        <v>179</v>
      </c>
      <c r="O58" s="210">
        <v>179</v>
      </c>
      <c r="P58" s="85">
        <f t="shared" si="1"/>
        <v>0</v>
      </c>
      <c r="Q58" s="174">
        <f t="shared" si="2"/>
        <v>100</v>
      </c>
      <c r="R58" s="76">
        <f t="shared" si="3"/>
        <v>0</v>
      </c>
      <c r="S58" s="78">
        <f t="shared" si="4"/>
        <v>100</v>
      </c>
      <c r="T58" s="76">
        <f t="shared" si="5"/>
        <v>0</v>
      </c>
      <c r="U58" s="78">
        <f t="shared" si="6"/>
        <v>100</v>
      </c>
      <c r="V58" s="76">
        <f t="shared" si="7"/>
        <v>179</v>
      </c>
      <c r="W58" s="78">
        <f t="shared" si="0"/>
      </c>
    </row>
    <row r="59" spans="1:23" ht="28.5" thickBot="1">
      <c r="A59" s="79" t="s">
        <v>24</v>
      </c>
      <c r="B59" s="80">
        <f>SUM(B54:B57)</f>
        <v>93236</v>
      </c>
      <c r="C59" s="80">
        <f>SUM(C54:C57)</f>
        <v>92526</v>
      </c>
      <c r="D59" s="80">
        <f>SUM(D54:D57)</f>
        <v>90829</v>
      </c>
      <c r="E59" s="211">
        <v>88844</v>
      </c>
      <c r="F59" s="211">
        <v>87642</v>
      </c>
      <c r="G59" s="212">
        <f>SUM(G54:G58)</f>
        <v>85620.5</v>
      </c>
      <c r="H59" s="213">
        <f>SUM(H54:H58)</f>
        <v>83612.25</v>
      </c>
      <c r="I59" s="214">
        <v>82233.5</v>
      </c>
      <c r="J59" s="214">
        <v>82457.5</v>
      </c>
      <c r="K59" s="215">
        <v>81402.75</v>
      </c>
      <c r="L59" s="215">
        <v>81640.75</v>
      </c>
      <c r="M59" s="216">
        <v>81380.5</v>
      </c>
      <c r="N59" s="216">
        <v>81723.5</v>
      </c>
      <c r="O59" s="216">
        <v>81894.5</v>
      </c>
      <c r="P59" s="175">
        <f t="shared" si="1"/>
        <v>-22.25</v>
      </c>
      <c r="Q59" s="176">
        <f t="shared" si="2"/>
        <v>99.97266677108574</v>
      </c>
      <c r="R59" s="80">
        <f t="shared" si="3"/>
        <v>82.75</v>
      </c>
      <c r="S59" s="177">
        <f t="shared" si="4"/>
        <v>100.10135869648428</v>
      </c>
      <c r="T59" s="80">
        <f t="shared" si="5"/>
        <v>-816.75</v>
      </c>
      <c r="U59" s="82">
        <f t="shared" si="6"/>
        <v>99.00948973713732</v>
      </c>
      <c r="V59" s="80">
        <f t="shared" si="7"/>
        <v>-11341.5</v>
      </c>
      <c r="W59" s="82">
        <f t="shared" si="0"/>
        <v>87.83570723754774</v>
      </c>
    </row>
    <row r="60" spans="1:23" ht="25.5">
      <c r="A60" s="86" t="s">
        <v>11</v>
      </c>
      <c r="B60" s="87">
        <v>14751</v>
      </c>
      <c r="C60" s="87">
        <v>14634</v>
      </c>
      <c r="D60" s="87">
        <v>14489</v>
      </c>
      <c r="E60" s="217">
        <v>14098</v>
      </c>
      <c r="F60" s="217">
        <v>14151</v>
      </c>
      <c r="G60" s="194">
        <v>13971</v>
      </c>
      <c r="H60" s="218">
        <v>14314</v>
      </c>
      <c r="I60" s="219">
        <v>15019.5</v>
      </c>
      <c r="J60" s="219">
        <v>15019.5</v>
      </c>
      <c r="K60" s="220">
        <v>15612</v>
      </c>
      <c r="L60" s="220">
        <v>15612</v>
      </c>
      <c r="M60" s="221">
        <v>16235</v>
      </c>
      <c r="N60" s="221">
        <v>16235</v>
      </c>
      <c r="O60" s="221">
        <v>16235</v>
      </c>
      <c r="P60" s="178">
        <f t="shared" si="1"/>
        <v>623</v>
      </c>
      <c r="Q60" s="179">
        <f t="shared" si="2"/>
        <v>103.9905201127338</v>
      </c>
      <c r="R60" s="87">
        <f t="shared" si="3"/>
        <v>623</v>
      </c>
      <c r="S60" s="88">
        <f t="shared" si="4"/>
        <v>103.9905201127338</v>
      </c>
      <c r="T60" s="87">
        <f t="shared" si="5"/>
        <v>592.5</v>
      </c>
      <c r="U60" s="88">
        <f t="shared" si="6"/>
        <v>103.94487166683312</v>
      </c>
      <c r="V60" s="87">
        <f t="shared" si="7"/>
        <v>1484</v>
      </c>
      <c r="W60" s="88">
        <f t="shared" si="0"/>
        <v>110.06033489254965</v>
      </c>
    </row>
    <row r="61" spans="1:23" ht="25.5">
      <c r="A61" s="71" t="s">
        <v>12</v>
      </c>
      <c r="B61" s="72">
        <v>59448</v>
      </c>
      <c r="C61" s="72">
        <v>57682</v>
      </c>
      <c r="D61" s="72">
        <v>55710</v>
      </c>
      <c r="E61" s="199">
        <v>53125</v>
      </c>
      <c r="F61" s="199">
        <v>51223</v>
      </c>
      <c r="G61" s="200">
        <v>48991</v>
      </c>
      <c r="H61" s="201">
        <v>46930.5</v>
      </c>
      <c r="I61" s="202">
        <v>45007</v>
      </c>
      <c r="J61" s="202">
        <v>45007</v>
      </c>
      <c r="K61" s="203">
        <v>43504.25</v>
      </c>
      <c r="L61" s="203">
        <v>43504.25</v>
      </c>
      <c r="M61" s="204">
        <v>42728.25</v>
      </c>
      <c r="N61" s="204">
        <v>42728.25</v>
      </c>
      <c r="O61" s="204">
        <v>42728.25</v>
      </c>
      <c r="P61" s="171">
        <f t="shared" si="1"/>
        <v>-776</v>
      </c>
      <c r="Q61" s="172">
        <f t="shared" si="2"/>
        <v>98.21626622686288</v>
      </c>
      <c r="R61" s="72">
        <f t="shared" si="3"/>
        <v>-776</v>
      </c>
      <c r="S61" s="74">
        <f t="shared" si="4"/>
        <v>98.21626622686288</v>
      </c>
      <c r="T61" s="72">
        <f t="shared" si="5"/>
        <v>-1502.75</v>
      </c>
      <c r="U61" s="74">
        <f t="shared" si="6"/>
        <v>96.66107494389762</v>
      </c>
      <c r="V61" s="72">
        <f t="shared" si="7"/>
        <v>-16719.75</v>
      </c>
      <c r="W61" s="74">
        <f t="shared" si="0"/>
        <v>71.875</v>
      </c>
    </row>
    <row r="62" spans="1:23" ht="25.5">
      <c r="A62" s="71" t="s">
        <v>13</v>
      </c>
      <c r="B62" s="72">
        <v>21092</v>
      </c>
      <c r="C62" s="72">
        <v>21003</v>
      </c>
      <c r="D62" s="72">
        <v>20896</v>
      </c>
      <c r="E62" s="199">
        <v>20802</v>
      </c>
      <c r="F62" s="199">
        <v>20646</v>
      </c>
      <c r="G62" s="200">
        <v>20761</v>
      </c>
      <c r="H62" s="201">
        <v>20667</v>
      </c>
      <c r="I62" s="202">
        <v>20516</v>
      </c>
      <c r="J62" s="202">
        <v>21051</v>
      </c>
      <c r="K62" s="203">
        <v>20368</v>
      </c>
      <c r="L62" s="203">
        <v>20913</v>
      </c>
      <c r="M62" s="204">
        <v>19184</v>
      </c>
      <c r="N62" s="204">
        <v>19746</v>
      </c>
      <c r="O62" s="204">
        <v>20123</v>
      </c>
      <c r="P62" s="171">
        <f t="shared" si="1"/>
        <v>-1184</v>
      </c>
      <c r="Q62" s="172">
        <f t="shared" si="2"/>
        <v>94.18695993715632</v>
      </c>
      <c r="R62" s="72">
        <f t="shared" si="3"/>
        <v>-1167</v>
      </c>
      <c r="S62" s="74">
        <f t="shared" si="4"/>
        <v>94.41973891837613</v>
      </c>
      <c r="T62" s="72">
        <f t="shared" si="5"/>
        <v>-138</v>
      </c>
      <c r="U62" s="74">
        <f t="shared" si="6"/>
        <v>99.3444491948126</v>
      </c>
      <c r="V62" s="72">
        <f t="shared" si="7"/>
        <v>-969</v>
      </c>
      <c r="W62" s="74">
        <f t="shared" si="0"/>
        <v>95.40584107718566</v>
      </c>
    </row>
    <row r="63" spans="1:23" ht="25.5">
      <c r="A63" s="71" t="s">
        <v>14</v>
      </c>
      <c r="B63" s="72">
        <v>1530</v>
      </c>
      <c r="C63" s="72">
        <v>1531</v>
      </c>
      <c r="D63" s="72">
        <v>1769</v>
      </c>
      <c r="E63" s="199">
        <v>1675</v>
      </c>
      <c r="F63" s="199">
        <v>1268</v>
      </c>
      <c r="G63" s="200">
        <v>935</v>
      </c>
      <c r="H63" s="201">
        <v>909</v>
      </c>
      <c r="I63" s="202">
        <v>868</v>
      </c>
      <c r="J63" s="202">
        <v>868</v>
      </c>
      <c r="K63" s="203">
        <v>857</v>
      </c>
      <c r="L63" s="203">
        <v>857</v>
      </c>
      <c r="M63" s="204">
        <v>788</v>
      </c>
      <c r="N63" s="204">
        <v>788</v>
      </c>
      <c r="O63" s="204">
        <v>788</v>
      </c>
      <c r="P63" s="171">
        <f t="shared" si="1"/>
        <v>-69</v>
      </c>
      <c r="Q63" s="172">
        <f t="shared" si="2"/>
        <v>91.94865810968494</v>
      </c>
      <c r="R63" s="72">
        <f t="shared" si="3"/>
        <v>-69</v>
      </c>
      <c r="S63" s="74">
        <f t="shared" si="4"/>
        <v>91.94865810968494</v>
      </c>
      <c r="T63" s="72">
        <f t="shared" si="5"/>
        <v>-11</v>
      </c>
      <c r="U63" s="74">
        <f t="shared" si="6"/>
        <v>98.73271889400922</v>
      </c>
      <c r="V63" s="72">
        <f t="shared" si="7"/>
        <v>-742</v>
      </c>
      <c r="W63" s="74">
        <f t="shared" si="0"/>
        <v>51.503267973856204</v>
      </c>
    </row>
    <row r="64" spans="1:23" s="83" customFormat="1" ht="27.75" thickBot="1">
      <c r="A64" s="75" t="s">
        <v>15</v>
      </c>
      <c r="B64" s="76"/>
      <c r="C64" s="76"/>
      <c r="D64" s="76"/>
      <c r="E64" s="205"/>
      <c r="F64" s="205">
        <v>279</v>
      </c>
      <c r="G64" s="206">
        <v>278</v>
      </c>
      <c r="H64" s="207">
        <v>239</v>
      </c>
      <c r="I64" s="208">
        <v>239</v>
      </c>
      <c r="J64" s="208">
        <v>239</v>
      </c>
      <c r="K64" s="209">
        <v>239</v>
      </c>
      <c r="L64" s="209">
        <v>239</v>
      </c>
      <c r="M64" s="210">
        <v>239</v>
      </c>
      <c r="N64" s="210">
        <v>239</v>
      </c>
      <c r="O64" s="210">
        <v>239</v>
      </c>
      <c r="P64" s="85">
        <f t="shared" si="1"/>
        <v>0</v>
      </c>
      <c r="Q64" s="174">
        <f t="shared" si="2"/>
        <v>100</v>
      </c>
      <c r="R64" s="76">
        <f t="shared" si="3"/>
        <v>0</v>
      </c>
      <c r="S64" s="78">
        <f t="shared" si="4"/>
        <v>100</v>
      </c>
      <c r="T64" s="76">
        <f t="shared" si="5"/>
        <v>0</v>
      </c>
      <c r="U64" s="78">
        <f t="shared" si="6"/>
        <v>100</v>
      </c>
      <c r="V64" s="76">
        <f t="shared" si="7"/>
        <v>239</v>
      </c>
      <c r="W64" s="78">
        <f t="shared" si="0"/>
      </c>
    </row>
    <row r="65" spans="1:23" ht="28.5" thickBot="1">
      <c r="A65" s="79" t="s">
        <v>25</v>
      </c>
      <c r="B65" s="80">
        <f>SUM(B60:B63)</f>
        <v>96821</v>
      </c>
      <c r="C65" s="80">
        <f>SUM(C60:C63)</f>
        <v>94850</v>
      </c>
      <c r="D65" s="80">
        <f>SUM(D60:D63)</f>
        <v>92864</v>
      </c>
      <c r="E65" s="211">
        <v>89700</v>
      </c>
      <c r="F65" s="211">
        <v>87567</v>
      </c>
      <c r="G65" s="212">
        <f>SUM(G60:G64)</f>
        <v>84936</v>
      </c>
      <c r="H65" s="213">
        <f>SUM(H60:H64)</f>
        <v>83059.5</v>
      </c>
      <c r="I65" s="214">
        <v>81649.5</v>
      </c>
      <c r="J65" s="214">
        <v>82184.5</v>
      </c>
      <c r="K65" s="215">
        <v>80580.25</v>
      </c>
      <c r="L65" s="215">
        <v>81125.25</v>
      </c>
      <c r="M65" s="216">
        <v>79174.25</v>
      </c>
      <c r="N65" s="216">
        <v>79736.25</v>
      </c>
      <c r="O65" s="216">
        <v>80113.25</v>
      </c>
      <c r="P65" s="175">
        <f t="shared" si="1"/>
        <v>-1406</v>
      </c>
      <c r="Q65" s="176">
        <f t="shared" si="2"/>
        <v>98.2551555747221</v>
      </c>
      <c r="R65" s="80">
        <f t="shared" si="3"/>
        <v>-1389</v>
      </c>
      <c r="S65" s="177">
        <f t="shared" si="4"/>
        <v>98.28783270313497</v>
      </c>
      <c r="T65" s="80">
        <f t="shared" si="5"/>
        <v>-1059.25</v>
      </c>
      <c r="U65" s="82">
        <f t="shared" si="6"/>
        <v>98.71113166107965</v>
      </c>
      <c r="V65" s="80">
        <f t="shared" si="7"/>
        <v>-16707.75</v>
      </c>
      <c r="W65" s="82">
        <f t="shared" si="0"/>
        <v>82.74367131097591</v>
      </c>
    </row>
    <row r="66" spans="1:23" ht="25.5">
      <c r="A66" s="86" t="s">
        <v>11</v>
      </c>
      <c r="B66" s="87">
        <v>30142</v>
      </c>
      <c r="C66" s="87">
        <v>29827</v>
      </c>
      <c r="D66" s="87">
        <v>30140</v>
      </c>
      <c r="E66" s="217">
        <v>29880</v>
      </c>
      <c r="F66" s="217">
        <v>29730</v>
      </c>
      <c r="G66" s="194">
        <v>30056</v>
      </c>
      <c r="H66" s="218">
        <v>30591</v>
      </c>
      <c r="I66" s="219">
        <v>32010.5</v>
      </c>
      <c r="J66" s="219">
        <v>32010.5</v>
      </c>
      <c r="K66" s="220">
        <v>34038.5</v>
      </c>
      <c r="L66" s="220">
        <v>34038.5</v>
      </c>
      <c r="M66" s="221">
        <v>35669.5</v>
      </c>
      <c r="N66" s="221">
        <v>35669.5</v>
      </c>
      <c r="O66" s="221">
        <v>35669.5</v>
      </c>
      <c r="P66" s="178">
        <f t="shared" si="1"/>
        <v>1631</v>
      </c>
      <c r="Q66" s="179">
        <f t="shared" si="2"/>
        <v>104.79163300380452</v>
      </c>
      <c r="R66" s="87">
        <f t="shared" si="3"/>
        <v>1631</v>
      </c>
      <c r="S66" s="88">
        <f t="shared" si="4"/>
        <v>104.79163300380452</v>
      </c>
      <c r="T66" s="87">
        <f t="shared" si="5"/>
        <v>2028</v>
      </c>
      <c r="U66" s="88">
        <f t="shared" si="6"/>
        <v>106.33542118992206</v>
      </c>
      <c r="V66" s="87">
        <f t="shared" si="7"/>
        <v>5527.5</v>
      </c>
      <c r="W66" s="88">
        <f t="shared" si="0"/>
        <v>118.3381991904983</v>
      </c>
    </row>
    <row r="67" spans="1:23" ht="25.5">
      <c r="A67" s="71" t="s">
        <v>12</v>
      </c>
      <c r="B67" s="72">
        <v>120241</v>
      </c>
      <c r="C67" s="72">
        <v>115699</v>
      </c>
      <c r="D67" s="72">
        <v>111191</v>
      </c>
      <c r="E67" s="199">
        <v>108007</v>
      </c>
      <c r="F67" s="199">
        <v>103903</v>
      </c>
      <c r="G67" s="200">
        <v>99429.25</v>
      </c>
      <c r="H67" s="201">
        <v>95247.75</v>
      </c>
      <c r="I67" s="202">
        <v>91480.5</v>
      </c>
      <c r="J67" s="202">
        <v>91480.5</v>
      </c>
      <c r="K67" s="203">
        <v>88835.75</v>
      </c>
      <c r="L67" s="203">
        <v>88835.75</v>
      </c>
      <c r="M67" s="204">
        <v>88127</v>
      </c>
      <c r="N67" s="204">
        <v>88127</v>
      </c>
      <c r="O67" s="204">
        <v>88127</v>
      </c>
      <c r="P67" s="171">
        <f t="shared" si="1"/>
        <v>-708.75</v>
      </c>
      <c r="Q67" s="172">
        <f t="shared" si="2"/>
        <v>99.20217930281446</v>
      </c>
      <c r="R67" s="72">
        <f t="shared" si="3"/>
        <v>-708.75</v>
      </c>
      <c r="S67" s="74">
        <f t="shared" si="4"/>
        <v>99.20217930281446</v>
      </c>
      <c r="T67" s="72">
        <f t="shared" si="5"/>
        <v>-2644.75</v>
      </c>
      <c r="U67" s="74">
        <f t="shared" si="6"/>
        <v>97.10894671542023</v>
      </c>
      <c r="V67" s="72">
        <f t="shared" si="7"/>
        <v>-32114</v>
      </c>
      <c r="W67" s="74">
        <f t="shared" si="0"/>
        <v>73.29197195632105</v>
      </c>
    </row>
    <row r="68" spans="1:23" ht="25.5">
      <c r="A68" s="71" t="s">
        <v>13</v>
      </c>
      <c r="B68" s="72">
        <v>47899</v>
      </c>
      <c r="C68" s="72">
        <v>47461</v>
      </c>
      <c r="D68" s="72">
        <v>46899</v>
      </c>
      <c r="E68" s="199">
        <v>46935</v>
      </c>
      <c r="F68" s="199">
        <v>46477</v>
      </c>
      <c r="G68" s="200">
        <v>46346</v>
      </c>
      <c r="H68" s="201">
        <v>45710</v>
      </c>
      <c r="I68" s="202">
        <v>45398</v>
      </c>
      <c r="J68" s="202">
        <v>46442</v>
      </c>
      <c r="K68" s="203">
        <v>44819</v>
      </c>
      <c r="L68" s="203">
        <v>45881</v>
      </c>
      <c r="M68" s="204">
        <v>43029</v>
      </c>
      <c r="N68" s="204">
        <v>44034</v>
      </c>
      <c r="O68" s="204">
        <v>44800</v>
      </c>
      <c r="P68" s="171">
        <f t="shared" si="1"/>
        <v>-1790</v>
      </c>
      <c r="Q68" s="172">
        <f t="shared" si="2"/>
        <v>96.00615810259042</v>
      </c>
      <c r="R68" s="72">
        <f t="shared" si="3"/>
        <v>-1847</v>
      </c>
      <c r="S68" s="74">
        <f t="shared" si="4"/>
        <v>95.97436847496785</v>
      </c>
      <c r="T68" s="72">
        <f t="shared" si="5"/>
        <v>-561</v>
      </c>
      <c r="U68" s="74">
        <f t="shared" si="6"/>
        <v>98.79204168640456</v>
      </c>
      <c r="V68" s="72">
        <f t="shared" si="7"/>
        <v>-3099</v>
      </c>
      <c r="W68" s="74">
        <f t="shared" si="0"/>
        <v>93.5301363285246</v>
      </c>
    </row>
    <row r="69" spans="1:23" ht="25.5">
      <c r="A69" s="71" t="s">
        <v>14</v>
      </c>
      <c r="B69" s="72">
        <v>1831</v>
      </c>
      <c r="C69" s="72">
        <v>1874</v>
      </c>
      <c r="D69" s="72">
        <v>2224</v>
      </c>
      <c r="E69" s="199">
        <v>2175</v>
      </c>
      <c r="F69" s="199">
        <v>2059</v>
      </c>
      <c r="G69" s="200">
        <v>2020</v>
      </c>
      <c r="H69" s="201">
        <v>2078</v>
      </c>
      <c r="I69" s="202">
        <v>1991</v>
      </c>
      <c r="J69" s="202">
        <v>1991</v>
      </c>
      <c r="K69" s="203">
        <v>1985</v>
      </c>
      <c r="L69" s="203">
        <v>1985</v>
      </c>
      <c r="M69" s="204">
        <v>2061</v>
      </c>
      <c r="N69" s="204">
        <v>2061</v>
      </c>
      <c r="O69" s="204">
        <v>2061</v>
      </c>
      <c r="P69" s="171">
        <f t="shared" si="1"/>
        <v>76</v>
      </c>
      <c r="Q69" s="172">
        <f t="shared" si="2"/>
        <v>103.8287153652393</v>
      </c>
      <c r="R69" s="72">
        <f t="shared" si="3"/>
        <v>76</v>
      </c>
      <c r="S69" s="74">
        <f t="shared" si="4"/>
        <v>103.8287153652393</v>
      </c>
      <c r="T69" s="72">
        <f t="shared" si="5"/>
        <v>-6</v>
      </c>
      <c r="U69" s="74">
        <f t="shared" si="6"/>
        <v>99.69864389753893</v>
      </c>
      <c r="V69" s="72">
        <f t="shared" si="7"/>
        <v>230</v>
      </c>
      <c r="W69" s="74">
        <f t="shared" si="0"/>
        <v>112.56144183506281</v>
      </c>
    </row>
    <row r="70" spans="1:23" s="83" customFormat="1" ht="27.75" thickBot="1">
      <c r="A70" s="75" t="s">
        <v>15</v>
      </c>
      <c r="B70" s="76"/>
      <c r="C70" s="76"/>
      <c r="D70" s="76"/>
      <c r="E70" s="205"/>
      <c r="F70" s="205">
        <v>380</v>
      </c>
      <c r="G70" s="206">
        <v>386</v>
      </c>
      <c r="H70" s="207">
        <v>397</v>
      </c>
      <c r="I70" s="208">
        <v>397</v>
      </c>
      <c r="J70" s="208">
        <v>397</v>
      </c>
      <c r="K70" s="209">
        <v>397</v>
      </c>
      <c r="L70" s="209">
        <v>397</v>
      </c>
      <c r="M70" s="210">
        <v>397</v>
      </c>
      <c r="N70" s="210">
        <v>397</v>
      </c>
      <c r="O70" s="210">
        <v>397</v>
      </c>
      <c r="P70" s="85">
        <f t="shared" si="1"/>
        <v>0</v>
      </c>
      <c r="Q70" s="174">
        <f t="shared" si="2"/>
        <v>100</v>
      </c>
      <c r="R70" s="76">
        <f t="shared" si="3"/>
        <v>0</v>
      </c>
      <c r="S70" s="78">
        <f t="shared" si="4"/>
        <v>100</v>
      </c>
      <c r="T70" s="76">
        <f t="shared" si="5"/>
        <v>0</v>
      </c>
      <c r="U70" s="78">
        <f t="shared" si="6"/>
        <v>100</v>
      </c>
      <c r="V70" s="76">
        <f t="shared" si="7"/>
        <v>397</v>
      </c>
      <c r="W70" s="78">
        <f aca="true" t="shared" si="8" ref="W70:W93">+IF(B70=0,"",O70/B70*100)</f>
      </c>
    </row>
    <row r="71" spans="1:23" ht="28.5" thickBot="1">
      <c r="A71" s="79" t="s">
        <v>26</v>
      </c>
      <c r="B71" s="80">
        <f>SUM(B66:B69)</f>
        <v>200113</v>
      </c>
      <c r="C71" s="80">
        <f>SUM(C66:C69)</f>
        <v>194861</v>
      </c>
      <c r="D71" s="80">
        <f>SUM(D66:D69)</f>
        <v>190454</v>
      </c>
      <c r="E71" s="211">
        <v>186997</v>
      </c>
      <c r="F71" s="211">
        <v>182549</v>
      </c>
      <c r="G71" s="212">
        <f>SUM(G66:G70)</f>
        <v>178237.25</v>
      </c>
      <c r="H71" s="213">
        <f>SUM(H66:H70)</f>
        <v>174023.75</v>
      </c>
      <c r="I71" s="214">
        <v>171277</v>
      </c>
      <c r="J71" s="214">
        <v>172321</v>
      </c>
      <c r="K71" s="215">
        <v>170075.25</v>
      </c>
      <c r="L71" s="215">
        <v>171137.25</v>
      </c>
      <c r="M71" s="216">
        <v>169283.5</v>
      </c>
      <c r="N71" s="216">
        <v>170288.5</v>
      </c>
      <c r="O71" s="216">
        <v>171054.5</v>
      </c>
      <c r="P71" s="175">
        <f aca="true" t="shared" si="9" ref="P71:P95">+M71-K71</f>
        <v>-791.75</v>
      </c>
      <c r="Q71" s="176">
        <f aca="true" t="shared" si="10" ref="Q71:Q95">+M71/K71*100</f>
        <v>99.53447077102635</v>
      </c>
      <c r="R71" s="80">
        <f aca="true" t="shared" si="11" ref="R71:R95">+N71-L71</f>
        <v>-848.75</v>
      </c>
      <c r="S71" s="177">
        <f aca="true" t="shared" si="12" ref="S71:S95">+N71/L71*100</f>
        <v>99.50405303345707</v>
      </c>
      <c r="T71" s="80">
        <f aca="true" t="shared" si="13" ref="T71:T95">+L71-J71</f>
        <v>-1183.75</v>
      </c>
      <c r="U71" s="82">
        <f aca="true" t="shared" si="14" ref="U71:U95">+L71/J71*100</f>
        <v>99.31305528635511</v>
      </c>
      <c r="V71" s="80">
        <f aca="true" t="shared" si="15" ref="V71:V95">+O71-B71</f>
        <v>-29058.5</v>
      </c>
      <c r="W71" s="82">
        <f t="shared" si="8"/>
        <v>85.47895439076922</v>
      </c>
    </row>
    <row r="72" spans="1:23" ht="25.5">
      <c r="A72" s="86" t="s">
        <v>11</v>
      </c>
      <c r="B72" s="87">
        <v>17346</v>
      </c>
      <c r="C72" s="87">
        <v>17174</v>
      </c>
      <c r="D72" s="87">
        <v>17089</v>
      </c>
      <c r="E72" s="217">
        <v>17071</v>
      </c>
      <c r="F72" s="217">
        <v>17389</v>
      </c>
      <c r="G72" s="194">
        <v>17524.5</v>
      </c>
      <c r="H72" s="218">
        <v>17964.5</v>
      </c>
      <c r="I72" s="219">
        <v>18623.5</v>
      </c>
      <c r="J72" s="219">
        <v>18623.5</v>
      </c>
      <c r="K72" s="220">
        <v>19517</v>
      </c>
      <c r="L72" s="220">
        <v>19517</v>
      </c>
      <c r="M72" s="221">
        <v>20397</v>
      </c>
      <c r="N72" s="221">
        <v>20397</v>
      </c>
      <c r="O72" s="221">
        <v>20397</v>
      </c>
      <c r="P72" s="178">
        <f t="shared" si="9"/>
        <v>880</v>
      </c>
      <c r="Q72" s="179">
        <f t="shared" si="10"/>
        <v>104.50888968591485</v>
      </c>
      <c r="R72" s="87">
        <f t="shared" si="11"/>
        <v>880</v>
      </c>
      <c r="S72" s="88">
        <f t="shared" si="12"/>
        <v>104.50888968591485</v>
      </c>
      <c r="T72" s="87">
        <f t="shared" si="13"/>
        <v>893.5</v>
      </c>
      <c r="U72" s="88">
        <f t="shared" si="14"/>
        <v>104.79770182833516</v>
      </c>
      <c r="V72" s="87">
        <f t="shared" si="15"/>
        <v>3051</v>
      </c>
      <c r="W72" s="88">
        <f t="shared" si="8"/>
        <v>117.58906952611554</v>
      </c>
    </row>
    <row r="73" spans="1:23" ht="25.5">
      <c r="A73" s="71" t="s">
        <v>12</v>
      </c>
      <c r="B73" s="72">
        <v>70445</v>
      </c>
      <c r="C73" s="72">
        <v>67979</v>
      </c>
      <c r="D73" s="72">
        <v>65394</v>
      </c>
      <c r="E73" s="199">
        <v>62966</v>
      </c>
      <c r="F73" s="199">
        <v>60548</v>
      </c>
      <c r="G73" s="200">
        <v>57735</v>
      </c>
      <c r="H73" s="201">
        <v>55313</v>
      </c>
      <c r="I73" s="202">
        <v>53183.25</v>
      </c>
      <c r="J73" s="202">
        <v>53183.25</v>
      </c>
      <c r="K73" s="203">
        <v>51632</v>
      </c>
      <c r="L73" s="203">
        <v>51632</v>
      </c>
      <c r="M73" s="204">
        <v>50971.5</v>
      </c>
      <c r="N73" s="204">
        <v>50971.5</v>
      </c>
      <c r="O73" s="204">
        <v>50971.5</v>
      </c>
      <c r="P73" s="171">
        <f t="shared" si="9"/>
        <v>-660.5</v>
      </c>
      <c r="Q73" s="172">
        <f t="shared" si="10"/>
        <v>98.7207545708088</v>
      </c>
      <c r="R73" s="72">
        <f t="shared" si="11"/>
        <v>-660.5</v>
      </c>
      <c r="S73" s="74">
        <f t="shared" si="12"/>
        <v>98.7207545708088</v>
      </c>
      <c r="T73" s="72">
        <f t="shared" si="13"/>
        <v>-1551.25</v>
      </c>
      <c r="U73" s="74">
        <f t="shared" si="14"/>
        <v>97.08319818739923</v>
      </c>
      <c r="V73" s="72">
        <f t="shared" si="15"/>
        <v>-19473.5</v>
      </c>
      <c r="W73" s="74">
        <f t="shared" si="8"/>
        <v>72.35644829299453</v>
      </c>
    </row>
    <row r="74" spans="1:23" ht="25.5">
      <c r="A74" s="71" t="s">
        <v>13</v>
      </c>
      <c r="B74" s="72">
        <v>28362</v>
      </c>
      <c r="C74" s="72">
        <v>28242</v>
      </c>
      <c r="D74" s="72">
        <v>27605</v>
      </c>
      <c r="E74" s="199">
        <v>27590</v>
      </c>
      <c r="F74" s="199">
        <v>27491</v>
      </c>
      <c r="G74" s="200">
        <v>27540</v>
      </c>
      <c r="H74" s="201">
        <v>27082</v>
      </c>
      <c r="I74" s="202">
        <v>26399</v>
      </c>
      <c r="J74" s="202">
        <v>27311</v>
      </c>
      <c r="K74" s="203">
        <v>25761</v>
      </c>
      <c r="L74" s="203">
        <v>26850</v>
      </c>
      <c r="M74" s="204">
        <v>24625</v>
      </c>
      <c r="N74" s="204">
        <v>25580</v>
      </c>
      <c r="O74" s="204">
        <v>26395</v>
      </c>
      <c r="P74" s="171">
        <f t="shared" si="9"/>
        <v>-1136</v>
      </c>
      <c r="Q74" s="172">
        <f t="shared" si="10"/>
        <v>95.5902332983968</v>
      </c>
      <c r="R74" s="72">
        <f t="shared" si="11"/>
        <v>-1270</v>
      </c>
      <c r="S74" s="74">
        <f t="shared" si="12"/>
        <v>95.27001862197393</v>
      </c>
      <c r="T74" s="72">
        <f t="shared" si="13"/>
        <v>-461</v>
      </c>
      <c r="U74" s="74">
        <f t="shared" si="14"/>
        <v>98.31203544359416</v>
      </c>
      <c r="V74" s="72">
        <f t="shared" si="15"/>
        <v>-1967</v>
      </c>
      <c r="W74" s="74">
        <f t="shared" si="8"/>
        <v>93.06466398702489</v>
      </c>
    </row>
    <row r="75" spans="1:23" ht="25.5">
      <c r="A75" s="71" t="s">
        <v>14</v>
      </c>
      <c r="B75" s="72">
        <v>609</v>
      </c>
      <c r="C75" s="72">
        <v>561</v>
      </c>
      <c r="D75" s="72">
        <v>640</v>
      </c>
      <c r="E75" s="199">
        <v>648</v>
      </c>
      <c r="F75" s="199">
        <v>704</v>
      </c>
      <c r="G75" s="200">
        <v>697</v>
      </c>
      <c r="H75" s="201">
        <v>668</v>
      </c>
      <c r="I75" s="202">
        <v>628</v>
      </c>
      <c r="J75" s="202">
        <v>628</v>
      </c>
      <c r="K75" s="203">
        <v>600</v>
      </c>
      <c r="L75" s="203">
        <v>600</v>
      </c>
      <c r="M75" s="204">
        <v>626</v>
      </c>
      <c r="N75" s="204">
        <v>626</v>
      </c>
      <c r="O75" s="204">
        <v>626</v>
      </c>
      <c r="P75" s="171">
        <f t="shared" si="9"/>
        <v>26</v>
      </c>
      <c r="Q75" s="172">
        <f t="shared" si="10"/>
        <v>104.33333333333333</v>
      </c>
      <c r="R75" s="72">
        <f t="shared" si="11"/>
        <v>26</v>
      </c>
      <c r="S75" s="74">
        <f t="shared" si="12"/>
        <v>104.33333333333333</v>
      </c>
      <c r="T75" s="72">
        <f t="shared" si="13"/>
        <v>-28</v>
      </c>
      <c r="U75" s="74">
        <f t="shared" si="14"/>
        <v>95.54140127388536</v>
      </c>
      <c r="V75" s="72">
        <f t="shared" si="15"/>
        <v>17</v>
      </c>
      <c r="W75" s="74">
        <f t="shared" si="8"/>
        <v>102.79146141215108</v>
      </c>
    </row>
    <row r="76" spans="1:23" s="83" customFormat="1" ht="27.75" thickBot="1">
      <c r="A76" s="75" t="s">
        <v>15</v>
      </c>
      <c r="B76" s="76"/>
      <c r="C76" s="76"/>
      <c r="D76" s="76"/>
      <c r="E76" s="205"/>
      <c r="F76" s="205">
        <v>391</v>
      </c>
      <c r="G76" s="206">
        <v>387</v>
      </c>
      <c r="H76" s="207">
        <v>376</v>
      </c>
      <c r="I76" s="208">
        <v>368</v>
      </c>
      <c r="J76" s="208">
        <v>368</v>
      </c>
      <c r="K76" s="209">
        <v>368</v>
      </c>
      <c r="L76" s="209">
        <v>368</v>
      </c>
      <c r="M76" s="210">
        <v>368</v>
      </c>
      <c r="N76" s="210">
        <v>368</v>
      </c>
      <c r="O76" s="210">
        <v>368</v>
      </c>
      <c r="P76" s="85">
        <f t="shared" si="9"/>
        <v>0</v>
      </c>
      <c r="Q76" s="174">
        <f t="shared" si="10"/>
        <v>100</v>
      </c>
      <c r="R76" s="76">
        <f t="shared" si="11"/>
        <v>0</v>
      </c>
      <c r="S76" s="78">
        <f t="shared" si="12"/>
        <v>100</v>
      </c>
      <c r="T76" s="76">
        <f t="shared" si="13"/>
        <v>0</v>
      </c>
      <c r="U76" s="78">
        <f t="shared" si="14"/>
        <v>100</v>
      </c>
      <c r="V76" s="76">
        <f t="shared" si="15"/>
        <v>368</v>
      </c>
      <c r="W76" s="78">
        <f t="shared" si="8"/>
      </c>
    </row>
    <row r="77" spans="1:23" ht="28.5" thickBot="1">
      <c r="A77" s="79" t="s">
        <v>27</v>
      </c>
      <c r="B77" s="80">
        <f>SUM(B72:B75)</f>
        <v>116762</v>
      </c>
      <c r="C77" s="80">
        <f>SUM(C72:C75)</f>
        <v>113956</v>
      </c>
      <c r="D77" s="80">
        <f>SUM(D72:D75)</f>
        <v>110728</v>
      </c>
      <c r="E77" s="211">
        <v>108275</v>
      </c>
      <c r="F77" s="211">
        <v>106523</v>
      </c>
      <c r="G77" s="212">
        <f>SUM(G72:G76)</f>
        <v>103883.5</v>
      </c>
      <c r="H77" s="213">
        <f>SUM(H72:H76)</f>
        <v>101403.5</v>
      </c>
      <c r="I77" s="214">
        <v>99201.75</v>
      </c>
      <c r="J77" s="214">
        <v>100113.75</v>
      </c>
      <c r="K77" s="215">
        <v>97878</v>
      </c>
      <c r="L77" s="215">
        <v>98967</v>
      </c>
      <c r="M77" s="216">
        <v>96987.5</v>
      </c>
      <c r="N77" s="216">
        <v>97942.5</v>
      </c>
      <c r="O77" s="216">
        <v>98757.5</v>
      </c>
      <c r="P77" s="175">
        <f t="shared" si="9"/>
        <v>-890.5</v>
      </c>
      <c r="Q77" s="176">
        <f t="shared" si="10"/>
        <v>99.09019391487361</v>
      </c>
      <c r="R77" s="80">
        <f t="shared" si="11"/>
        <v>-1024.5</v>
      </c>
      <c r="S77" s="177">
        <f t="shared" si="12"/>
        <v>98.96480645063505</v>
      </c>
      <c r="T77" s="80">
        <f t="shared" si="13"/>
        <v>-1146.75</v>
      </c>
      <c r="U77" s="82">
        <f t="shared" si="14"/>
        <v>98.8545529460239</v>
      </c>
      <c r="V77" s="80">
        <f t="shared" si="15"/>
        <v>-18004.5</v>
      </c>
      <c r="W77" s="82">
        <f t="shared" si="8"/>
        <v>84.58017163118137</v>
      </c>
    </row>
    <row r="78" spans="1:23" ht="25.5">
      <c r="A78" s="86" t="s">
        <v>11</v>
      </c>
      <c r="B78" s="87">
        <v>15798</v>
      </c>
      <c r="C78" s="87">
        <v>15551</v>
      </c>
      <c r="D78" s="87">
        <v>15746</v>
      </c>
      <c r="E78" s="217">
        <v>15859</v>
      </c>
      <c r="F78" s="217">
        <v>16054</v>
      </c>
      <c r="G78" s="194">
        <v>16115</v>
      </c>
      <c r="H78" s="218">
        <v>16288</v>
      </c>
      <c r="I78" s="219">
        <v>16828.5</v>
      </c>
      <c r="J78" s="219">
        <v>16828.5</v>
      </c>
      <c r="K78" s="220">
        <v>17964.5</v>
      </c>
      <c r="L78" s="220">
        <v>17964.5</v>
      </c>
      <c r="M78" s="221">
        <v>18674.5</v>
      </c>
      <c r="N78" s="221">
        <v>18674.5</v>
      </c>
      <c r="O78" s="221">
        <v>18674.5</v>
      </c>
      <c r="P78" s="178">
        <f t="shared" si="9"/>
        <v>710</v>
      </c>
      <c r="Q78" s="179">
        <f t="shared" si="10"/>
        <v>103.95223913830054</v>
      </c>
      <c r="R78" s="87">
        <f t="shared" si="11"/>
        <v>710</v>
      </c>
      <c r="S78" s="88">
        <f t="shared" si="12"/>
        <v>103.95223913830054</v>
      </c>
      <c r="T78" s="87">
        <f t="shared" si="13"/>
        <v>1136</v>
      </c>
      <c r="U78" s="88">
        <f t="shared" si="14"/>
        <v>106.75045310039518</v>
      </c>
      <c r="V78" s="87">
        <f t="shared" si="15"/>
        <v>2876.5</v>
      </c>
      <c r="W78" s="88">
        <f t="shared" si="8"/>
        <v>118.20800101278644</v>
      </c>
    </row>
    <row r="79" spans="1:23" ht="25.5">
      <c r="A79" s="71" t="s">
        <v>12</v>
      </c>
      <c r="B79" s="72">
        <v>65522</v>
      </c>
      <c r="C79" s="72">
        <v>63070</v>
      </c>
      <c r="D79" s="72">
        <v>60484</v>
      </c>
      <c r="E79" s="199">
        <v>57958</v>
      </c>
      <c r="F79" s="199">
        <v>55551</v>
      </c>
      <c r="G79" s="200">
        <v>52963.5</v>
      </c>
      <c r="H79" s="201">
        <v>50824</v>
      </c>
      <c r="I79" s="202">
        <v>48906.75</v>
      </c>
      <c r="J79" s="202">
        <v>48906.75</v>
      </c>
      <c r="K79" s="203">
        <v>47403</v>
      </c>
      <c r="L79" s="203">
        <v>47403</v>
      </c>
      <c r="M79" s="204">
        <v>46701</v>
      </c>
      <c r="N79" s="204">
        <v>46701</v>
      </c>
      <c r="O79" s="204">
        <v>46701</v>
      </c>
      <c r="P79" s="171">
        <f t="shared" si="9"/>
        <v>-702</v>
      </c>
      <c r="Q79" s="172">
        <f t="shared" si="10"/>
        <v>98.5190810708183</v>
      </c>
      <c r="R79" s="72">
        <f t="shared" si="11"/>
        <v>-702</v>
      </c>
      <c r="S79" s="74">
        <f t="shared" si="12"/>
        <v>98.5190810708183</v>
      </c>
      <c r="T79" s="72">
        <f t="shared" si="13"/>
        <v>-1503.75</v>
      </c>
      <c r="U79" s="74">
        <f t="shared" si="14"/>
        <v>96.92527105154196</v>
      </c>
      <c r="V79" s="72">
        <f t="shared" si="15"/>
        <v>-18821</v>
      </c>
      <c r="W79" s="74">
        <f t="shared" si="8"/>
        <v>71.2752968468606</v>
      </c>
    </row>
    <row r="80" spans="1:23" ht="25.5">
      <c r="A80" s="71" t="s">
        <v>13</v>
      </c>
      <c r="B80" s="72">
        <v>26569</v>
      </c>
      <c r="C80" s="72">
        <v>26489</v>
      </c>
      <c r="D80" s="72">
        <v>26331</v>
      </c>
      <c r="E80" s="199">
        <v>26590</v>
      </c>
      <c r="F80" s="199">
        <v>26438</v>
      </c>
      <c r="G80" s="200">
        <v>26136</v>
      </c>
      <c r="H80" s="201">
        <v>25701</v>
      </c>
      <c r="I80" s="202">
        <v>25141</v>
      </c>
      <c r="J80" s="202">
        <v>25695</v>
      </c>
      <c r="K80" s="203">
        <v>24786</v>
      </c>
      <c r="L80" s="203">
        <v>25351</v>
      </c>
      <c r="M80" s="204">
        <v>23615</v>
      </c>
      <c r="N80" s="204">
        <v>24138</v>
      </c>
      <c r="O80" s="204">
        <v>24581</v>
      </c>
      <c r="P80" s="171">
        <f t="shared" si="9"/>
        <v>-1171</v>
      </c>
      <c r="Q80" s="172">
        <f t="shared" si="10"/>
        <v>95.27555878318405</v>
      </c>
      <c r="R80" s="72">
        <f t="shared" si="11"/>
        <v>-1213</v>
      </c>
      <c r="S80" s="74">
        <f t="shared" si="12"/>
        <v>95.21517888840677</v>
      </c>
      <c r="T80" s="72">
        <f t="shared" si="13"/>
        <v>-344</v>
      </c>
      <c r="U80" s="74">
        <f t="shared" si="14"/>
        <v>98.66121813582409</v>
      </c>
      <c r="V80" s="72">
        <f t="shared" si="15"/>
        <v>-1988</v>
      </c>
      <c r="W80" s="74">
        <f t="shared" si="8"/>
        <v>92.51759569423011</v>
      </c>
    </row>
    <row r="81" spans="1:23" ht="25.5">
      <c r="A81" s="71" t="s">
        <v>14</v>
      </c>
      <c r="B81" s="72">
        <v>889</v>
      </c>
      <c r="C81" s="72">
        <v>815</v>
      </c>
      <c r="D81" s="72">
        <v>851</v>
      </c>
      <c r="E81" s="199">
        <v>837</v>
      </c>
      <c r="F81" s="199">
        <v>792</v>
      </c>
      <c r="G81" s="200">
        <v>762</v>
      </c>
      <c r="H81" s="201">
        <v>793</v>
      </c>
      <c r="I81" s="202">
        <v>738</v>
      </c>
      <c r="J81" s="202">
        <v>738</v>
      </c>
      <c r="K81" s="203">
        <v>832</v>
      </c>
      <c r="L81" s="203">
        <v>832</v>
      </c>
      <c r="M81" s="204">
        <v>866</v>
      </c>
      <c r="N81" s="204">
        <v>866</v>
      </c>
      <c r="O81" s="204">
        <v>866</v>
      </c>
      <c r="P81" s="171">
        <f t="shared" si="9"/>
        <v>34</v>
      </c>
      <c r="Q81" s="172">
        <f t="shared" si="10"/>
        <v>104.08653846153845</v>
      </c>
      <c r="R81" s="72">
        <f t="shared" si="11"/>
        <v>34</v>
      </c>
      <c r="S81" s="74">
        <f t="shared" si="12"/>
        <v>104.08653846153845</v>
      </c>
      <c r="T81" s="72">
        <f t="shared" si="13"/>
        <v>94</v>
      </c>
      <c r="U81" s="74">
        <f t="shared" si="14"/>
        <v>112.7371273712737</v>
      </c>
      <c r="V81" s="72">
        <f t="shared" si="15"/>
        <v>-23</v>
      </c>
      <c r="W81" s="74">
        <f t="shared" si="8"/>
        <v>97.41282339707537</v>
      </c>
    </row>
    <row r="82" spans="1:23" s="83" customFormat="1" ht="27.75" thickBot="1">
      <c r="A82" s="75" t="s">
        <v>15</v>
      </c>
      <c r="B82" s="76"/>
      <c r="C82" s="76"/>
      <c r="D82" s="76"/>
      <c r="E82" s="205"/>
      <c r="F82" s="205">
        <v>282</v>
      </c>
      <c r="G82" s="206">
        <v>292</v>
      </c>
      <c r="H82" s="207">
        <v>292</v>
      </c>
      <c r="I82" s="208">
        <v>292</v>
      </c>
      <c r="J82" s="208">
        <v>292</v>
      </c>
      <c r="K82" s="209">
        <v>294</v>
      </c>
      <c r="L82" s="209">
        <v>294</v>
      </c>
      <c r="M82" s="210">
        <v>294</v>
      </c>
      <c r="N82" s="210">
        <v>294</v>
      </c>
      <c r="O82" s="210">
        <v>294</v>
      </c>
      <c r="P82" s="85">
        <f t="shared" si="9"/>
        <v>0</v>
      </c>
      <c r="Q82" s="174">
        <f t="shared" si="10"/>
        <v>100</v>
      </c>
      <c r="R82" s="76">
        <f t="shared" si="11"/>
        <v>0</v>
      </c>
      <c r="S82" s="78">
        <f t="shared" si="12"/>
        <v>100</v>
      </c>
      <c r="T82" s="76">
        <f t="shared" si="13"/>
        <v>2</v>
      </c>
      <c r="U82" s="78">
        <f t="shared" si="14"/>
        <v>100.68493150684932</v>
      </c>
      <c r="V82" s="76">
        <f t="shared" si="15"/>
        <v>294</v>
      </c>
      <c r="W82" s="78">
        <f t="shared" si="8"/>
      </c>
    </row>
    <row r="83" spans="1:23" ht="28.5" thickBot="1">
      <c r="A83" s="79" t="s">
        <v>28</v>
      </c>
      <c r="B83" s="80">
        <f>SUM(B78:B81)</f>
        <v>108778</v>
      </c>
      <c r="C83" s="80">
        <f>SUM(C78:C81)</f>
        <v>105925</v>
      </c>
      <c r="D83" s="80">
        <f>SUM(D78:D81)</f>
        <v>103412</v>
      </c>
      <c r="E83" s="211">
        <v>101244</v>
      </c>
      <c r="F83" s="211">
        <v>99117</v>
      </c>
      <c r="G83" s="212">
        <f>SUM(G78:G82)</f>
        <v>96268.5</v>
      </c>
      <c r="H83" s="213">
        <f>SUM(H78:H82)</f>
        <v>93898</v>
      </c>
      <c r="I83" s="214">
        <v>91906.25</v>
      </c>
      <c r="J83" s="214">
        <v>92460.25</v>
      </c>
      <c r="K83" s="215">
        <v>91279.5</v>
      </c>
      <c r="L83" s="215">
        <v>91844.5</v>
      </c>
      <c r="M83" s="216">
        <v>90150.5</v>
      </c>
      <c r="N83" s="216">
        <v>90673.5</v>
      </c>
      <c r="O83" s="216">
        <v>91116.5</v>
      </c>
      <c r="P83" s="175">
        <f t="shared" si="9"/>
        <v>-1129</v>
      </c>
      <c r="Q83" s="176">
        <f t="shared" si="10"/>
        <v>98.76313958774972</v>
      </c>
      <c r="R83" s="80">
        <f t="shared" si="11"/>
        <v>-1171</v>
      </c>
      <c r="S83" s="177">
        <f t="shared" si="12"/>
        <v>98.72501891784484</v>
      </c>
      <c r="T83" s="80">
        <f t="shared" si="13"/>
        <v>-615.75</v>
      </c>
      <c r="U83" s="82">
        <f t="shared" si="14"/>
        <v>99.33403814071453</v>
      </c>
      <c r="V83" s="80">
        <f t="shared" si="15"/>
        <v>-17661.5</v>
      </c>
      <c r="W83" s="82">
        <f t="shared" si="8"/>
        <v>83.76372060526944</v>
      </c>
    </row>
    <row r="84" spans="1:23" ht="25.5">
      <c r="A84" s="86" t="s">
        <v>11</v>
      </c>
      <c r="B84" s="87">
        <v>32425</v>
      </c>
      <c r="C84" s="87">
        <v>32378</v>
      </c>
      <c r="D84" s="87">
        <v>32091</v>
      </c>
      <c r="E84" s="217">
        <v>31481</v>
      </c>
      <c r="F84" s="217">
        <v>31115</v>
      </c>
      <c r="G84" s="194">
        <v>31742</v>
      </c>
      <c r="H84" s="218">
        <v>32434.5</v>
      </c>
      <c r="I84" s="219">
        <v>33894.5</v>
      </c>
      <c r="J84" s="219">
        <v>33894.5</v>
      </c>
      <c r="K84" s="220">
        <v>35455.5</v>
      </c>
      <c r="L84" s="220">
        <v>35455.5</v>
      </c>
      <c r="M84" s="221">
        <v>36968</v>
      </c>
      <c r="N84" s="221">
        <v>36968</v>
      </c>
      <c r="O84" s="221">
        <v>36968</v>
      </c>
      <c r="P84" s="178">
        <f t="shared" si="9"/>
        <v>1512.5</v>
      </c>
      <c r="Q84" s="179">
        <f t="shared" si="10"/>
        <v>104.2659107895813</v>
      </c>
      <c r="R84" s="87">
        <f t="shared" si="11"/>
        <v>1512.5</v>
      </c>
      <c r="S84" s="88">
        <f t="shared" si="12"/>
        <v>104.2659107895813</v>
      </c>
      <c r="T84" s="87">
        <f t="shared" si="13"/>
        <v>1561</v>
      </c>
      <c r="U84" s="88">
        <f t="shared" si="14"/>
        <v>104.60546696366669</v>
      </c>
      <c r="V84" s="87">
        <f t="shared" si="15"/>
        <v>4543</v>
      </c>
      <c r="W84" s="88">
        <f t="shared" si="8"/>
        <v>114.01079414032382</v>
      </c>
    </row>
    <row r="85" spans="1:23" ht="25.5">
      <c r="A85" s="71" t="s">
        <v>12</v>
      </c>
      <c r="B85" s="72">
        <v>144342</v>
      </c>
      <c r="C85" s="72">
        <v>139235</v>
      </c>
      <c r="D85" s="72">
        <v>133707</v>
      </c>
      <c r="E85" s="199">
        <v>127215</v>
      </c>
      <c r="F85" s="199">
        <v>121597</v>
      </c>
      <c r="G85" s="200">
        <v>115250.5</v>
      </c>
      <c r="H85" s="201">
        <v>110299.25</v>
      </c>
      <c r="I85" s="202">
        <v>105572</v>
      </c>
      <c r="J85" s="202">
        <v>105572</v>
      </c>
      <c r="K85" s="203">
        <v>101903.25</v>
      </c>
      <c r="L85" s="203">
        <v>101903.25</v>
      </c>
      <c r="M85" s="204">
        <v>100194</v>
      </c>
      <c r="N85" s="204">
        <v>100194</v>
      </c>
      <c r="O85" s="204">
        <v>100194</v>
      </c>
      <c r="P85" s="171">
        <f t="shared" si="9"/>
        <v>-1709.25</v>
      </c>
      <c r="Q85" s="172">
        <f t="shared" si="10"/>
        <v>98.3226737125656</v>
      </c>
      <c r="R85" s="72">
        <f t="shared" si="11"/>
        <v>-1709.25</v>
      </c>
      <c r="S85" s="74">
        <f t="shared" si="12"/>
        <v>98.3226737125656</v>
      </c>
      <c r="T85" s="72">
        <f t="shared" si="13"/>
        <v>-3668.75</v>
      </c>
      <c r="U85" s="74">
        <f t="shared" si="14"/>
        <v>96.52488349183496</v>
      </c>
      <c r="V85" s="72">
        <f t="shared" si="15"/>
        <v>-44148</v>
      </c>
      <c r="W85" s="74">
        <f t="shared" si="8"/>
        <v>69.41430768591262</v>
      </c>
    </row>
    <row r="86" spans="1:23" ht="25.5">
      <c r="A86" s="71" t="s">
        <v>13</v>
      </c>
      <c r="B86" s="72">
        <v>53479</v>
      </c>
      <c r="C86" s="72">
        <v>53659</v>
      </c>
      <c r="D86" s="72">
        <v>53560</v>
      </c>
      <c r="E86" s="199">
        <v>53951</v>
      </c>
      <c r="F86" s="199">
        <v>53968</v>
      </c>
      <c r="G86" s="200">
        <v>54039</v>
      </c>
      <c r="H86" s="201">
        <v>53023</v>
      </c>
      <c r="I86" s="202">
        <v>51995</v>
      </c>
      <c r="J86" s="202">
        <v>53084</v>
      </c>
      <c r="K86" s="203">
        <v>49061</v>
      </c>
      <c r="L86" s="203">
        <v>50184</v>
      </c>
      <c r="M86" s="204">
        <v>46297</v>
      </c>
      <c r="N86" s="204">
        <v>47369</v>
      </c>
      <c r="O86" s="204">
        <v>48077</v>
      </c>
      <c r="P86" s="171">
        <f t="shared" si="9"/>
        <v>-2764</v>
      </c>
      <c r="Q86" s="172">
        <f t="shared" si="10"/>
        <v>94.36619718309859</v>
      </c>
      <c r="R86" s="72">
        <f t="shared" si="11"/>
        <v>-2815</v>
      </c>
      <c r="S86" s="74">
        <f t="shared" si="12"/>
        <v>94.39064243583613</v>
      </c>
      <c r="T86" s="72">
        <f t="shared" si="13"/>
        <v>-2900</v>
      </c>
      <c r="U86" s="74">
        <f t="shared" si="14"/>
        <v>94.53696028935272</v>
      </c>
      <c r="V86" s="72">
        <f t="shared" si="15"/>
        <v>-5402</v>
      </c>
      <c r="W86" s="74">
        <f t="shared" si="8"/>
        <v>89.89883879653696</v>
      </c>
    </row>
    <row r="87" spans="1:23" ht="25.5">
      <c r="A87" s="71" t="s">
        <v>14</v>
      </c>
      <c r="B87" s="72">
        <v>1008</v>
      </c>
      <c r="C87" s="72">
        <v>1036</v>
      </c>
      <c r="D87" s="72">
        <v>1072</v>
      </c>
      <c r="E87" s="199">
        <v>1054</v>
      </c>
      <c r="F87" s="199">
        <v>987</v>
      </c>
      <c r="G87" s="200">
        <v>914</v>
      </c>
      <c r="H87" s="201">
        <v>917</v>
      </c>
      <c r="I87" s="202">
        <v>858</v>
      </c>
      <c r="J87" s="202">
        <v>858</v>
      </c>
      <c r="K87" s="203">
        <v>948</v>
      </c>
      <c r="L87" s="203">
        <v>948</v>
      </c>
      <c r="M87" s="204">
        <v>990</v>
      </c>
      <c r="N87" s="204">
        <v>990</v>
      </c>
      <c r="O87" s="204">
        <v>990</v>
      </c>
      <c r="P87" s="171">
        <f t="shared" si="9"/>
        <v>42</v>
      </c>
      <c r="Q87" s="172">
        <f t="shared" si="10"/>
        <v>104.43037974683544</v>
      </c>
      <c r="R87" s="72">
        <f t="shared" si="11"/>
        <v>42</v>
      </c>
      <c r="S87" s="74">
        <f t="shared" si="12"/>
        <v>104.43037974683544</v>
      </c>
      <c r="T87" s="72">
        <f t="shared" si="13"/>
        <v>90</v>
      </c>
      <c r="U87" s="74">
        <f t="shared" si="14"/>
        <v>110.48951048951048</v>
      </c>
      <c r="V87" s="72">
        <f t="shared" si="15"/>
        <v>-18</v>
      </c>
      <c r="W87" s="74">
        <f t="shared" si="8"/>
        <v>98.21428571428571</v>
      </c>
    </row>
    <row r="88" spans="1:23" s="83" customFormat="1" ht="27.75" thickBot="1">
      <c r="A88" s="75" t="s">
        <v>15</v>
      </c>
      <c r="B88" s="76"/>
      <c r="C88" s="76"/>
      <c r="D88" s="76"/>
      <c r="E88" s="205"/>
      <c r="F88" s="205">
        <v>810</v>
      </c>
      <c r="G88" s="206">
        <v>797</v>
      </c>
      <c r="H88" s="207">
        <v>736</v>
      </c>
      <c r="I88" s="208">
        <v>726</v>
      </c>
      <c r="J88" s="208">
        <v>726</v>
      </c>
      <c r="K88" s="209">
        <v>687</v>
      </c>
      <c r="L88" s="209">
        <v>687</v>
      </c>
      <c r="M88" s="210">
        <v>689</v>
      </c>
      <c r="N88" s="210">
        <v>689</v>
      </c>
      <c r="O88" s="210">
        <v>689</v>
      </c>
      <c r="P88" s="85">
        <f t="shared" si="9"/>
        <v>2</v>
      </c>
      <c r="Q88" s="174">
        <f t="shared" si="10"/>
        <v>100.29112081513829</v>
      </c>
      <c r="R88" s="76">
        <f t="shared" si="11"/>
        <v>2</v>
      </c>
      <c r="S88" s="78">
        <f t="shared" si="12"/>
        <v>100.29112081513829</v>
      </c>
      <c r="T88" s="76">
        <f t="shared" si="13"/>
        <v>-39</v>
      </c>
      <c r="U88" s="78">
        <f t="shared" si="14"/>
        <v>94.62809917355372</v>
      </c>
      <c r="V88" s="76">
        <f t="shared" si="15"/>
        <v>689</v>
      </c>
      <c r="W88" s="78">
        <f t="shared" si="8"/>
      </c>
    </row>
    <row r="89" spans="1:23" ht="28.5" thickBot="1">
      <c r="A89" s="79" t="s">
        <v>29</v>
      </c>
      <c r="B89" s="80">
        <f>SUM(B84:B87)</f>
        <v>231254</v>
      </c>
      <c r="C89" s="80">
        <f>SUM(C84:C87)</f>
        <v>226308</v>
      </c>
      <c r="D89" s="80">
        <f>SUM(D84:D87)</f>
        <v>220430</v>
      </c>
      <c r="E89" s="211">
        <v>213701</v>
      </c>
      <c r="F89" s="222">
        <v>208477</v>
      </c>
      <c r="G89" s="212">
        <f>SUM(G84:G88)</f>
        <v>202742.5</v>
      </c>
      <c r="H89" s="213">
        <f>SUM(H84:H88)</f>
        <v>197409.75</v>
      </c>
      <c r="I89" s="214">
        <v>193045.5</v>
      </c>
      <c r="J89" s="214">
        <v>194134.5</v>
      </c>
      <c r="K89" s="215">
        <v>188054.75</v>
      </c>
      <c r="L89" s="215">
        <v>189177.75</v>
      </c>
      <c r="M89" s="216">
        <v>185138</v>
      </c>
      <c r="N89" s="216">
        <v>186210</v>
      </c>
      <c r="O89" s="216">
        <v>186918</v>
      </c>
      <c r="P89" s="175">
        <f t="shared" si="9"/>
        <v>-2916.75</v>
      </c>
      <c r="Q89" s="176">
        <f t="shared" si="10"/>
        <v>98.44898892476792</v>
      </c>
      <c r="R89" s="80">
        <f t="shared" si="11"/>
        <v>-2967.75</v>
      </c>
      <c r="S89" s="177">
        <f t="shared" si="12"/>
        <v>98.43123728874035</v>
      </c>
      <c r="T89" s="80">
        <f t="shared" si="13"/>
        <v>-4956.75</v>
      </c>
      <c r="U89" s="82">
        <f t="shared" si="14"/>
        <v>97.44674439628196</v>
      </c>
      <c r="V89" s="80">
        <f t="shared" si="15"/>
        <v>-44336</v>
      </c>
      <c r="W89" s="82">
        <f t="shared" si="8"/>
        <v>80.82800729933321</v>
      </c>
    </row>
    <row r="90" spans="1:23" ht="25.5">
      <c r="A90" s="86" t="s">
        <v>11</v>
      </c>
      <c r="B90" s="87">
        <f aca="true" t="shared" si="16" ref="B90:D93">B6+B12+B18+B24+B30+B36+B42+B48+B54+B60+B66+B72+B78+B84</f>
        <v>268072</v>
      </c>
      <c r="C90" s="87">
        <f t="shared" si="16"/>
        <v>267333</v>
      </c>
      <c r="D90" s="87">
        <f t="shared" si="16"/>
        <v>269054</v>
      </c>
      <c r="E90" s="217">
        <v>268813</v>
      </c>
      <c r="F90" s="217">
        <v>270528</v>
      </c>
      <c r="G90" s="194">
        <f aca="true" t="shared" si="17" ref="G90:H94">G6+G12+G18+G24+G30+G36+G42+G48+G54+G60+G66+G72+G78+G84</f>
        <v>273424</v>
      </c>
      <c r="H90" s="218">
        <f t="shared" si="17"/>
        <v>279592</v>
      </c>
      <c r="I90" s="219">
        <v>292090</v>
      </c>
      <c r="J90" s="219">
        <v>292090</v>
      </c>
      <c r="K90" s="220">
        <v>307260</v>
      </c>
      <c r="L90" s="220">
        <v>307260</v>
      </c>
      <c r="M90" s="221">
        <v>321944.5</v>
      </c>
      <c r="N90" s="221">
        <v>321944.5</v>
      </c>
      <c r="O90" s="221">
        <v>321944.5</v>
      </c>
      <c r="P90" s="178">
        <f t="shared" si="9"/>
        <v>14684.5</v>
      </c>
      <c r="Q90" s="179">
        <f t="shared" si="10"/>
        <v>104.77917724402785</v>
      </c>
      <c r="R90" s="87">
        <f t="shared" si="11"/>
        <v>14684.5</v>
      </c>
      <c r="S90" s="88">
        <f t="shared" si="12"/>
        <v>104.77917724402785</v>
      </c>
      <c r="T90" s="87">
        <f t="shared" si="13"/>
        <v>15170</v>
      </c>
      <c r="U90" s="88">
        <f t="shared" si="14"/>
        <v>105.19360471087677</v>
      </c>
      <c r="V90" s="87">
        <f t="shared" si="15"/>
        <v>53872.5</v>
      </c>
      <c r="W90" s="88">
        <f t="shared" si="8"/>
        <v>120.09628010385269</v>
      </c>
    </row>
    <row r="91" spans="1:23" ht="25.5">
      <c r="A91" s="71" t="s">
        <v>12</v>
      </c>
      <c r="B91" s="72">
        <f t="shared" si="16"/>
        <v>1098806</v>
      </c>
      <c r="C91" s="72">
        <f t="shared" si="16"/>
        <v>1060939</v>
      </c>
      <c r="D91" s="72">
        <f t="shared" si="16"/>
        <v>1023714</v>
      </c>
      <c r="E91" s="199">
        <v>984814</v>
      </c>
      <c r="F91" s="199">
        <v>949028</v>
      </c>
      <c r="G91" s="200">
        <f t="shared" si="17"/>
        <v>909146.75</v>
      </c>
      <c r="H91" s="201">
        <f t="shared" si="17"/>
        <v>877300.5</v>
      </c>
      <c r="I91" s="202">
        <v>847107.5</v>
      </c>
      <c r="J91" s="202">
        <v>847107.5</v>
      </c>
      <c r="K91" s="203">
        <v>824881.5</v>
      </c>
      <c r="L91" s="203">
        <v>824881.5</v>
      </c>
      <c r="M91" s="204">
        <v>819857</v>
      </c>
      <c r="N91" s="204">
        <v>819857</v>
      </c>
      <c r="O91" s="204">
        <v>819857</v>
      </c>
      <c r="P91" s="171">
        <f t="shared" si="9"/>
        <v>-5024.5</v>
      </c>
      <c r="Q91" s="172">
        <f t="shared" si="10"/>
        <v>99.39088220550467</v>
      </c>
      <c r="R91" s="72">
        <f t="shared" si="11"/>
        <v>-5024.5</v>
      </c>
      <c r="S91" s="74">
        <f t="shared" si="12"/>
        <v>99.39088220550467</v>
      </c>
      <c r="T91" s="72">
        <f t="shared" si="13"/>
        <v>-22226</v>
      </c>
      <c r="U91" s="74">
        <f t="shared" si="14"/>
        <v>97.3762479968599</v>
      </c>
      <c r="V91" s="72">
        <f t="shared" si="15"/>
        <v>-278949</v>
      </c>
      <c r="W91" s="74">
        <f t="shared" si="8"/>
        <v>74.61344404744786</v>
      </c>
    </row>
    <row r="92" spans="1:23" ht="25.5">
      <c r="A92" s="71" t="s">
        <v>13</v>
      </c>
      <c r="B92" s="72">
        <f t="shared" si="16"/>
        <v>419427</v>
      </c>
      <c r="C92" s="72">
        <f t="shared" si="16"/>
        <v>420300</v>
      </c>
      <c r="D92" s="72">
        <f t="shared" si="16"/>
        <v>418854</v>
      </c>
      <c r="E92" s="199">
        <v>419188</v>
      </c>
      <c r="F92" s="199">
        <v>416630</v>
      </c>
      <c r="G92" s="200">
        <f t="shared" si="17"/>
        <v>415631</v>
      </c>
      <c r="H92" s="201">
        <f t="shared" si="17"/>
        <v>408610</v>
      </c>
      <c r="I92" s="202">
        <v>402552</v>
      </c>
      <c r="J92" s="202">
        <v>411679</v>
      </c>
      <c r="K92" s="203">
        <v>395122</v>
      </c>
      <c r="L92" s="203">
        <v>404804</v>
      </c>
      <c r="M92" s="204">
        <v>378837</v>
      </c>
      <c r="N92" s="204">
        <v>388210</v>
      </c>
      <c r="O92" s="204">
        <v>394939</v>
      </c>
      <c r="P92" s="171">
        <f t="shared" si="9"/>
        <v>-16285</v>
      </c>
      <c r="Q92" s="172">
        <f t="shared" si="10"/>
        <v>95.87848816314961</v>
      </c>
      <c r="R92" s="72">
        <f t="shared" si="11"/>
        <v>-16594</v>
      </c>
      <c r="S92" s="74">
        <f t="shared" si="12"/>
        <v>95.9007322062035</v>
      </c>
      <c r="T92" s="72">
        <f t="shared" si="13"/>
        <v>-6875</v>
      </c>
      <c r="U92" s="74">
        <f t="shared" si="14"/>
        <v>98.3300095462727</v>
      </c>
      <c r="V92" s="72">
        <f t="shared" si="15"/>
        <v>-24488</v>
      </c>
      <c r="W92" s="74">
        <f t="shared" si="8"/>
        <v>94.16155850720149</v>
      </c>
    </row>
    <row r="93" spans="1:23" ht="25.5">
      <c r="A93" s="71" t="s">
        <v>14</v>
      </c>
      <c r="B93" s="72">
        <f t="shared" si="16"/>
        <v>15725</v>
      </c>
      <c r="C93" s="72">
        <f t="shared" si="16"/>
        <v>16091</v>
      </c>
      <c r="D93" s="72">
        <f t="shared" si="16"/>
        <v>17864</v>
      </c>
      <c r="E93" s="199">
        <v>17447</v>
      </c>
      <c r="F93" s="199">
        <v>16401</v>
      </c>
      <c r="G93" s="200">
        <f t="shared" si="17"/>
        <v>15515</v>
      </c>
      <c r="H93" s="201">
        <f t="shared" si="17"/>
        <v>15514</v>
      </c>
      <c r="I93" s="202">
        <v>14653</v>
      </c>
      <c r="J93" s="202">
        <v>14653</v>
      </c>
      <c r="K93" s="203">
        <v>15160</v>
      </c>
      <c r="L93" s="203">
        <v>15160</v>
      </c>
      <c r="M93" s="204">
        <v>15659</v>
      </c>
      <c r="N93" s="204">
        <v>15659</v>
      </c>
      <c r="O93" s="204">
        <v>15659</v>
      </c>
      <c r="P93" s="171">
        <f t="shared" si="9"/>
        <v>499</v>
      </c>
      <c r="Q93" s="172">
        <f t="shared" si="10"/>
        <v>103.29155672823218</v>
      </c>
      <c r="R93" s="72">
        <f t="shared" si="11"/>
        <v>499</v>
      </c>
      <c r="S93" s="74">
        <f t="shared" si="12"/>
        <v>103.29155672823218</v>
      </c>
      <c r="T93" s="72">
        <f t="shared" si="13"/>
        <v>507</v>
      </c>
      <c r="U93" s="74">
        <f t="shared" si="14"/>
        <v>103.46004231215451</v>
      </c>
      <c r="V93" s="72">
        <f t="shared" si="15"/>
        <v>-66</v>
      </c>
      <c r="W93" s="74">
        <f t="shared" si="8"/>
        <v>99.58028616852145</v>
      </c>
    </row>
    <row r="94" spans="1:23" s="83" customFormat="1" ht="27.75" thickBot="1">
      <c r="A94" s="75" t="s">
        <v>15</v>
      </c>
      <c r="B94" s="76"/>
      <c r="C94" s="76"/>
      <c r="D94" s="76"/>
      <c r="E94" s="205"/>
      <c r="F94" s="205">
        <v>5221</v>
      </c>
      <c r="G94" s="206">
        <f t="shared" si="17"/>
        <v>5214</v>
      </c>
      <c r="H94" s="207">
        <f t="shared" si="17"/>
        <v>5139</v>
      </c>
      <c r="I94" s="208">
        <v>5035</v>
      </c>
      <c r="J94" s="208">
        <v>5035</v>
      </c>
      <c r="K94" s="209">
        <v>4982</v>
      </c>
      <c r="L94" s="209">
        <v>4982</v>
      </c>
      <c r="M94" s="210">
        <v>4979</v>
      </c>
      <c r="N94" s="210">
        <v>4979</v>
      </c>
      <c r="O94" s="210">
        <v>4979</v>
      </c>
      <c r="P94" s="85">
        <f t="shared" si="9"/>
        <v>-3</v>
      </c>
      <c r="Q94" s="174">
        <f t="shared" si="10"/>
        <v>99.93978321959052</v>
      </c>
      <c r="R94" s="76">
        <f t="shared" si="11"/>
        <v>-3</v>
      </c>
      <c r="S94" s="78">
        <f t="shared" si="12"/>
        <v>99.93978321959052</v>
      </c>
      <c r="T94" s="76">
        <f t="shared" si="13"/>
        <v>-53</v>
      </c>
      <c r="U94" s="78">
        <f t="shared" si="14"/>
        <v>98.94736842105263</v>
      </c>
      <c r="V94" s="76">
        <f t="shared" si="15"/>
        <v>4979</v>
      </c>
      <c r="W94" s="78">
        <f>+IF(B94=0,"",O94/B94*100)</f>
      </c>
    </row>
    <row r="95" spans="1:23" ht="28.5" thickBot="1">
      <c r="A95" s="79" t="s">
        <v>30</v>
      </c>
      <c r="B95" s="80">
        <f>SUM(B90:B93)</f>
        <v>1802030</v>
      </c>
      <c r="C95" s="80">
        <f>SUM(C90:C93)</f>
        <v>1764663</v>
      </c>
      <c r="D95" s="80">
        <f>SUM(D90:D93)</f>
        <v>1729486</v>
      </c>
      <c r="E95" s="211">
        <v>1690262</v>
      </c>
      <c r="F95" s="211">
        <v>1657808</v>
      </c>
      <c r="G95" s="212">
        <f>SUM(G90:G94)</f>
        <v>1618930.75</v>
      </c>
      <c r="H95" s="213">
        <f>SUM(H90:H94)</f>
        <v>1586155.5</v>
      </c>
      <c r="I95" s="214">
        <v>1561437.5</v>
      </c>
      <c r="J95" s="214">
        <v>1570564.5</v>
      </c>
      <c r="K95" s="215">
        <v>1547405.5</v>
      </c>
      <c r="L95" s="215">
        <v>1557087.5</v>
      </c>
      <c r="M95" s="216">
        <v>1541276.5</v>
      </c>
      <c r="N95" s="216">
        <v>1550649.5</v>
      </c>
      <c r="O95" s="216">
        <v>1557378.5</v>
      </c>
      <c r="P95" s="175">
        <f t="shared" si="9"/>
        <v>-6129</v>
      </c>
      <c r="Q95" s="176">
        <f t="shared" si="10"/>
        <v>99.60391765442219</v>
      </c>
      <c r="R95" s="80">
        <f t="shared" si="11"/>
        <v>-6438</v>
      </c>
      <c r="S95" s="82">
        <f t="shared" si="12"/>
        <v>99.58653575987219</v>
      </c>
      <c r="T95" s="80">
        <f t="shared" si="13"/>
        <v>-13477</v>
      </c>
      <c r="U95" s="82">
        <f t="shared" si="14"/>
        <v>99.14190088977561</v>
      </c>
      <c r="V95" s="80">
        <f t="shared" si="15"/>
        <v>-244651.5</v>
      </c>
      <c r="W95" s="82">
        <f>+IF(B95=0,"",O95/B95*100)</f>
        <v>86.42356120597327</v>
      </c>
    </row>
    <row r="96" spans="1:23" ht="19.5">
      <c r="A96" s="90" t="s">
        <v>115</v>
      </c>
      <c r="B96" s="223"/>
      <c r="C96" s="223"/>
      <c r="D96" s="223"/>
      <c r="E96" s="224"/>
      <c r="F96" s="225"/>
      <c r="G96" s="225"/>
      <c r="H96" s="225"/>
      <c r="I96" s="223"/>
      <c r="J96" s="223"/>
      <c r="K96" s="223"/>
      <c r="L96" s="223"/>
      <c r="M96" s="223"/>
      <c r="N96" s="226"/>
      <c r="O96" s="226"/>
      <c r="P96" s="223"/>
      <c r="Q96" s="223"/>
      <c r="R96" s="223"/>
      <c r="S96" s="223"/>
      <c r="T96" s="223"/>
      <c r="U96" s="223"/>
      <c r="V96" s="223"/>
      <c r="W96" s="227"/>
    </row>
    <row r="97" spans="1:23" ht="12.75">
      <c r="A97" s="223"/>
      <c r="B97" s="223"/>
      <c r="C97" s="223"/>
      <c r="D97" s="223"/>
      <c r="E97" s="224"/>
      <c r="F97" s="225"/>
      <c r="G97" s="225"/>
      <c r="H97" s="225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6"/>
      <c r="W97" s="227"/>
    </row>
  </sheetData>
  <sheetProtection/>
  <mergeCells count="4">
    <mergeCell ref="R3:S3"/>
    <mergeCell ref="T3:U3"/>
    <mergeCell ref="V3:W3"/>
    <mergeCell ref="P3:Q3"/>
  </mergeCells>
  <printOptions horizontalCentered="1"/>
  <pageMargins left="0.2755905511811024" right="0" top="0.7086614173228347" bottom="0.23" header="0.53" footer="0.15748031496062992"/>
  <pageSetup fitToHeight="1" fitToWidth="1" horizontalDpi="300" verticalDpi="300" orientation="landscape" paperSize="9" scale="21" r:id="rId1"/>
  <headerFooter alignWithMargins="0">
    <oddHeader>&amp;R&amp;"Arial,Kurzíva"&amp;22Kapitola B.3.II&amp;"Arial,Obyčejné"
&amp;"Arial,Tučné"Tabulka č.2&amp;16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="40" zoomScaleNormal="40" workbookViewId="0" topLeftCell="A1">
      <selection activeCell="Q29" sqref="Q29"/>
    </sheetView>
  </sheetViews>
  <sheetFormatPr defaultColWidth="9.140625" defaultRowHeight="12.75"/>
  <cols>
    <col min="1" max="1" width="29.7109375" style="3" customWidth="1"/>
    <col min="2" max="2" width="25.8515625" style="3" customWidth="1"/>
    <col min="3" max="3" width="24.140625" style="3" customWidth="1"/>
    <col min="4" max="4" width="18.00390625" style="3" customWidth="1"/>
    <col min="5" max="5" width="18.7109375" style="3" customWidth="1"/>
    <col min="6" max="6" width="15.00390625" style="3" customWidth="1"/>
    <col min="7" max="7" width="18.7109375" style="3" customWidth="1"/>
    <col min="8" max="8" width="27.57421875" style="3" customWidth="1"/>
    <col min="9" max="9" width="24.57421875" style="3" customWidth="1"/>
    <col min="10" max="12" width="24.421875" style="3" bestFit="1" customWidth="1"/>
    <col min="13" max="13" width="21.7109375" style="3" customWidth="1"/>
    <col min="14" max="14" width="19.7109375" style="3" customWidth="1"/>
    <col min="15" max="15" width="27.57421875" style="4" customWidth="1"/>
    <col min="16" max="18" width="27.57421875" style="5" customWidth="1"/>
    <col min="19" max="25" width="27.57421875" style="3" customWidth="1"/>
    <col min="26" max="16384" width="9.140625" style="3" customWidth="1"/>
  </cols>
  <sheetData>
    <row r="1" spans="1:12" ht="37.5">
      <c r="A1" s="8" t="s">
        <v>124</v>
      </c>
      <c r="L1" s="5"/>
    </row>
    <row r="2" ht="12.75">
      <c r="A2" s="7"/>
    </row>
    <row r="3" spans="1:18" ht="12.75">
      <c r="A3" s="4"/>
      <c r="O3" s="3"/>
      <c r="P3" s="3"/>
      <c r="Q3" s="3"/>
      <c r="R3" s="3"/>
    </row>
    <row r="4" spans="1:18" ht="13.5" thickBot="1">
      <c r="A4" s="23"/>
      <c r="O4" s="3"/>
      <c r="P4" s="3"/>
      <c r="Q4" s="3"/>
      <c r="R4" s="3"/>
    </row>
    <row r="5" spans="1:16" s="60" customFormat="1" ht="26.25">
      <c r="A5" s="9"/>
      <c r="B5" s="37" t="s">
        <v>1</v>
      </c>
      <c r="C5" s="377" t="s">
        <v>117</v>
      </c>
      <c r="D5" s="378"/>
      <c r="E5" s="378"/>
      <c r="F5" s="378"/>
      <c r="G5" s="379"/>
      <c r="H5" s="379"/>
      <c r="I5" s="380"/>
      <c r="J5" s="381" t="s">
        <v>118</v>
      </c>
      <c r="K5" s="382"/>
      <c r="L5" s="382"/>
      <c r="M5" s="382"/>
      <c r="N5" s="382"/>
      <c r="O5" s="382"/>
      <c r="P5" s="383"/>
    </row>
    <row r="6" spans="1:16" s="60" customFormat="1" ht="23.25">
      <c r="A6" s="38" t="s">
        <v>2</v>
      </c>
      <c r="B6" s="39" t="s">
        <v>119</v>
      </c>
      <c r="C6" s="10" t="s">
        <v>31</v>
      </c>
      <c r="D6" s="11" t="s">
        <v>32</v>
      </c>
      <c r="E6" s="11" t="s">
        <v>32</v>
      </c>
      <c r="F6" s="49" t="s">
        <v>33</v>
      </c>
      <c r="G6" s="375" t="s">
        <v>42</v>
      </c>
      <c r="H6" s="376"/>
      <c r="I6" s="12" t="s">
        <v>34</v>
      </c>
      <c r="J6" s="13" t="s">
        <v>31</v>
      </c>
      <c r="K6" s="11" t="s">
        <v>32</v>
      </c>
      <c r="L6" s="11" t="s">
        <v>32</v>
      </c>
      <c r="M6" s="49" t="s">
        <v>33</v>
      </c>
      <c r="N6" s="375" t="s">
        <v>42</v>
      </c>
      <c r="O6" s="376"/>
      <c r="P6" s="12" t="s">
        <v>34</v>
      </c>
    </row>
    <row r="7" spans="1:16" s="60" customFormat="1" ht="46.5">
      <c r="A7" s="18"/>
      <c r="B7" s="40" t="s">
        <v>120</v>
      </c>
      <c r="C7" s="14" t="s">
        <v>0</v>
      </c>
      <c r="D7" s="15" t="s">
        <v>121</v>
      </c>
      <c r="E7" s="15" t="s">
        <v>122</v>
      </c>
      <c r="F7" s="50" t="s">
        <v>0</v>
      </c>
      <c r="G7" s="51" t="s">
        <v>64</v>
      </c>
      <c r="H7" s="51" t="s">
        <v>65</v>
      </c>
      <c r="I7" s="16"/>
      <c r="J7" s="17" t="s">
        <v>0</v>
      </c>
      <c r="K7" s="15" t="s">
        <v>121</v>
      </c>
      <c r="L7" s="15" t="s">
        <v>122</v>
      </c>
      <c r="M7" s="50" t="s">
        <v>0</v>
      </c>
      <c r="N7" s="51" t="s">
        <v>64</v>
      </c>
      <c r="O7" s="51" t="s">
        <v>65</v>
      </c>
      <c r="P7" s="16"/>
    </row>
    <row r="8" spans="1:16" s="60" customFormat="1" ht="23.25">
      <c r="A8" s="18"/>
      <c r="B8" s="228" t="s">
        <v>123</v>
      </c>
      <c r="C8" s="19" t="s">
        <v>35</v>
      </c>
      <c r="D8" s="20" t="s">
        <v>35</v>
      </c>
      <c r="E8" s="20" t="s">
        <v>35</v>
      </c>
      <c r="F8" s="20" t="s">
        <v>35</v>
      </c>
      <c r="G8" s="52" t="s">
        <v>35</v>
      </c>
      <c r="H8" s="52" t="s">
        <v>35</v>
      </c>
      <c r="I8" s="21" t="s">
        <v>36</v>
      </c>
      <c r="J8" s="22" t="s">
        <v>37</v>
      </c>
      <c r="K8" s="20" t="s">
        <v>37</v>
      </c>
      <c r="L8" s="20" t="s">
        <v>37</v>
      </c>
      <c r="M8" s="20" t="s">
        <v>37</v>
      </c>
      <c r="N8" s="20" t="s">
        <v>37</v>
      </c>
      <c r="O8" s="20" t="s">
        <v>37</v>
      </c>
      <c r="P8" s="21" t="s">
        <v>34</v>
      </c>
    </row>
    <row r="9" spans="1:16" s="60" customFormat="1" ht="25.5">
      <c r="A9" s="92" t="s">
        <v>11</v>
      </c>
      <c r="B9" s="93">
        <v>34480</v>
      </c>
      <c r="C9" s="73">
        <v>36136</v>
      </c>
      <c r="D9" s="73">
        <v>26567</v>
      </c>
      <c r="E9" s="73">
        <v>9270</v>
      </c>
      <c r="F9" s="73">
        <v>299</v>
      </c>
      <c r="G9" s="94">
        <v>113</v>
      </c>
      <c r="H9" s="94">
        <v>186</v>
      </c>
      <c r="I9" s="95">
        <v>129</v>
      </c>
      <c r="J9" s="73">
        <f>+K9+L9+M9</f>
        <v>1245969</v>
      </c>
      <c r="K9" s="73">
        <f aca="true" t="shared" si="0" ref="K9:L13">+ROUND($B9*D9/1000,0)</f>
        <v>916030</v>
      </c>
      <c r="L9" s="73">
        <f t="shared" si="0"/>
        <v>319630</v>
      </c>
      <c r="M9" s="73">
        <f>+N9+O9</f>
        <v>10309</v>
      </c>
      <c r="N9" s="73">
        <f aca="true" t="shared" si="1" ref="N9:O13">+ROUND($B9*G9/1000,0)</f>
        <v>3896</v>
      </c>
      <c r="O9" s="73">
        <f t="shared" si="1"/>
        <v>6413</v>
      </c>
      <c r="P9" s="96">
        <f>+ROUND($B9*I9/1000,1)</f>
        <v>4447.9</v>
      </c>
    </row>
    <row r="10" spans="1:16" s="107" customFormat="1" ht="27">
      <c r="A10" s="92" t="s">
        <v>12</v>
      </c>
      <c r="B10" s="97">
        <v>79359.5</v>
      </c>
      <c r="C10" s="73">
        <v>46110</v>
      </c>
      <c r="D10" s="73">
        <v>37356</v>
      </c>
      <c r="E10" s="73">
        <v>8114</v>
      </c>
      <c r="F10" s="73">
        <v>640</v>
      </c>
      <c r="G10" s="94">
        <v>143</v>
      </c>
      <c r="H10" s="94">
        <v>497</v>
      </c>
      <c r="I10" s="95">
        <v>131</v>
      </c>
      <c r="J10" s="73">
        <f>+K10+L10+M10</f>
        <v>3659266</v>
      </c>
      <c r="K10" s="73">
        <f t="shared" si="0"/>
        <v>2964553</v>
      </c>
      <c r="L10" s="73">
        <f t="shared" si="0"/>
        <v>643923</v>
      </c>
      <c r="M10" s="73">
        <f>+N10+O10</f>
        <v>50790</v>
      </c>
      <c r="N10" s="73">
        <f t="shared" si="1"/>
        <v>11348</v>
      </c>
      <c r="O10" s="73">
        <f t="shared" si="1"/>
        <v>39442</v>
      </c>
      <c r="P10" s="96">
        <f>+ROUND($B10*I10/1000,1)</f>
        <v>10396.1</v>
      </c>
    </row>
    <row r="11" spans="1:16" s="60" customFormat="1" ht="25.5">
      <c r="A11" s="92" t="s">
        <v>13</v>
      </c>
      <c r="B11" s="97">
        <v>42959</v>
      </c>
      <c r="C11" s="73">
        <v>53538</v>
      </c>
      <c r="D11" s="73">
        <v>42059</v>
      </c>
      <c r="E11" s="73">
        <v>10747</v>
      </c>
      <c r="F11" s="73">
        <v>732</v>
      </c>
      <c r="G11" s="94">
        <v>166</v>
      </c>
      <c r="H11" s="94">
        <v>566</v>
      </c>
      <c r="I11" s="95">
        <v>146</v>
      </c>
      <c r="J11" s="73">
        <f>+K11+L11+M11</f>
        <v>2299939</v>
      </c>
      <c r="K11" s="73">
        <f t="shared" si="0"/>
        <v>1806813</v>
      </c>
      <c r="L11" s="73">
        <f t="shared" si="0"/>
        <v>461680</v>
      </c>
      <c r="M11" s="73">
        <f>+N11+O11</f>
        <v>31446</v>
      </c>
      <c r="N11" s="73">
        <f t="shared" si="1"/>
        <v>7131</v>
      </c>
      <c r="O11" s="73">
        <f t="shared" si="1"/>
        <v>24315</v>
      </c>
      <c r="P11" s="96">
        <f>+ROUND($B11*I11/1000,1)</f>
        <v>6272</v>
      </c>
    </row>
    <row r="12" spans="1:16" s="60" customFormat="1" ht="25.5">
      <c r="A12" s="92" t="s">
        <v>14</v>
      </c>
      <c r="B12" s="97">
        <v>2638</v>
      </c>
      <c r="C12" s="73">
        <v>45919</v>
      </c>
      <c r="D12" s="73">
        <v>33084</v>
      </c>
      <c r="E12" s="73">
        <v>12354</v>
      </c>
      <c r="F12" s="73">
        <v>481</v>
      </c>
      <c r="G12" s="94">
        <v>143</v>
      </c>
      <c r="H12" s="94">
        <v>338</v>
      </c>
      <c r="I12" s="95">
        <v>129</v>
      </c>
      <c r="J12" s="73">
        <f>+K12+L12+M12</f>
        <v>121135</v>
      </c>
      <c r="K12" s="73">
        <f t="shared" si="0"/>
        <v>87276</v>
      </c>
      <c r="L12" s="73">
        <f t="shared" si="0"/>
        <v>32590</v>
      </c>
      <c r="M12" s="73">
        <f>+N12+O12</f>
        <v>1269</v>
      </c>
      <c r="N12" s="73">
        <f t="shared" si="1"/>
        <v>377</v>
      </c>
      <c r="O12" s="73">
        <f t="shared" si="1"/>
        <v>892</v>
      </c>
      <c r="P12" s="96">
        <f>+ROUND($B12*I12/1000,1)</f>
        <v>340.3</v>
      </c>
    </row>
    <row r="13" spans="1:16" s="60" customFormat="1" ht="26.25" thickBot="1">
      <c r="A13" s="75" t="s">
        <v>15</v>
      </c>
      <c r="B13" s="98">
        <v>113</v>
      </c>
      <c r="C13" s="77">
        <v>221809</v>
      </c>
      <c r="D13" s="77">
        <v>146510</v>
      </c>
      <c r="E13" s="77">
        <v>73643</v>
      </c>
      <c r="F13" s="77">
        <v>1656</v>
      </c>
      <c r="G13" s="99">
        <v>693</v>
      </c>
      <c r="H13" s="99">
        <v>963</v>
      </c>
      <c r="I13" s="100">
        <v>701</v>
      </c>
      <c r="J13" s="77">
        <f>+K13+L13+M13</f>
        <v>25065</v>
      </c>
      <c r="K13" s="77">
        <f t="shared" si="0"/>
        <v>16556</v>
      </c>
      <c r="L13" s="77">
        <f t="shared" si="0"/>
        <v>8322</v>
      </c>
      <c r="M13" s="77">
        <f>+N13+O13</f>
        <v>187</v>
      </c>
      <c r="N13" s="77">
        <f t="shared" si="1"/>
        <v>78</v>
      </c>
      <c r="O13" s="77">
        <f t="shared" si="1"/>
        <v>109</v>
      </c>
      <c r="P13" s="101">
        <f>+ROUND($B13*I13/1000,1)</f>
        <v>79.2</v>
      </c>
    </row>
    <row r="14" spans="1:16" s="60" customFormat="1" ht="28.5" thickBot="1">
      <c r="A14" s="102" t="s">
        <v>16</v>
      </c>
      <c r="B14" s="103">
        <v>159549.5</v>
      </c>
      <c r="C14" s="81"/>
      <c r="D14" s="81"/>
      <c r="E14" s="81"/>
      <c r="F14" s="81"/>
      <c r="G14" s="104"/>
      <c r="H14" s="104"/>
      <c r="I14" s="105"/>
      <c r="J14" s="81">
        <f aca="true" t="shared" si="2" ref="J14:O14">ROUND(SUM(J9:J13),0)</f>
        <v>7351374</v>
      </c>
      <c r="K14" s="81">
        <f t="shared" si="2"/>
        <v>5791228</v>
      </c>
      <c r="L14" s="81">
        <f t="shared" si="2"/>
        <v>1466145</v>
      </c>
      <c r="M14" s="81">
        <f t="shared" si="2"/>
        <v>94001</v>
      </c>
      <c r="N14" s="81">
        <f t="shared" si="2"/>
        <v>22830</v>
      </c>
      <c r="O14" s="81">
        <f t="shared" si="2"/>
        <v>71171</v>
      </c>
      <c r="P14" s="106">
        <f>ROUND(SUM(P9:P13),1)</f>
        <v>21535.5</v>
      </c>
    </row>
    <row r="15" spans="1:16" s="60" customFormat="1" ht="25.5">
      <c r="A15" s="108" t="s">
        <v>11</v>
      </c>
      <c r="B15" s="109">
        <v>38309</v>
      </c>
      <c r="C15" s="110">
        <v>36136</v>
      </c>
      <c r="D15" s="110">
        <v>26567</v>
      </c>
      <c r="E15" s="110">
        <v>9270</v>
      </c>
      <c r="F15" s="110">
        <v>299</v>
      </c>
      <c r="G15" s="111">
        <v>113</v>
      </c>
      <c r="H15" s="111">
        <v>186</v>
      </c>
      <c r="I15" s="112">
        <v>129</v>
      </c>
      <c r="J15" s="110">
        <f aca="true" t="shared" si="3" ref="J15:J78">+K15+L15+M15</f>
        <v>1384333</v>
      </c>
      <c r="K15" s="110">
        <f aca="true" t="shared" si="4" ref="K15:L19">+ROUND($B15*D15/1000,0)</f>
        <v>1017755</v>
      </c>
      <c r="L15" s="110">
        <f t="shared" si="4"/>
        <v>355124</v>
      </c>
      <c r="M15" s="110">
        <f>+N15+O15</f>
        <v>11454</v>
      </c>
      <c r="N15" s="110">
        <f aca="true" t="shared" si="5" ref="N15:O19">+ROUND($B15*G15/1000,0)</f>
        <v>4329</v>
      </c>
      <c r="O15" s="110">
        <f t="shared" si="5"/>
        <v>7125</v>
      </c>
      <c r="P15" s="113">
        <f>+ROUND($B15*I15/1000,1)</f>
        <v>4941.9</v>
      </c>
    </row>
    <row r="16" spans="1:16" s="107" customFormat="1" ht="27">
      <c r="A16" s="92" t="s">
        <v>12</v>
      </c>
      <c r="B16" s="97">
        <v>98257.5</v>
      </c>
      <c r="C16" s="73">
        <v>46110</v>
      </c>
      <c r="D16" s="73">
        <v>37356</v>
      </c>
      <c r="E16" s="73">
        <v>8114</v>
      </c>
      <c r="F16" s="73">
        <v>640</v>
      </c>
      <c r="G16" s="94">
        <v>143</v>
      </c>
      <c r="H16" s="94">
        <v>497</v>
      </c>
      <c r="I16" s="95">
        <v>131</v>
      </c>
      <c r="J16" s="73">
        <f t="shared" si="3"/>
        <v>4530653</v>
      </c>
      <c r="K16" s="73">
        <f t="shared" si="4"/>
        <v>3670507</v>
      </c>
      <c r="L16" s="73">
        <f t="shared" si="4"/>
        <v>797261</v>
      </c>
      <c r="M16" s="73">
        <f>+N16+O16</f>
        <v>62885</v>
      </c>
      <c r="N16" s="73">
        <f t="shared" si="5"/>
        <v>14051</v>
      </c>
      <c r="O16" s="73">
        <f t="shared" si="5"/>
        <v>48834</v>
      </c>
      <c r="P16" s="96">
        <f>+ROUND($B16*I16/1000,1)</f>
        <v>12871.7</v>
      </c>
    </row>
    <row r="17" spans="1:16" s="60" customFormat="1" ht="25.5">
      <c r="A17" s="92" t="s">
        <v>13</v>
      </c>
      <c r="B17" s="97">
        <v>36007</v>
      </c>
      <c r="C17" s="73">
        <v>53538</v>
      </c>
      <c r="D17" s="73">
        <v>42059</v>
      </c>
      <c r="E17" s="73">
        <v>10747</v>
      </c>
      <c r="F17" s="73">
        <v>732</v>
      </c>
      <c r="G17" s="94">
        <v>166</v>
      </c>
      <c r="H17" s="94">
        <v>566</v>
      </c>
      <c r="I17" s="95">
        <v>146</v>
      </c>
      <c r="J17" s="73">
        <f t="shared" si="3"/>
        <v>1927742</v>
      </c>
      <c r="K17" s="73">
        <f t="shared" si="4"/>
        <v>1514418</v>
      </c>
      <c r="L17" s="73">
        <f t="shared" si="4"/>
        <v>386967</v>
      </c>
      <c r="M17" s="73">
        <f>+N17+O17</f>
        <v>26357</v>
      </c>
      <c r="N17" s="73">
        <f t="shared" si="5"/>
        <v>5977</v>
      </c>
      <c r="O17" s="73">
        <f t="shared" si="5"/>
        <v>20380</v>
      </c>
      <c r="P17" s="96">
        <f>+ROUND($B17*I17/1000,1)</f>
        <v>5257</v>
      </c>
    </row>
    <row r="18" spans="1:16" s="60" customFormat="1" ht="25.5">
      <c r="A18" s="92" t="s">
        <v>14</v>
      </c>
      <c r="B18" s="97">
        <v>1263</v>
      </c>
      <c r="C18" s="73">
        <v>45919</v>
      </c>
      <c r="D18" s="73">
        <v>33084</v>
      </c>
      <c r="E18" s="73">
        <v>12354</v>
      </c>
      <c r="F18" s="73">
        <v>481</v>
      </c>
      <c r="G18" s="94">
        <v>143</v>
      </c>
      <c r="H18" s="94">
        <v>338</v>
      </c>
      <c r="I18" s="95">
        <v>129</v>
      </c>
      <c r="J18" s="73">
        <f t="shared" si="3"/>
        <v>57996</v>
      </c>
      <c r="K18" s="73">
        <f t="shared" si="4"/>
        <v>41785</v>
      </c>
      <c r="L18" s="73">
        <f t="shared" si="4"/>
        <v>15603</v>
      </c>
      <c r="M18" s="73">
        <f>+N18+O18</f>
        <v>608</v>
      </c>
      <c r="N18" s="73">
        <f t="shared" si="5"/>
        <v>181</v>
      </c>
      <c r="O18" s="73">
        <f t="shared" si="5"/>
        <v>427</v>
      </c>
      <c r="P18" s="96">
        <f>+ROUND($B18*I18/1000,1)</f>
        <v>162.9</v>
      </c>
    </row>
    <row r="19" spans="1:16" s="60" customFormat="1" ht="26.25" thickBot="1">
      <c r="A19" s="75" t="s">
        <v>15</v>
      </c>
      <c r="B19" s="98">
        <v>524</v>
      </c>
      <c r="C19" s="73">
        <v>221809</v>
      </c>
      <c r="D19" s="73">
        <v>146510</v>
      </c>
      <c r="E19" s="73">
        <v>73643</v>
      </c>
      <c r="F19" s="73">
        <v>1656</v>
      </c>
      <c r="G19" s="94">
        <v>693</v>
      </c>
      <c r="H19" s="94">
        <v>963</v>
      </c>
      <c r="I19" s="95">
        <v>701</v>
      </c>
      <c r="J19" s="73">
        <f t="shared" si="3"/>
        <v>116228</v>
      </c>
      <c r="K19" s="73">
        <f t="shared" si="4"/>
        <v>76771</v>
      </c>
      <c r="L19" s="73">
        <f t="shared" si="4"/>
        <v>38589</v>
      </c>
      <c r="M19" s="73">
        <f>+N19+O19</f>
        <v>868</v>
      </c>
      <c r="N19" s="73">
        <f t="shared" si="5"/>
        <v>363</v>
      </c>
      <c r="O19" s="73">
        <f t="shared" si="5"/>
        <v>505</v>
      </c>
      <c r="P19" s="96">
        <f>+ROUND($B19*I19/1000,1)</f>
        <v>367.3</v>
      </c>
    </row>
    <row r="20" spans="1:16" s="60" customFormat="1" ht="28.5" thickBot="1">
      <c r="A20" s="102" t="s">
        <v>17</v>
      </c>
      <c r="B20" s="103">
        <v>174360.5</v>
      </c>
      <c r="C20" s="81"/>
      <c r="D20" s="81"/>
      <c r="E20" s="81"/>
      <c r="F20" s="81"/>
      <c r="G20" s="104"/>
      <c r="H20" s="104"/>
      <c r="I20" s="105"/>
      <c r="J20" s="81">
        <f aca="true" t="shared" si="6" ref="J20:O20">ROUND(SUM(J15:J19),0)</f>
        <v>8016952</v>
      </c>
      <c r="K20" s="81">
        <f t="shared" si="6"/>
        <v>6321236</v>
      </c>
      <c r="L20" s="81">
        <f t="shared" si="6"/>
        <v>1593544</v>
      </c>
      <c r="M20" s="81">
        <f t="shared" si="6"/>
        <v>102172</v>
      </c>
      <c r="N20" s="81">
        <f t="shared" si="6"/>
        <v>24901</v>
      </c>
      <c r="O20" s="81">
        <f t="shared" si="6"/>
        <v>77271</v>
      </c>
      <c r="P20" s="106">
        <f>ROUND(SUM(P15:P19),1)</f>
        <v>23600.8</v>
      </c>
    </row>
    <row r="21" spans="1:16" s="60" customFormat="1" ht="25.5">
      <c r="A21" s="92" t="s">
        <v>11</v>
      </c>
      <c r="B21" s="109">
        <v>20895.5</v>
      </c>
      <c r="C21" s="73">
        <v>36136</v>
      </c>
      <c r="D21" s="73">
        <v>26567</v>
      </c>
      <c r="E21" s="73">
        <v>9270</v>
      </c>
      <c r="F21" s="73">
        <v>299</v>
      </c>
      <c r="G21" s="94">
        <v>113</v>
      </c>
      <c r="H21" s="94">
        <v>186</v>
      </c>
      <c r="I21" s="95">
        <v>129</v>
      </c>
      <c r="J21" s="73">
        <f>+K21+L21+M21</f>
        <v>755080</v>
      </c>
      <c r="K21" s="73">
        <f aca="true" t="shared" si="7" ref="K21:L25">+ROUND($B21*D21/1000,0)</f>
        <v>555131</v>
      </c>
      <c r="L21" s="73">
        <f t="shared" si="7"/>
        <v>193701</v>
      </c>
      <c r="M21" s="73">
        <f>+N21+O21</f>
        <v>6248</v>
      </c>
      <c r="N21" s="73">
        <f aca="true" t="shared" si="8" ref="N21:O25">+ROUND($B21*G21/1000,0)</f>
        <v>2361</v>
      </c>
      <c r="O21" s="73">
        <f t="shared" si="8"/>
        <v>3887</v>
      </c>
      <c r="P21" s="96">
        <f>+ROUND($B21*I21/1000,1)</f>
        <v>2695.5</v>
      </c>
    </row>
    <row r="22" spans="1:16" s="107" customFormat="1" ht="27">
      <c r="A22" s="92" t="s">
        <v>12</v>
      </c>
      <c r="B22" s="97">
        <v>50698</v>
      </c>
      <c r="C22" s="73">
        <v>46110</v>
      </c>
      <c r="D22" s="73">
        <v>37356</v>
      </c>
      <c r="E22" s="73">
        <v>8114</v>
      </c>
      <c r="F22" s="73">
        <v>640</v>
      </c>
      <c r="G22" s="94">
        <v>143</v>
      </c>
      <c r="H22" s="94">
        <v>497</v>
      </c>
      <c r="I22" s="95">
        <v>131</v>
      </c>
      <c r="J22" s="73">
        <f t="shared" si="3"/>
        <v>2337685</v>
      </c>
      <c r="K22" s="73">
        <f t="shared" si="7"/>
        <v>1893874</v>
      </c>
      <c r="L22" s="73">
        <f t="shared" si="7"/>
        <v>411364</v>
      </c>
      <c r="M22" s="73">
        <f>+N22+O22</f>
        <v>32447</v>
      </c>
      <c r="N22" s="73">
        <f t="shared" si="8"/>
        <v>7250</v>
      </c>
      <c r="O22" s="73">
        <f t="shared" si="8"/>
        <v>25197</v>
      </c>
      <c r="P22" s="96">
        <f>+ROUND($B22*I22/1000,1)</f>
        <v>6641.4</v>
      </c>
    </row>
    <row r="23" spans="1:16" s="60" customFormat="1" ht="25.5">
      <c r="A23" s="92" t="s">
        <v>13</v>
      </c>
      <c r="B23" s="97">
        <v>27215</v>
      </c>
      <c r="C23" s="73">
        <v>53538</v>
      </c>
      <c r="D23" s="73">
        <v>42059</v>
      </c>
      <c r="E23" s="73">
        <v>10747</v>
      </c>
      <c r="F23" s="73">
        <v>732</v>
      </c>
      <c r="G23" s="94">
        <v>166</v>
      </c>
      <c r="H23" s="94">
        <v>566</v>
      </c>
      <c r="I23" s="95">
        <v>146</v>
      </c>
      <c r="J23" s="73">
        <f t="shared" si="3"/>
        <v>1457038</v>
      </c>
      <c r="K23" s="73">
        <f t="shared" si="7"/>
        <v>1144636</v>
      </c>
      <c r="L23" s="73">
        <f t="shared" si="7"/>
        <v>292480</v>
      </c>
      <c r="M23" s="73">
        <f>+N23+O23</f>
        <v>19922</v>
      </c>
      <c r="N23" s="73">
        <f t="shared" si="8"/>
        <v>4518</v>
      </c>
      <c r="O23" s="73">
        <f t="shared" si="8"/>
        <v>15404</v>
      </c>
      <c r="P23" s="96">
        <f>+ROUND($B23*I23/1000,1)</f>
        <v>3973.4</v>
      </c>
    </row>
    <row r="24" spans="1:16" s="60" customFormat="1" ht="25.5">
      <c r="A24" s="92" t="s">
        <v>14</v>
      </c>
      <c r="B24" s="97">
        <v>1447</v>
      </c>
      <c r="C24" s="73">
        <v>45919</v>
      </c>
      <c r="D24" s="73">
        <v>33084</v>
      </c>
      <c r="E24" s="73">
        <v>12354</v>
      </c>
      <c r="F24" s="73">
        <v>481</v>
      </c>
      <c r="G24" s="94">
        <v>143</v>
      </c>
      <c r="H24" s="94">
        <v>338</v>
      </c>
      <c r="I24" s="95">
        <v>129</v>
      </c>
      <c r="J24" s="73">
        <f t="shared" si="3"/>
        <v>66445</v>
      </c>
      <c r="K24" s="73">
        <f t="shared" si="7"/>
        <v>47873</v>
      </c>
      <c r="L24" s="73">
        <f t="shared" si="7"/>
        <v>17876</v>
      </c>
      <c r="M24" s="73">
        <f>+N24+O24</f>
        <v>696</v>
      </c>
      <c r="N24" s="73">
        <f t="shared" si="8"/>
        <v>207</v>
      </c>
      <c r="O24" s="73">
        <f t="shared" si="8"/>
        <v>489</v>
      </c>
      <c r="P24" s="96">
        <f>+ROUND($B24*I24/1000,1)</f>
        <v>186.7</v>
      </c>
    </row>
    <row r="25" spans="1:16" s="60" customFormat="1" ht="26.25" thickBot="1">
      <c r="A25" s="75" t="s">
        <v>15</v>
      </c>
      <c r="B25" s="98">
        <v>298</v>
      </c>
      <c r="C25" s="73">
        <v>221809</v>
      </c>
      <c r="D25" s="73">
        <v>146510</v>
      </c>
      <c r="E25" s="73">
        <v>73643</v>
      </c>
      <c r="F25" s="73">
        <v>1656</v>
      </c>
      <c r="G25" s="94">
        <v>693</v>
      </c>
      <c r="H25" s="94">
        <v>963</v>
      </c>
      <c r="I25" s="95">
        <v>701</v>
      </c>
      <c r="J25" s="73">
        <f t="shared" si="3"/>
        <v>66100</v>
      </c>
      <c r="K25" s="73">
        <f t="shared" si="7"/>
        <v>43660</v>
      </c>
      <c r="L25" s="73">
        <f t="shared" si="7"/>
        <v>21946</v>
      </c>
      <c r="M25" s="73">
        <f>+N25+O25</f>
        <v>494</v>
      </c>
      <c r="N25" s="73">
        <f t="shared" si="8"/>
        <v>207</v>
      </c>
      <c r="O25" s="73">
        <f t="shared" si="8"/>
        <v>287</v>
      </c>
      <c r="P25" s="96">
        <f>+ROUND($B25*I25/1000,1)</f>
        <v>208.9</v>
      </c>
    </row>
    <row r="26" spans="1:16" s="60" customFormat="1" ht="28.5" thickBot="1">
      <c r="A26" s="102" t="s">
        <v>18</v>
      </c>
      <c r="B26" s="103">
        <v>100553.5</v>
      </c>
      <c r="C26" s="81"/>
      <c r="D26" s="81"/>
      <c r="E26" s="81"/>
      <c r="F26" s="81"/>
      <c r="G26" s="104"/>
      <c r="H26" s="104"/>
      <c r="I26" s="105"/>
      <c r="J26" s="81">
        <f aca="true" t="shared" si="9" ref="J26:O26">ROUND(SUM(J21:J25),0)</f>
        <v>4682348</v>
      </c>
      <c r="K26" s="81">
        <f t="shared" si="9"/>
        <v>3685174</v>
      </c>
      <c r="L26" s="81">
        <f t="shared" si="9"/>
        <v>937367</v>
      </c>
      <c r="M26" s="81">
        <f t="shared" si="9"/>
        <v>59807</v>
      </c>
      <c r="N26" s="81">
        <f t="shared" si="9"/>
        <v>14543</v>
      </c>
      <c r="O26" s="81">
        <f t="shared" si="9"/>
        <v>45264</v>
      </c>
      <c r="P26" s="106">
        <f>ROUND(SUM(P21:P25),1)</f>
        <v>13705.9</v>
      </c>
    </row>
    <row r="27" spans="1:16" s="60" customFormat="1" ht="25.5">
      <c r="A27" s="92" t="s">
        <v>11</v>
      </c>
      <c r="B27" s="109">
        <v>17553.5</v>
      </c>
      <c r="C27" s="73">
        <v>36136</v>
      </c>
      <c r="D27" s="73">
        <v>26567</v>
      </c>
      <c r="E27" s="73">
        <v>9270</v>
      </c>
      <c r="F27" s="73">
        <v>299</v>
      </c>
      <c r="G27" s="94">
        <v>113</v>
      </c>
      <c r="H27" s="94">
        <v>186</v>
      </c>
      <c r="I27" s="95">
        <v>129</v>
      </c>
      <c r="J27" s="73">
        <f>+K27+L27+M27</f>
        <v>634314</v>
      </c>
      <c r="K27" s="73">
        <f aca="true" t="shared" si="10" ref="K27:L31">+ROUND($B27*D27/1000,0)</f>
        <v>466344</v>
      </c>
      <c r="L27" s="73">
        <f t="shared" si="10"/>
        <v>162721</v>
      </c>
      <c r="M27" s="73">
        <f>+N27+O27</f>
        <v>5249</v>
      </c>
      <c r="N27" s="73">
        <f aca="true" t="shared" si="11" ref="N27:O31">+ROUND($B27*G27/1000,0)</f>
        <v>1984</v>
      </c>
      <c r="O27" s="73">
        <f t="shared" si="11"/>
        <v>3265</v>
      </c>
      <c r="P27" s="96">
        <f>+ROUND($B27*I27/1000,1)</f>
        <v>2264.4</v>
      </c>
    </row>
    <row r="28" spans="1:16" s="107" customFormat="1" ht="27">
      <c r="A28" s="92" t="s">
        <v>12</v>
      </c>
      <c r="B28" s="97">
        <v>43691.25</v>
      </c>
      <c r="C28" s="73">
        <v>46110</v>
      </c>
      <c r="D28" s="73">
        <v>37356</v>
      </c>
      <c r="E28" s="73">
        <v>8114</v>
      </c>
      <c r="F28" s="73">
        <v>640</v>
      </c>
      <c r="G28" s="94">
        <v>143</v>
      </c>
      <c r="H28" s="94">
        <v>497</v>
      </c>
      <c r="I28" s="95">
        <v>131</v>
      </c>
      <c r="J28" s="73">
        <f t="shared" si="3"/>
        <v>2014604</v>
      </c>
      <c r="K28" s="73">
        <f t="shared" si="10"/>
        <v>1632130</v>
      </c>
      <c r="L28" s="73">
        <f t="shared" si="10"/>
        <v>354511</v>
      </c>
      <c r="M28" s="73">
        <f>+N28+O28</f>
        <v>27963</v>
      </c>
      <c r="N28" s="73">
        <f t="shared" si="11"/>
        <v>6248</v>
      </c>
      <c r="O28" s="73">
        <f t="shared" si="11"/>
        <v>21715</v>
      </c>
      <c r="P28" s="96">
        <f>+ROUND($B28*I28/1000,1)</f>
        <v>5723.6</v>
      </c>
    </row>
    <row r="29" spans="1:16" s="60" customFormat="1" ht="25.5">
      <c r="A29" s="92" t="s">
        <v>13</v>
      </c>
      <c r="B29" s="97">
        <v>21357</v>
      </c>
      <c r="C29" s="73">
        <v>53538</v>
      </c>
      <c r="D29" s="73">
        <v>42059</v>
      </c>
      <c r="E29" s="73">
        <v>10747</v>
      </c>
      <c r="F29" s="73">
        <v>732</v>
      </c>
      <c r="G29" s="94">
        <v>166</v>
      </c>
      <c r="H29" s="94">
        <v>566</v>
      </c>
      <c r="I29" s="95">
        <v>146</v>
      </c>
      <c r="J29" s="73">
        <f t="shared" si="3"/>
        <v>1143411</v>
      </c>
      <c r="K29" s="73">
        <f t="shared" si="10"/>
        <v>898254</v>
      </c>
      <c r="L29" s="73">
        <f t="shared" si="10"/>
        <v>229524</v>
      </c>
      <c r="M29" s="73">
        <f>+N29+O29</f>
        <v>15633</v>
      </c>
      <c r="N29" s="73">
        <f t="shared" si="11"/>
        <v>3545</v>
      </c>
      <c r="O29" s="73">
        <f t="shared" si="11"/>
        <v>12088</v>
      </c>
      <c r="P29" s="96">
        <f>+ROUND($B29*I29/1000,1)</f>
        <v>3118.1</v>
      </c>
    </row>
    <row r="30" spans="1:16" s="60" customFormat="1" ht="25.5">
      <c r="A30" s="92" t="s">
        <v>14</v>
      </c>
      <c r="B30" s="97">
        <v>911</v>
      </c>
      <c r="C30" s="73">
        <v>45919</v>
      </c>
      <c r="D30" s="73">
        <v>33084</v>
      </c>
      <c r="E30" s="73">
        <v>12354</v>
      </c>
      <c r="F30" s="73">
        <v>481</v>
      </c>
      <c r="G30" s="94">
        <v>143</v>
      </c>
      <c r="H30" s="94">
        <v>338</v>
      </c>
      <c r="I30" s="95">
        <v>129</v>
      </c>
      <c r="J30" s="73">
        <f t="shared" si="3"/>
        <v>41832</v>
      </c>
      <c r="K30" s="73">
        <f t="shared" si="10"/>
        <v>30140</v>
      </c>
      <c r="L30" s="73">
        <f t="shared" si="10"/>
        <v>11254</v>
      </c>
      <c r="M30" s="73">
        <f>+N30+O30</f>
        <v>438</v>
      </c>
      <c r="N30" s="73">
        <f t="shared" si="11"/>
        <v>130</v>
      </c>
      <c r="O30" s="73">
        <f t="shared" si="11"/>
        <v>308</v>
      </c>
      <c r="P30" s="96">
        <f>+ROUND($B30*I30/1000,1)</f>
        <v>117.5</v>
      </c>
    </row>
    <row r="31" spans="1:16" s="60" customFormat="1" ht="26.25" thickBot="1">
      <c r="A31" s="75" t="s">
        <v>15</v>
      </c>
      <c r="B31" s="98">
        <v>290</v>
      </c>
      <c r="C31" s="73">
        <v>221809</v>
      </c>
      <c r="D31" s="73">
        <v>146510</v>
      </c>
      <c r="E31" s="73">
        <v>73643</v>
      </c>
      <c r="F31" s="73">
        <v>1656</v>
      </c>
      <c r="G31" s="94">
        <v>693</v>
      </c>
      <c r="H31" s="94">
        <v>963</v>
      </c>
      <c r="I31" s="95">
        <v>701</v>
      </c>
      <c r="J31" s="73">
        <f t="shared" si="3"/>
        <v>64324</v>
      </c>
      <c r="K31" s="73">
        <f t="shared" si="10"/>
        <v>42488</v>
      </c>
      <c r="L31" s="73">
        <f t="shared" si="10"/>
        <v>21356</v>
      </c>
      <c r="M31" s="73">
        <f>+N31+O31</f>
        <v>480</v>
      </c>
      <c r="N31" s="73">
        <f t="shared" si="11"/>
        <v>201</v>
      </c>
      <c r="O31" s="73">
        <f t="shared" si="11"/>
        <v>279</v>
      </c>
      <c r="P31" s="96">
        <f>+ROUND($B31*I31/1000,1)</f>
        <v>203.3</v>
      </c>
    </row>
    <row r="32" spans="1:16" s="60" customFormat="1" ht="28.5" thickBot="1">
      <c r="A32" s="102" t="s">
        <v>19</v>
      </c>
      <c r="B32" s="103">
        <v>83802.75</v>
      </c>
      <c r="C32" s="81"/>
      <c r="D32" s="81"/>
      <c r="E32" s="81"/>
      <c r="F32" s="81"/>
      <c r="G32" s="104"/>
      <c r="H32" s="104"/>
      <c r="I32" s="105"/>
      <c r="J32" s="81">
        <f aca="true" t="shared" si="12" ref="J32:O32">ROUND(SUM(J27:J31),0)</f>
        <v>3898485</v>
      </c>
      <c r="K32" s="81">
        <f t="shared" si="12"/>
        <v>3069356</v>
      </c>
      <c r="L32" s="81">
        <f t="shared" si="12"/>
        <v>779366</v>
      </c>
      <c r="M32" s="81">
        <f t="shared" si="12"/>
        <v>49763</v>
      </c>
      <c r="N32" s="81">
        <f t="shared" si="12"/>
        <v>12108</v>
      </c>
      <c r="O32" s="81">
        <f t="shared" si="12"/>
        <v>37655</v>
      </c>
      <c r="P32" s="106">
        <f>ROUND(SUM(P27:P31),1)</f>
        <v>11426.9</v>
      </c>
    </row>
    <row r="33" spans="1:16" s="60" customFormat="1" ht="25.5">
      <c r="A33" s="92" t="s">
        <v>11</v>
      </c>
      <c r="B33" s="109">
        <v>8855</v>
      </c>
      <c r="C33" s="73">
        <v>36136</v>
      </c>
      <c r="D33" s="73">
        <v>26567</v>
      </c>
      <c r="E33" s="73">
        <v>9270</v>
      </c>
      <c r="F33" s="73">
        <v>299</v>
      </c>
      <c r="G33" s="94">
        <v>113</v>
      </c>
      <c r="H33" s="94">
        <v>186</v>
      </c>
      <c r="I33" s="95">
        <v>129</v>
      </c>
      <c r="J33" s="73">
        <f>+K33+L33+M33</f>
        <v>319985</v>
      </c>
      <c r="K33" s="73">
        <f aca="true" t="shared" si="13" ref="K33:L37">+ROUND($B33*D33/1000,0)</f>
        <v>235251</v>
      </c>
      <c r="L33" s="73">
        <f t="shared" si="13"/>
        <v>82086</v>
      </c>
      <c r="M33" s="73">
        <f>+N33+O33</f>
        <v>2648</v>
      </c>
      <c r="N33" s="73">
        <f aca="true" t="shared" si="14" ref="N33:O37">+ROUND($B33*G33/1000,0)</f>
        <v>1001</v>
      </c>
      <c r="O33" s="73">
        <f t="shared" si="14"/>
        <v>1647</v>
      </c>
      <c r="P33" s="96">
        <f>+ROUND($B33*I33/1000,1)</f>
        <v>1142.3</v>
      </c>
    </row>
    <row r="34" spans="1:16" s="107" customFormat="1" ht="27">
      <c r="A34" s="92" t="s">
        <v>12</v>
      </c>
      <c r="B34" s="97">
        <v>24868.75</v>
      </c>
      <c r="C34" s="73">
        <v>46110</v>
      </c>
      <c r="D34" s="73">
        <v>37356</v>
      </c>
      <c r="E34" s="73">
        <v>8114</v>
      </c>
      <c r="F34" s="73">
        <v>640</v>
      </c>
      <c r="G34" s="94">
        <v>143</v>
      </c>
      <c r="H34" s="94">
        <v>497</v>
      </c>
      <c r="I34" s="95">
        <v>131</v>
      </c>
      <c r="J34" s="73">
        <f t="shared" si="3"/>
        <v>1146698</v>
      </c>
      <c r="K34" s="73">
        <f t="shared" si="13"/>
        <v>928997</v>
      </c>
      <c r="L34" s="73">
        <f t="shared" si="13"/>
        <v>201785</v>
      </c>
      <c r="M34" s="73">
        <f>+N34+O34</f>
        <v>15916</v>
      </c>
      <c r="N34" s="73">
        <f t="shared" si="14"/>
        <v>3556</v>
      </c>
      <c r="O34" s="73">
        <f t="shared" si="14"/>
        <v>12360</v>
      </c>
      <c r="P34" s="96">
        <f>+ROUND($B34*I34/1000,1)</f>
        <v>3257.8</v>
      </c>
    </row>
    <row r="35" spans="1:16" s="60" customFormat="1" ht="25.5">
      <c r="A35" s="92" t="s">
        <v>13</v>
      </c>
      <c r="B35" s="97">
        <v>11324</v>
      </c>
      <c r="C35" s="73">
        <v>53538</v>
      </c>
      <c r="D35" s="73">
        <v>42059</v>
      </c>
      <c r="E35" s="73">
        <v>10747</v>
      </c>
      <c r="F35" s="73">
        <v>732</v>
      </c>
      <c r="G35" s="94">
        <v>166</v>
      </c>
      <c r="H35" s="94">
        <v>566</v>
      </c>
      <c r="I35" s="95">
        <v>146</v>
      </c>
      <c r="J35" s="73">
        <f t="shared" si="3"/>
        <v>606264</v>
      </c>
      <c r="K35" s="73">
        <f t="shared" si="13"/>
        <v>476276</v>
      </c>
      <c r="L35" s="73">
        <f t="shared" si="13"/>
        <v>121699</v>
      </c>
      <c r="M35" s="73">
        <f>+N35+O35</f>
        <v>8289</v>
      </c>
      <c r="N35" s="73">
        <f t="shared" si="14"/>
        <v>1880</v>
      </c>
      <c r="O35" s="73">
        <f t="shared" si="14"/>
        <v>6409</v>
      </c>
      <c r="P35" s="96">
        <f>+ROUND($B35*I35/1000,1)</f>
        <v>1653.3</v>
      </c>
    </row>
    <row r="36" spans="1:16" s="60" customFormat="1" ht="25.5">
      <c r="A36" s="92" t="s">
        <v>14</v>
      </c>
      <c r="B36" s="97">
        <v>402</v>
      </c>
      <c r="C36" s="73">
        <v>45919</v>
      </c>
      <c r="D36" s="73">
        <v>33084</v>
      </c>
      <c r="E36" s="73">
        <v>12354</v>
      </c>
      <c r="F36" s="73">
        <v>481</v>
      </c>
      <c r="G36" s="94">
        <v>143</v>
      </c>
      <c r="H36" s="94">
        <v>338</v>
      </c>
      <c r="I36" s="95">
        <v>129</v>
      </c>
      <c r="J36" s="73">
        <f t="shared" si="3"/>
        <v>18459</v>
      </c>
      <c r="K36" s="73">
        <f t="shared" si="13"/>
        <v>13300</v>
      </c>
      <c r="L36" s="73">
        <f t="shared" si="13"/>
        <v>4966</v>
      </c>
      <c r="M36" s="73">
        <f>+N36+O36</f>
        <v>193</v>
      </c>
      <c r="N36" s="73">
        <f t="shared" si="14"/>
        <v>57</v>
      </c>
      <c r="O36" s="73">
        <f t="shared" si="14"/>
        <v>136</v>
      </c>
      <c r="P36" s="96">
        <f>+ROUND($B36*I36/1000,1)</f>
        <v>51.9</v>
      </c>
    </row>
    <row r="37" spans="1:16" s="60" customFormat="1" ht="26.25" thickBot="1">
      <c r="A37" s="75" t="s">
        <v>15</v>
      </c>
      <c r="B37" s="98">
        <v>264</v>
      </c>
      <c r="C37" s="73">
        <v>221809</v>
      </c>
      <c r="D37" s="73">
        <v>146510</v>
      </c>
      <c r="E37" s="73">
        <v>73643</v>
      </c>
      <c r="F37" s="73">
        <v>1656</v>
      </c>
      <c r="G37" s="94">
        <v>693</v>
      </c>
      <c r="H37" s="94">
        <v>963</v>
      </c>
      <c r="I37" s="95">
        <v>701</v>
      </c>
      <c r="J37" s="73">
        <f t="shared" si="3"/>
        <v>58558</v>
      </c>
      <c r="K37" s="73">
        <f t="shared" si="13"/>
        <v>38679</v>
      </c>
      <c r="L37" s="73">
        <f t="shared" si="13"/>
        <v>19442</v>
      </c>
      <c r="M37" s="73">
        <f>+N37+O37</f>
        <v>437</v>
      </c>
      <c r="N37" s="73">
        <f t="shared" si="14"/>
        <v>183</v>
      </c>
      <c r="O37" s="73">
        <f t="shared" si="14"/>
        <v>254</v>
      </c>
      <c r="P37" s="96">
        <f>+ROUND($B37*I37/1000,1)</f>
        <v>185.1</v>
      </c>
    </row>
    <row r="38" spans="1:16" s="60" customFormat="1" ht="28.5" thickBot="1">
      <c r="A38" s="102" t="s">
        <v>20</v>
      </c>
      <c r="B38" s="103">
        <v>45713.75</v>
      </c>
      <c r="C38" s="81"/>
      <c r="D38" s="81"/>
      <c r="E38" s="81"/>
      <c r="F38" s="81"/>
      <c r="G38" s="104"/>
      <c r="H38" s="104"/>
      <c r="I38" s="105"/>
      <c r="J38" s="81">
        <f aca="true" t="shared" si="15" ref="J38:O38">ROUND(SUM(J33:J37),0)</f>
        <v>2149964</v>
      </c>
      <c r="K38" s="81">
        <f t="shared" si="15"/>
        <v>1692503</v>
      </c>
      <c r="L38" s="81">
        <f t="shared" si="15"/>
        <v>429978</v>
      </c>
      <c r="M38" s="81">
        <f t="shared" si="15"/>
        <v>27483</v>
      </c>
      <c r="N38" s="81">
        <f t="shared" si="15"/>
        <v>6677</v>
      </c>
      <c r="O38" s="81">
        <f t="shared" si="15"/>
        <v>20806</v>
      </c>
      <c r="P38" s="106">
        <f>ROUND(SUM(P33:P37),1)</f>
        <v>6290.4</v>
      </c>
    </row>
    <row r="39" spans="1:16" s="60" customFormat="1" ht="25.5">
      <c r="A39" s="92" t="s">
        <v>11</v>
      </c>
      <c r="B39" s="109">
        <v>24240.5</v>
      </c>
      <c r="C39" s="73">
        <v>36136</v>
      </c>
      <c r="D39" s="73">
        <v>26567</v>
      </c>
      <c r="E39" s="73">
        <v>9270</v>
      </c>
      <c r="F39" s="73">
        <v>299</v>
      </c>
      <c r="G39" s="94">
        <v>113</v>
      </c>
      <c r="H39" s="94">
        <v>186</v>
      </c>
      <c r="I39" s="95">
        <v>129</v>
      </c>
      <c r="J39" s="73">
        <f>+K39+L39+M39</f>
        <v>875954</v>
      </c>
      <c r="K39" s="73">
        <f aca="true" t="shared" si="16" ref="K39:L43">+ROUND($B39*D39/1000,0)</f>
        <v>643997</v>
      </c>
      <c r="L39" s="73">
        <f t="shared" si="16"/>
        <v>224709</v>
      </c>
      <c r="M39" s="73">
        <f>+N39+O39</f>
        <v>7248</v>
      </c>
      <c r="N39" s="73">
        <f aca="true" t="shared" si="17" ref="N39:O43">+ROUND($B39*G39/1000,0)</f>
        <v>2739</v>
      </c>
      <c r="O39" s="73">
        <f t="shared" si="17"/>
        <v>4509</v>
      </c>
      <c r="P39" s="96">
        <f>+ROUND($B39*I39/1000,1)</f>
        <v>3127</v>
      </c>
    </row>
    <row r="40" spans="1:16" s="107" customFormat="1" ht="27">
      <c r="A40" s="92" t="s">
        <v>12</v>
      </c>
      <c r="B40" s="97">
        <v>70515.5</v>
      </c>
      <c r="C40" s="73">
        <v>46110</v>
      </c>
      <c r="D40" s="73">
        <v>37356</v>
      </c>
      <c r="E40" s="73">
        <v>8114</v>
      </c>
      <c r="F40" s="73">
        <v>640</v>
      </c>
      <c r="G40" s="94">
        <v>143</v>
      </c>
      <c r="H40" s="94">
        <v>497</v>
      </c>
      <c r="I40" s="95">
        <v>131</v>
      </c>
      <c r="J40" s="73">
        <f t="shared" si="3"/>
        <v>3251470</v>
      </c>
      <c r="K40" s="73">
        <f t="shared" si="16"/>
        <v>2634177</v>
      </c>
      <c r="L40" s="73">
        <f t="shared" si="16"/>
        <v>572163</v>
      </c>
      <c r="M40" s="73">
        <f>+N40+O40</f>
        <v>45130</v>
      </c>
      <c r="N40" s="73">
        <f t="shared" si="17"/>
        <v>10084</v>
      </c>
      <c r="O40" s="73">
        <f t="shared" si="17"/>
        <v>35046</v>
      </c>
      <c r="P40" s="96">
        <f>+ROUND($B40*I40/1000,1)</f>
        <v>9237.5</v>
      </c>
    </row>
    <row r="41" spans="1:16" s="60" customFormat="1" ht="25.5">
      <c r="A41" s="92" t="s">
        <v>13</v>
      </c>
      <c r="B41" s="97">
        <v>32738</v>
      </c>
      <c r="C41" s="73">
        <v>53538</v>
      </c>
      <c r="D41" s="73">
        <v>42059</v>
      </c>
      <c r="E41" s="73">
        <v>10747</v>
      </c>
      <c r="F41" s="73">
        <v>732</v>
      </c>
      <c r="G41" s="94">
        <v>166</v>
      </c>
      <c r="H41" s="94">
        <v>566</v>
      </c>
      <c r="I41" s="95">
        <v>146</v>
      </c>
      <c r="J41" s="73">
        <f t="shared" si="3"/>
        <v>1752728</v>
      </c>
      <c r="K41" s="73">
        <f t="shared" si="16"/>
        <v>1376928</v>
      </c>
      <c r="L41" s="73">
        <f t="shared" si="16"/>
        <v>351835</v>
      </c>
      <c r="M41" s="73">
        <f>+N41+O41</f>
        <v>23965</v>
      </c>
      <c r="N41" s="73">
        <f t="shared" si="17"/>
        <v>5435</v>
      </c>
      <c r="O41" s="73">
        <f t="shared" si="17"/>
        <v>18530</v>
      </c>
      <c r="P41" s="96">
        <f>+ROUND($B41*I41/1000,1)</f>
        <v>4779.7</v>
      </c>
    </row>
    <row r="42" spans="1:16" s="60" customFormat="1" ht="25.5">
      <c r="A42" s="92" t="s">
        <v>14</v>
      </c>
      <c r="B42" s="97">
        <v>1372</v>
      </c>
      <c r="C42" s="73">
        <v>45919</v>
      </c>
      <c r="D42" s="73">
        <v>33084</v>
      </c>
      <c r="E42" s="73">
        <v>12354</v>
      </c>
      <c r="F42" s="73">
        <v>481</v>
      </c>
      <c r="G42" s="94">
        <v>143</v>
      </c>
      <c r="H42" s="94">
        <v>338</v>
      </c>
      <c r="I42" s="95">
        <v>129</v>
      </c>
      <c r="J42" s="73">
        <f t="shared" si="3"/>
        <v>63001</v>
      </c>
      <c r="K42" s="73">
        <f t="shared" si="16"/>
        <v>45391</v>
      </c>
      <c r="L42" s="73">
        <f t="shared" si="16"/>
        <v>16950</v>
      </c>
      <c r="M42" s="73">
        <f>+N42+O42</f>
        <v>660</v>
      </c>
      <c r="N42" s="73">
        <f t="shared" si="17"/>
        <v>196</v>
      </c>
      <c r="O42" s="73">
        <f t="shared" si="17"/>
        <v>464</v>
      </c>
      <c r="P42" s="96">
        <f>+ROUND($B42*I42/1000,1)</f>
        <v>177</v>
      </c>
    </row>
    <row r="43" spans="1:16" s="60" customFormat="1" ht="26.25" thickBot="1">
      <c r="A43" s="75" t="s">
        <v>15</v>
      </c>
      <c r="B43" s="98">
        <v>782</v>
      </c>
      <c r="C43" s="73">
        <v>221809</v>
      </c>
      <c r="D43" s="73">
        <v>146510</v>
      </c>
      <c r="E43" s="73">
        <v>73643</v>
      </c>
      <c r="F43" s="73">
        <v>1656</v>
      </c>
      <c r="G43" s="94">
        <v>693</v>
      </c>
      <c r="H43" s="94">
        <v>963</v>
      </c>
      <c r="I43" s="95">
        <v>701</v>
      </c>
      <c r="J43" s="73">
        <f t="shared" si="3"/>
        <v>173455</v>
      </c>
      <c r="K43" s="73">
        <f t="shared" si="16"/>
        <v>114571</v>
      </c>
      <c r="L43" s="73">
        <f t="shared" si="16"/>
        <v>57589</v>
      </c>
      <c r="M43" s="73">
        <f>+N43+O43</f>
        <v>1295</v>
      </c>
      <c r="N43" s="73">
        <f t="shared" si="17"/>
        <v>542</v>
      </c>
      <c r="O43" s="73">
        <f t="shared" si="17"/>
        <v>753</v>
      </c>
      <c r="P43" s="96">
        <f>+ROUND($B43*I43/1000,1)</f>
        <v>548.2</v>
      </c>
    </row>
    <row r="44" spans="1:16" s="60" customFormat="1" ht="28.5" thickBot="1">
      <c r="A44" s="102" t="s">
        <v>21</v>
      </c>
      <c r="B44" s="103">
        <v>129648</v>
      </c>
      <c r="C44" s="81"/>
      <c r="D44" s="81"/>
      <c r="E44" s="81"/>
      <c r="F44" s="81"/>
      <c r="G44" s="104"/>
      <c r="H44" s="104"/>
      <c r="I44" s="105"/>
      <c r="J44" s="81">
        <f aca="true" t="shared" si="18" ref="J44:O44">ROUND(SUM(J39:J43),0)</f>
        <v>6116608</v>
      </c>
      <c r="K44" s="81">
        <f t="shared" si="18"/>
        <v>4815064</v>
      </c>
      <c r="L44" s="81">
        <f t="shared" si="18"/>
        <v>1223246</v>
      </c>
      <c r="M44" s="81">
        <f t="shared" si="18"/>
        <v>78298</v>
      </c>
      <c r="N44" s="81">
        <f t="shared" si="18"/>
        <v>18996</v>
      </c>
      <c r="O44" s="81">
        <f t="shared" si="18"/>
        <v>59302</v>
      </c>
      <c r="P44" s="106">
        <f>ROUND(SUM(P39:P43),1)</f>
        <v>17869.4</v>
      </c>
    </row>
    <row r="45" spans="1:16" s="60" customFormat="1" ht="25.5">
      <c r="A45" s="92" t="s">
        <v>11</v>
      </c>
      <c r="B45" s="109">
        <v>14048</v>
      </c>
      <c r="C45" s="73">
        <v>36136</v>
      </c>
      <c r="D45" s="73">
        <v>26567</v>
      </c>
      <c r="E45" s="73">
        <v>9270</v>
      </c>
      <c r="F45" s="73">
        <v>299</v>
      </c>
      <c r="G45" s="94">
        <v>113</v>
      </c>
      <c r="H45" s="94">
        <v>186</v>
      </c>
      <c r="I45" s="95">
        <v>129</v>
      </c>
      <c r="J45" s="73">
        <f>+K45+L45+M45</f>
        <v>507638</v>
      </c>
      <c r="K45" s="73">
        <f aca="true" t="shared" si="19" ref="K45:L49">+ROUND($B45*D45/1000,0)</f>
        <v>373213</v>
      </c>
      <c r="L45" s="73">
        <f t="shared" si="19"/>
        <v>130225</v>
      </c>
      <c r="M45" s="73">
        <f>+N45+O45</f>
        <v>4200</v>
      </c>
      <c r="N45" s="73">
        <f aca="true" t="shared" si="20" ref="N45:O49">+ROUND($B45*G45/1000,0)</f>
        <v>1587</v>
      </c>
      <c r="O45" s="73">
        <f t="shared" si="20"/>
        <v>2613</v>
      </c>
      <c r="P45" s="96">
        <f>+ROUND($B45*I45/1000,1)</f>
        <v>1812.2</v>
      </c>
    </row>
    <row r="46" spans="1:16" s="107" customFormat="1" ht="27">
      <c r="A46" s="92" t="s">
        <v>12</v>
      </c>
      <c r="B46" s="97">
        <v>36098.75</v>
      </c>
      <c r="C46" s="73">
        <v>46110</v>
      </c>
      <c r="D46" s="73">
        <v>37356</v>
      </c>
      <c r="E46" s="73">
        <v>8114</v>
      </c>
      <c r="F46" s="73">
        <v>640</v>
      </c>
      <c r="G46" s="94">
        <v>143</v>
      </c>
      <c r="H46" s="94">
        <v>497</v>
      </c>
      <c r="I46" s="95">
        <v>131</v>
      </c>
      <c r="J46" s="73">
        <f t="shared" si="3"/>
        <v>1664513</v>
      </c>
      <c r="K46" s="73">
        <f t="shared" si="19"/>
        <v>1348505</v>
      </c>
      <c r="L46" s="73">
        <f t="shared" si="19"/>
        <v>292905</v>
      </c>
      <c r="M46" s="73">
        <f>+N46+O46</f>
        <v>23103</v>
      </c>
      <c r="N46" s="73">
        <f t="shared" si="20"/>
        <v>5162</v>
      </c>
      <c r="O46" s="73">
        <f t="shared" si="20"/>
        <v>17941</v>
      </c>
      <c r="P46" s="96">
        <f>+ROUND($B46*I46/1000,1)</f>
        <v>4728.9</v>
      </c>
    </row>
    <row r="47" spans="1:16" s="60" customFormat="1" ht="25.5">
      <c r="A47" s="92" t="s">
        <v>13</v>
      </c>
      <c r="B47" s="97">
        <v>15852</v>
      </c>
      <c r="C47" s="73">
        <v>53538</v>
      </c>
      <c r="D47" s="73">
        <v>42059</v>
      </c>
      <c r="E47" s="73">
        <v>10747</v>
      </c>
      <c r="F47" s="73">
        <v>732</v>
      </c>
      <c r="G47" s="94">
        <v>166</v>
      </c>
      <c r="H47" s="94">
        <v>566</v>
      </c>
      <c r="I47" s="95">
        <v>146</v>
      </c>
      <c r="J47" s="73">
        <f t="shared" si="3"/>
        <v>848683</v>
      </c>
      <c r="K47" s="73">
        <f t="shared" si="19"/>
        <v>666719</v>
      </c>
      <c r="L47" s="73">
        <f t="shared" si="19"/>
        <v>170361</v>
      </c>
      <c r="M47" s="73">
        <f>+N47+O47</f>
        <v>11603</v>
      </c>
      <c r="N47" s="73">
        <f t="shared" si="20"/>
        <v>2631</v>
      </c>
      <c r="O47" s="73">
        <f t="shared" si="20"/>
        <v>8972</v>
      </c>
      <c r="P47" s="96">
        <f>+ROUND($B47*I47/1000,1)</f>
        <v>2314.4</v>
      </c>
    </row>
    <row r="48" spans="1:16" s="60" customFormat="1" ht="25.5">
      <c r="A48" s="92" t="s">
        <v>14</v>
      </c>
      <c r="B48" s="97">
        <v>470</v>
      </c>
      <c r="C48" s="73">
        <v>45919</v>
      </c>
      <c r="D48" s="73">
        <v>33084</v>
      </c>
      <c r="E48" s="73">
        <v>12354</v>
      </c>
      <c r="F48" s="73">
        <v>481</v>
      </c>
      <c r="G48" s="94">
        <v>143</v>
      </c>
      <c r="H48" s="94">
        <v>338</v>
      </c>
      <c r="I48" s="95">
        <v>129</v>
      </c>
      <c r="J48" s="73">
        <f t="shared" si="3"/>
        <v>21581</v>
      </c>
      <c r="K48" s="73">
        <f t="shared" si="19"/>
        <v>15549</v>
      </c>
      <c r="L48" s="73">
        <f t="shared" si="19"/>
        <v>5806</v>
      </c>
      <c r="M48" s="73">
        <f>+N48+O48</f>
        <v>226</v>
      </c>
      <c r="N48" s="73">
        <f t="shared" si="20"/>
        <v>67</v>
      </c>
      <c r="O48" s="73">
        <f t="shared" si="20"/>
        <v>159</v>
      </c>
      <c r="P48" s="96">
        <f>+ROUND($B48*I48/1000,1)</f>
        <v>60.6</v>
      </c>
    </row>
    <row r="49" spans="1:16" s="60" customFormat="1" ht="26.25" thickBot="1">
      <c r="A49" s="75" t="s">
        <v>15</v>
      </c>
      <c r="B49" s="98">
        <v>240</v>
      </c>
      <c r="C49" s="73">
        <v>221809</v>
      </c>
      <c r="D49" s="73">
        <v>146510</v>
      </c>
      <c r="E49" s="73">
        <v>73643</v>
      </c>
      <c r="F49" s="73">
        <v>1656</v>
      </c>
      <c r="G49" s="94">
        <v>693</v>
      </c>
      <c r="H49" s="94">
        <v>963</v>
      </c>
      <c r="I49" s="95">
        <v>701</v>
      </c>
      <c r="J49" s="73">
        <f t="shared" si="3"/>
        <v>53233</v>
      </c>
      <c r="K49" s="73">
        <f t="shared" si="19"/>
        <v>35162</v>
      </c>
      <c r="L49" s="73">
        <f t="shared" si="19"/>
        <v>17674</v>
      </c>
      <c r="M49" s="73">
        <f>+N49+O49</f>
        <v>397</v>
      </c>
      <c r="N49" s="73">
        <f t="shared" si="20"/>
        <v>166</v>
      </c>
      <c r="O49" s="73">
        <f t="shared" si="20"/>
        <v>231</v>
      </c>
      <c r="P49" s="96">
        <f>+ROUND($B49*I49/1000,1)</f>
        <v>168.2</v>
      </c>
    </row>
    <row r="50" spans="1:16" s="60" customFormat="1" ht="28.5" thickBot="1">
      <c r="A50" s="102" t="s">
        <v>22</v>
      </c>
      <c r="B50" s="103">
        <v>66708.75</v>
      </c>
      <c r="C50" s="81"/>
      <c r="D50" s="81"/>
      <c r="E50" s="81"/>
      <c r="F50" s="81"/>
      <c r="G50" s="104"/>
      <c r="H50" s="104"/>
      <c r="I50" s="105"/>
      <c r="J50" s="81">
        <f aca="true" t="shared" si="21" ref="J50:O50">ROUND(SUM(J45:J49),0)</f>
        <v>3095648</v>
      </c>
      <c r="K50" s="81">
        <f t="shared" si="21"/>
        <v>2439148</v>
      </c>
      <c r="L50" s="81">
        <f t="shared" si="21"/>
        <v>616971</v>
      </c>
      <c r="M50" s="81">
        <f t="shared" si="21"/>
        <v>39529</v>
      </c>
      <c r="N50" s="81">
        <f t="shared" si="21"/>
        <v>9613</v>
      </c>
      <c r="O50" s="81">
        <f t="shared" si="21"/>
        <v>29916</v>
      </c>
      <c r="P50" s="106">
        <f>ROUND(SUM(P45:P49),1)</f>
        <v>9084.3</v>
      </c>
    </row>
    <row r="51" spans="1:16" s="60" customFormat="1" ht="25.5">
      <c r="A51" s="92" t="s">
        <v>11</v>
      </c>
      <c r="B51" s="109">
        <v>18245</v>
      </c>
      <c r="C51" s="73">
        <v>36136</v>
      </c>
      <c r="D51" s="73">
        <v>26567</v>
      </c>
      <c r="E51" s="73">
        <v>9270</v>
      </c>
      <c r="F51" s="73">
        <v>299</v>
      </c>
      <c r="G51" s="94">
        <v>113</v>
      </c>
      <c r="H51" s="94">
        <v>186</v>
      </c>
      <c r="I51" s="95">
        <v>129</v>
      </c>
      <c r="J51" s="73">
        <f>+K51+L51+M51</f>
        <v>659302</v>
      </c>
      <c r="K51" s="73">
        <f aca="true" t="shared" si="22" ref="K51:L55">+ROUND($B51*D51/1000,0)</f>
        <v>484715</v>
      </c>
      <c r="L51" s="73">
        <f t="shared" si="22"/>
        <v>169131</v>
      </c>
      <c r="M51" s="73">
        <f>+N51+O51</f>
        <v>5456</v>
      </c>
      <c r="N51" s="73">
        <f aca="true" t="shared" si="23" ref="N51:O55">+ROUND($B51*G51/1000,0)</f>
        <v>2062</v>
      </c>
      <c r="O51" s="73">
        <f t="shared" si="23"/>
        <v>3394</v>
      </c>
      <c r="P51" s="96">
        <f>+ROUND($B51*I51/1000,1)</f>
        <v>2353.6</v>
      </c>
    </row>
    <row r="52" spans="1:16" s="107" customFormat="1" ht="27">
      <c r="A52" s="92" t="s">
        <v>12</v>
      </c>
      <c r="B52" s="97">
        <v>44854.5</v>
      </c>
      <c r="C52" s="73">
        <v>46110</v>
      </c>
      <c r="D52" s="73">
        <v>37356</v>
      </c>
      <c r="E52" s="73">
        <v>8114</v>
      </c>
      <c r="F52" s="73">
        <v>640</v>
      </c>
      <c r="G52" s="94">
        <v>143</v>
      </c>
      <c r="H52" s="94">
        <v>497</v>
      </c>
      <c r="I52" s="95">
        <v>131</v>
      </c>
      <c r="J52" s="73">
        <f t="shared" si="3"/>
        <v>2068241</v>
      </c>
      <c r="K52" s="73">
        <f t="shared" si="22"/>
        <v>1675585</v>
      </c>
      <c r="L52" s="73">
        <f t="shared" si="22"/>
        <v>363949</v>
      </c>
      <c r="M52" s="73">
        <f>+N52+O52</f>
        <v>28707</v>
      </c>
      <c r="N52" s="73">
        <f t="shared" si="23"/>
        <v>6414</v>
      </c>
      <c r="O52" s="73">
        <f t="shared" si="23"/>
        <v>22293</v>
      </c>
      <c r="P52" s="96">
        <f>+ROUND($B52*I52/1000,1)</f>
        <v>5875.9</v>
      </c>
    </row>
    <row r="53" spans="1:16" s="60" customFormat="1" ht="25.5">
      <c r="A53" s="92" t="s">
        <v>13</v>
      </c>
      <c r="B53" s="97">
        <v>22989</v>
      </c>
      <c r="C53" s="73">
        <v>53538</v>
      </c>
      <c r="D53" s="73">
        <v>42059</v>
      </c>
      <c r="E53" s="73">
        <v>10747</v>
      </c>
      <c r="F53" s="73">
        <v>732</v>
      </c>
      <c r="G53" s="94">
        <v>166</v>
      </c>
      <c r="H53" s="94">
        <v>566</v>
      </c>
      <c r="I53" s="95">
        <v>146</v>
      </c>
      <c r="J53" s="73">
        <f t="shared" si="3"/>
        <v>1230785</v>
      </c>
      <c r="K53" s="73">
        <f t="shared" si="22"/>
        <v>966894</v>
      </c>
      <c r="L53" s="73">
        <f t="shared" si="22"/>
        <v>247063</v>
      </c>
      <c r="M53" s="73">
        <f>+N53+O53</f>
        <v>16828</v>
      </c>
      <c r="N53" s="73">
        <f t="shared" si="23"/>
        <v>3816</v>
      </c>
      <c r="O53" s="73">
        <f t="shared" si="23"/>
        <v>13012</v>
      </c>
      <c r="P53" s="96">
        <f>+ROUND($B53*I53/1000,1)</f>
        <v>3356.4</v>
      </c>
    </row>
    <row r="54" spans="1:16" s="60" customFormat="1" ht="25.5">
      <c r="A54" s="92" t="s">
        <v>14</v>
      </c>
      <c r="B54" s="97">
        <v>797</v>
      </c>
      <c r="C54" s="73">
        <v>45919</v>
      </c>
      <c r="D54" s="73">
        <v>33084</v>
      </c>
      <c r="E54" s="73">
        <v>12354</v>
      </c>
      <c r="F54" s="73">
        <v>481</v>
      </c>
      <c r="G54" s="94">
        <v>143</v>
      </c>
      <c r="H54" s="94">
        <v>338</v>
      </c>
      <c r="I54" s="95">
        <v>129</v>
      </c>
      <c r="J54" s="73">
        <f t="shared" si="3"/>
        <v>36597</v>
      </c>
      <c r="K54" s="73">
        <f t="shared" si="22"/>
        <v>26368</v>
      </c>
      <c r="L54" s="73">
        <f t="shared" si="22"/>
        <v>9846</v>
      </c>
      <c r="M54" s="73">
        <f>+N54+O54</f>
        <v>383</v>
      </c>
      <c r="N54" s="73">
        <f t="shared" si="23"/>
        <v>114</v>
      </c>
      <c r="O54" s="73">
        <f t="shared" si="23"/>
        <v>269</v>
      </c>
      <c r="P54" s="96">
        <f>+ROUND($B54*I54/1000,1)</f>
        <v>102.8</v>
      </c>
    </row>
    <row r="55" spans="1:16" s="60" customFormat="1" ht="26.25" thickBot="1">
      <c r="A55" s="75" t="s">
        <v>15</v>
      </c>
      <c r="B55" s="98">
        <v>302</v>
      </c>
      <c r="C55" s="73">
        <v>221809</v>
      </c>
      <c r="D55" s="73">
        <v>146510</v>
      </c>
      <c r="E55" s="73">
        <v>73643</v>
      </c>
      <c r="F55" s="73">
        <v>1656</v>
      </c>
      <c r="G55" s="94">
        <v>693</v>
      </c>
      <c r="H55" s="94">
        <v>963</v>
      </c>
      <c r="I55" s="95">
        <v>701</v>
      </c>
      <c r="J55" s="73">
        <f t="shared" si="3"/>
        <v>66986</v>
      </c>
      <c r="K55" s="73">
        <f t="shared" si="22"/>
        <v>44246</v>
      </c>
      <c r="L55" s="73">
        <f t="shared" si="22"/>
        <v>22240</v>
      </c>
      <c r="M55" s="73">
        <f>+N55+O55</f>
        <v>500</v>
      </c>
      <c r="N55" s="73">
        <f t="shared" si="23"/>
        <v>209</v>
      </c>
      <c r="O55" s="73">
        <f t="shared" si="23"/>
        <v>291</v>
      </c>
      <c r="P55" s="96">
        <f>+ROUND($B55*I55/1000,1)</f>
        <v>211.7</v>
      </c>
    </row>
    <row r="56" spans="1:16" s="60" customFormat="1" ht="28.5" thickBot="1">
      <c r="A56" s="102" t="s">
        <v>23</v>
      </c>
      <c r="B56" s="103">
        <v>87187.5</v>
      </c>
      <c r="C56" s="81"/>
      <c r="D56" s="81"/>
      <c r="E56" s="81"/>
      <c r="F56" s="81"/>
      <c r="G56" s="104"/>
      <c r="H56" s="104"/>
      <c r="I56" s="105"/>
      <c r="J56" s="81">
        <f aca="true" t="shared" si="24" ref="J56:O56">ROUND(SUM(J51:J55),0)</f>
        <v>4061911</v>
      </c>
      <c r="K56" s="81">
        <f t="shared" si="24"/>
        <v>3197808</v>
      </c>
      <c r="L56" s="81">
        <f t="shared" si="24"/>
        <v>812229</v>
      </c>
      <c r="M56" s="81">
        <f t="shared" si="24"/>
        <v>51874</v>
      </c>
      <c r="N56" s="81">
        <f t="shared" si="24"/>
        <v>12615</v>
      </c>
      <c r="O56" s="81">
        <f t="shared" si="24"/>
        <v>39259</v>
      </c>
      <c r="P56" s="106">
        <f>ROUND(SUM(P51:P55),1)</f>
        <v>11900.4</v>
      </c>
    </row>
    <row r="57" spans="1:16" s="60" customFormat="1" ht="25.5">
      <c r="A57" s="92" t="s">
        <v>11</v>
      </c>
      <c r="B57" s="109">
        <v>17374</v>
      </c>
      <c r="C57" s="73">
        <v>36136</v>
      </c>
      <c r="D57" s="73">
        <v>26567</v>
      </c>
      <c r="E57" s="73">
        <v>9270</v>
      </c>
      <c r="F57" s="73">
        <v>299</v>
      </c>
      <c r="G57" s="94">
        <v>113</v>
      </c>
      <c r="H57" s="94">
        <v>186</v>
      </c>
      <c r="I57" s="95">
        <v>129</v>
      </c>
      <c r="J57" s="73">
        <f>+K57+L57+M57</f>
        <v>627827</v>
      </c>
      <c r="K57" s="73">
        <f aca="true" t="shared" si="25" ref="K57:L61">+ROUND($B57*D57/1000,0)</f>
        <v>461575</v>
      </c>
      <c r="L57" s="73">
        <f t="shared" si="25"/>
        <v>161057</v>
      </c>
      <c r="M57" s="73">
        <f>+N57+O57</f>
        <v>5195</v>
      </c>
      <c r="N57" s="73">
        <f aca="true" t="shared" si="26" ref="N57:O61">+ROUND($B57*G57/1000,0)</f>
        <v>1963</v>
      </c>
      <c r="O57" s="73">
        <f t="shared" si="26"/>
        <v>3232</v>
      </c>
      <c r="P57" s="96">
        <f>+ROUND($B57*I57/1000,1)</f>
        <v>2241.2</v>
      </c>
    </row>
    <row r="58" spans="1:16" s="107" customFormat="1" ht="27">
      <c r="A58" s="92" t="s">
        <v>12</v>
      </c>
      <c r="B58" s="97">
        <v>42791.5</v>
      </c>
      <c r="C58" s="73">
        <v>46110</v>
      </c>
      <c r="D58" s="73">
        <v>37356</v>
      </c>
      <c r="E58" s="73">
        <v>8114</v>
      </c>
      <c r="F58" s="73">
        <v>640</v>
      </c>
      <c r="G58" s="94">
        <v>143</v>
      </c>
      <c r="H58" s="94">
        <v>497</v>
      </c>
      <c r="I58" s="95">
        <v>131</v>
      </c>
      <c r="J58" s="73">
        <f t="shared" si="3"/>
        <v>1973115</v>
      </c>
      <c r="K58" s="73">
        <f t="shared" si="25"/>
        <v>1598519</v>
      </c>
      <c r="L58" s="73">
        <f t="shared" si="25"/>
        <v>347210</v>
      </c>
      <c r="M58" s="73">
        <f>+N58+O58</f>
        <v>27386</v>
      </c>
      <c r="N58" s="73">
        <f t="shared" si="26"/>
        <v>6119</v>
      </c>
      <c r="O58" s="73">
        <f t="shared" si="26"/>
        <v>21267</v>
      </c>
      <c r="P58" s="96">
        <f>+ROUND($B58*I58/1000,1)</f>
        <v>5605.7</v>
      </c>
    </row>
    <row r="59" spans="1:16" s="60" customFormat="1" ht="25.5">
      <c r="A59" s="92" t="s">
        <v>13</v>
      </c>
      <c r="B59" s="97">
        <v>20522</v>
      </c>
      <c r="C59" s="73">
        <v>53538</v>
      </c>
      <c r="D59" s="73">
        <v>42059</v>
      </c>
      <c r="E59" s="73">
        <v>10747</v>
      </c>
      <c r="F59" s="73">
        <v>732</v>
      </c>
      <c r="G59" s="94">
        <v>166</v>
      </c>
      <c r="H59" s="94">
        <v>566</v>
      </c>
      <c r="I59" s="95">
        <v>146</v>
      </c>
      <c r="J59" s="73">
        <f t="shared" si="3"/>
        <v>1098707</v>
      </c>
      <c r="K59" s="73">
        <f t="shared" si="25"/>
        <v>863135</v>
      </c>
      <c r="L59" s="73">
        <f t="shared" si="25"/>
        <v>220550</v>
      </c>
      <c r="M59" s="73">
        <f>+N59+O59</f>
        <v>15022</v>
      </c>
      <c r="N59" s="73">
        <f t="shared" si="26"/>
        <v>3407</v>
      </c>
      <c r="O59" s="73">
        <f t="shared" si="26"/>
        <v>11615</v>
      </c>
      <c r="P59" s="96">
        <f>+ROUND($B59*I59/1000,1)</f>
        <v>2996.2</v>
      </c>
    </row>
    <row r="60" spans="1:16" s="60" customFormat="1" ht="25.5">
      <c r="A60" s="92" t="s">
        <v>14</v>
      </c>
      <c r="B60" s="97">
        <v>1028</v>
      </c>
      <c r="C60" s="73">
        <v>45919</v>
      </c>
      <c r="D60" s="73">
        <v>33084</v>
      </c>
      <c r="E60" s="73">
        <v>12354</v>
      </c>
      <c r="F60" s="73">
        <v>481</v>
      </c>
      <c r="G60" s="94">
        <v>143</v>
      </c>
      <c r="H60" s="94">
        <v>338</v>
      </c>
      <c r="I60" s="95">
        <v>129</v>
      </c>
      <c r="J60" s="73">
        <f t="shared" si="3"/>
        <v>47204</v>
      </c>
      <c r="K60" s="73">
        <f t="shared" si="25"/>
        <v>34010</v>
      </c>
      <c r="L60" s="73">
        <f t="shared" si="25"/>
        <v>12700</v>
      </c>
      <c r="M60" s="73">
        <f>+N60+O60</f>
        <v>494</v>
      </c>
      <c r="N60" s="73">
        <f t="shared" si="26"/>
        <v>147</v>
      </c>
      <c r="O60" s="73">
        <f t="shared" si="26"/>
        <v>347</v>
      </c>
      <c r="P60" s="96">
        <f>+ROUND($B60*I60/1000,1)</f>
        <v>132.6</v>
      </c>
    </row>
    <row r="61" spans="1:16" s="60" customFormat="1" ht="26.25" thickBot="1">
      <c r="A61" s="75" t="s">
        <v>15</v>
      </c>
      <c r="B61" s="98">
        <v>179</v>
      </c>
      <c r="C61" s="73">
        <v>221809</v>
      </c>
      <c r="D61" s="73">
        <v>146510</v>
      </c>
      <c r="E61" s="73">
        <v>73643</v>
      </c>
      <c r="F61" s="73">
        <v>1656</v>
      </c>
      <c r="G61" s="94">
        <v>693</v>
      </c>
      <c r="H61" s="94">
        <v>963</v>
      </c>
      <c r="I61" s="95">
        <v>701</v>
      </c>
      <c r="J61" s="73">
        <f t="shared" si="3"/>
        <v>39703</v>
      </c>
      <c r="K61" s="73">
        <f t="shared" si="25"/>
        <v>26225</v>
      </c>
      <c r="L61" s="73">
        <f t="shared" si="25"/>
        <v>13182</v>
      </c>
      <c r="M61" s="73">
        <f>+N61+O61</f>
        <v>296</v>
      </c>
      <c r="N61" s="73">
        <f t="shared" si="26"/>
        <v>124</v>
      </c>
      <c r="O61" s="73">
        <f t="shared" si="26"/>
        <v>172</v>
      </c>
      <c r="P61" s="96">
        <f>+ROUND($B61*I61/1000,1)</f>
        <v>125.5</v>
      </c>
    </row>
    <row r="62" spans="1:16" s="60" customFormat="1" ht="28.5" thickBot="1">
      <c r="A62" s="102" t="s">
        <v>24</v>
      </c>
      <c r="B62" s="103">
        <v>81894.5</v>
      </c>
      <c r="C62" s="81"/>
      <c r="D62" s="81"/>
      <c r="E62" s="81"/>
      <c r="F62" s="81"/>
      <c r="G62" s="104"/>
      <c r="H62" s="104"/>
      <c r="I62" s="105"/>
      <c r="J62" s="81">
        <f aca="true" t="shared" si="27" ref="J62:O62">ROUND(SUM(J57:J61),0)</f>
        <v>3786556</v>
      </c>
      <c r="K62" s="81">
        <f t="shared" si="27"/>
        <v>2983464</v>
      </c>
      <c r="L62" s="81">
        <f t="shared" si="27"/>
        <v>754699</v>
      </c>
      <c r="M62" s="81">
        <f t="shared" si="27"/>
        <v>48393</v>
      </c>
      <c r="N62" s="81">
        <f t="shared" si="27"/>
        <v>11760</v>
      </c>
      <c r="O62" s="81">
        <f t="shared" si="27"/>
        <v>36633</v>
      </c>
      <c r="P62" s="106">
        <f>ROUND(SUM(P57:P61),1)</f>
        <v>11101.2</v>
      </c>
    </row>
    <row r="63" spans="1:16" s="60" customFormat="1" ht="25.5">
      <c r="A63" s="92" t="s">
        <v>11</v>
      </c>
      <c r="B63" s="109">
        <v>16235</v>
      </c>
      <c r="C63" s="73">
        <v>36136</v>
      </c>
      <c r="D63" s="73">
        <v>26567</v>
      </c>
      <c r="E63" s="73">
        <v>9270</v>
      </c>
      <c r="F63" s="73">
        <v>299</v>
      </c>
      <c r="G63" s="94">
        <v>113</v>
      </c>
      <c r="H63" s="94">
        <v>186</v>
      </c>
      <c r="I63" s="95">
        <v>129</v>
      </c>
      <c r="J63" s="73">
        <f>+K63+L63+M63</f>
        <v>586668</v>
      </c>
      <c r="K63" s="73">
        <f aca="true" t="shared" si="28" ref="K63:L67">+ROUND($B63*D63/1000,0)</f>
        <v>431315</v>
      </c>
      <c r="L63" s="73">
        <f t="shared" si="28"/>
        <v>150498</v>
      </c>
      <c r="M63" s="73">
        <f>+N63+O63</f>
        <v>4855</v>
      </c>
      <c r="N63" s="73">
        <f aca="true" t="shared" si="29" ref="N63:O67">+ROUND($B63*G63/1000,0)</f>
        <v>1835</v>
      </c>
      <c r="O63" s="73">
        <f t="shared" si="29"/>
        <v>3020</v>
      </c>
      <c r="P63" s="96">
        <f>+ROUND($B63*I63/1000,1)</f>
        <v>2094.3</v>
      </c>
    </row>
    <row r="64" spans="1:16" s="107" customFormat="1" ht="27">
      <c r="A64" s="92" t="s">
        <v>12</v>
      </c>
      <c r="B64" s="97">
        <v>42728.25</v>
      </c>
      <c r="C64" s="73">
        <v>46110</v>
      </c>
      <c r="D64" s="73">
        <v>37356</v>
      </c>
      <c r="E64" s="73">
        <v>8114</v>
      </c>
      <c r="F64" s="73">
        <v>640</v>
      </c>
      <c r="G64" s="94">
        <v>143</v>
      </c>
      <c r="H64" s="94">
        <v>497</v>
      </c>
      <c r="I64" s="95">
        <v>131</v>
      </c>
      <c r="J64" s="73">
        <f t="shared" si="3"/>
        <v>1970200</v>
      </c>
      <c r="K64" s="73">
        <f t="shared" si="28"/>
        <v>1596157</v>
      </c>
      <c r="L64" s="73">
        <f t="shared" si="28"/>
        <v>346697</v>
      </c>
      <c r="M64" s="73">
        <f>+N64+O64</f>
        <v>27346</v>
      </c>
      <c r="N64" s="73">
        <f t="shared" si="29"/>
        <v>6110</v>
      </c>
      <c r="O64" s="73">
        <f t="shared" si="29"/>
        <v>21236</v>
      </c>
      <c r="P64" s="96">
        <f>+ROUND($B64*I64/1000,1)</f>
        <v>5597.4</v>
      </c>
    </row>
    <row r="65" spans="1:16" s="60" customFormat="1" ht="25.5">
      <c r="A65" s="92" t="s">
        <v>13</v>
      </c>
      <c r="B65" s="97">
        <v>20123</v>
      </c>
      <c r="C65" s="73">
        <v>53538</v>
      </c>
      <c r="D65" s="73">
        <v>42059</v>
      </c>
      <c r="E65" s="73">
        <v>10747</v>
      </c>
      <c r="F65" s="73">
        <v>732</v>
      </c>
      <c r="G65" s="94">
        <v>166</v>
      </c>
      <c r="H65" s="94">
        <v>566</v>
      </c>
      <c r="I65" s="95">
        <v>146</v>
      </c>
      <c r="J65" s="73">
        <f t="shared" si="3"/>
        <v>1077345</v>
      </c>
      <c r="K65" s="73">
        <f t="shared" si="28"/>
        <v>846353</v>
      </c>
      <c r="L65" s="73">
        <f t="shared" si="28"/>
        <v>216262</v>
      </c>
      <c r="M65" s="73">
        <f>+N65+O65</f>
        <v>14730</v>
      </c>
      <c r="N65" s="73">
        <f t="shared" si="29"/>
        <v>3340</v>
      </c>
      <c r="O65" s="73">
        <f t="shared" si="29"/>
        <v>11390</v>
      </c>
      <c r="P65" s="96">
        <f>+ROUND($B65*I65/1000,1)</f>
        <v>2938</v>
      </c>
    </row>
    <row r="66" spans="1:16" s="60" customFormat="1" ht="25.5">
      <c r="A66" s="92" t="s">
        <v>14</v>
      </c>
      <c r="B66" s="97">
        <v>788</v>
      </c>
      <c r="C66" s="73">
        <v>45919</v>
      </c>
      <c r="D66" s="73">
        <v>33084</v>
      </c>
      <c r="E66" s="73">
        <v>12354</v>
      </c>
      <c r="F66" s="73">
        <v>481</v>
      </c>
      <c r="G66" s="94">
        <v>143</v>
      </c>
      <c r="H66" s="94">
        <v>338</v>
      </c>
      <c r="I66" s="95">
        <v>129</v>
      </c>
      <c r="J66" s="73">
        <f t="shared" si="3"/>
        <v>36184</v>
      </c>
      <c r="K66" s="73">
        <f t="shared" si="28"/>
        <v>26070</v>
      </c>
      <c r="L66" s="73">
        <f t="shared" si="28"/>
        <v>9735</v>
      </c>
      <c r="M66" s="73">
        <f>+N66+O66</f>
        <v>379</v>
      </c>
      <c r="N66" s="73">
        <f t="shared" si="29"/>
        <v>113</v>
      </c>
      <c r="O66" s="73">
        <f t="shared" si="29"/>
        <v>266</v>
      </c>
      <c r="P66" s="96">
        <f>+ROUND($B66*I66/1000,1)</f>
        <v>101.7</v>
      </c>
    </row>
    <row r="67" spans="1:16" s="60" customFormat="1" ht="26.25" thickBot="1">
      <c r="A67" s="75" t="s">
        <v>15</v>
      </c>
      <c r="B67" s="98">
        <v>239</v>
      </c>
      <c r="C67" s="73">
        <v>221809</v>
      </c>
      <c r="D67" s="73">
        <v>146510</v>
      </c>
      <c r="E67" s="73">
        <v>73643</v>
      </c>
      <c r="F67" s="73">
        <v>1656</v>
      </c>
      <c r="G67" s="94">
        <v>693</v>
      </c>
      <c r="H67" s="94">
        <v>963</v>
      </c>
      <c r="I67" s="95">
        <v>701</v>
      </c>
      <c r="J67" s="73">
        <f t="shared" si="3"/>
        <v>53013</v>
      </c>
      <c r="K67" s="73">
        <f t="shared" si="28"/>
        <v>35016</v>
      </c>
      <c r="L67" s="73">
        <f t="shared" si="28"/>
        <v>17601</v>
      </c>
      <c r="M67" s="73">
        <f>+N67+O67</f>
        <v>396</v>
      </c>
      <c r="N67" s="73">
        <f t="shared" si="29"/>
        <v>166</v>
      </c>
      <c r="O67" s="73">
        <f t="shared" si="29"/>
        <v>230</v>
      </c>
      <c r="P67" s="96">
        <f>+ROUND($B67*I67/1000,1)</f>
        <v>167.5</v>
      </c>
    </row>
    <row r="68" spans="1:16" s="60" customFormat="1" ht="28.5" thickBot="1">
      <c r="A68" s="102" t="s">
        <v>25</v>
      </c>
      <c r="B68" s="103">
        <v>80113.25</v>
      </c>
      <c r="C68" s="81"/>
      <c r="D68" s="81"/>
      <c r="E68" s="81"/>
      <c r="F68" s="81"/>
      <c r="G68" s="104"/>
      <c r="H68" s="104"/>
      <c r="I68" s="105"/>
      <c r="J68" s="81">
        <f aca="true" t="shared" si="30" ref="J68:O68">ROUND(SUM(J63:J67),0)</f>
        <v>3723410</v>
      </c>
      <c r="K68" s="81">
        <f t="shared" si="30"/>
        <v>2934911</v>
      </c>
      <c r="L68" s="81">
        <f t="shared" si="30"/>
        <v>740793</v>
      </c>
      <c r="M68" s="81">
        <f t="shared" si="30"/>
        <v>47706</v>
      </c>
      <c r="N68" s="81">
        <f t="shared" si="30"/>
        <v>11564</v>
      </c>
      <c r="O68" s="81">
        <f t="shared" si="30"/>
        <v>36142</v>
      </c>
      <c r="P68" s="106">
        <f>ROUND(SUM(P63:P67),1)</f>
        <v>10898.9</v>
      </c>
    </row>
    <row r="69" spans="1:16" s="60" customFormat="1" ht="25.5">
      <c r="A69" s="92" t="s">
        <v>11</v>
      </c>
      <c r="B69" s="109">
        <v>35669.5</v>
      </c>
      <c r="C69" s="73">
        <v>36136</v>
      </c>
      <c r="D69" s="73">
        <v>26567</v>
      </c>
      <c r="E69" s="73">
        <v>9270</v>
      </c>
      <c r="F69" s="73">
        <v>299</v>
      </c>
      <c r="G69" s="94">
        <v>113</v>
      </c>
      <c r="H69" s="94">
        <v>186</v>
      </c>
      <c r="I69" s="95">
        <v>129</v>
      </c>
      <c r="J69" s="73">
        <f>+K69+L69+M69</f>
        <v>1288954</v>
      </c>
      <c r="K69" s="73">
        <f aca="true" t="shared" si="31" ref="K69:L73">+ROUND($B69*D69/1000,0)</f>
        <v>947632</v>
      </c>
      <c r="L69" s="73">
        <f t="shared" si="31"/>
        <v>330656</v>
      </c>
      <c r="M69" s="73">
        <f>+N69+O69</f>
        <v>10666</v>
      </c>
      <c r="N69" s="73">
        <f aca="true" t="shared" si="32" ref="N69:O73">+ROUND($B69*G69/1000,0)</f>
        <v>4031</v>
      </c>
      <c r="O69" s="73">
        <f t="shared" si="32"/>
        <v>6635</v>
      </c>
      <c r="P69" s="96">
        <f>+ROUND($B69*I69/1000,1)</f>
        <v>4601.4</v>
      </c>
    </row>
    <row r="70" spans="1:16" s="107" customFormat="1" ht="27">
      <c r="A70" s="92" t="s">
        <v>12</v>
      </c>
      <c r="B70" s="97">
        <v>88127</v>
      </c>
      <c r="C70" s="73">
        <v>46110</v>
      </c>
      <c r="D70" s="73">
        <v>37356</v>
      </c>
      <c r="E70" s="73">
        <v>8114</v>
      </c>
      <c r="F70" s="73">
        <v>640</v>
      </c>
      <c r="G70" s="94">
        <v>143</v>
      </c>
      <c r="H70" s="94">
        <v>497</v>
      </c>
      <c r="I70" s="95">
        <v>131</v>
      </c>
      <c r="J70" s="73">
        <f t="shared" si="3"/>
        <v>4063535</v>
      </c>
      <c r="K70" s="73">
        <f t="shared" si="31"/>
        <v>3292072</v>
      </c>
      <c r="L70" s="73">
        <f t="shared" si="31"/>
        <v>715062</v>
      </c>
      <c r="M70" s="73">
        <f>+N70+O70</f>
        <v>56401</v>
      </c>
      <c r="N70" s="73">
        <f t="shared" si="32"/>
        <v>12602</v>
      </c>
      <c r="O70" s="73">
        <f t="shared" si="32"/>
        <v>43799</v>
      </c>
      <c r="P70" s="96">
        <f>+ROUND($B70*I70/1000,1)</f>
        <v>11544.6</v>
      </c>
    </row>
    <row r="71" spans="1:16" s="60" customFormat="1" ht="25.5">
      <c r="A71" s="92" t="s">
        <v>13</v>
      </c>
      <c r="B71" s="97">
        <v>44800</v>
      </c>
      <c r="C71" s="73">
        <v>53538</v>
      </c>
      <c r="D71" s="73">
        <v>42059</v>
      </c>
      <c r="E71" s="73">
        <v>10747</v>
      </c>
      <c r="F71" s="73">
        <v>732</v>
      </c>
      <c r="G71" s="94">
        <v>166</v>
      </c>
      <c r="H71" s="94">
        <v>566</v>
      </c>
      <c r="I71" s="95">
        <v>146</v>
      </c>
      <c r="J71" s="73">
        <f t="shared" si="3"/>
        <v>2398503</v>
      </c>
      <c r="K71" s="73">
        <f t="shared" si="31"/>
        <v>1884243</v>
      </c>
      <c r="L71" s="73">
        <f t="shared" si="31"/>
        <v>481466</v>
      </c>
      <c r="M71" s="73">
        <f>+N71+O71</f>
        <v>32794</v>
      </c>
      <c r="N71" s="73">
        <f t="shared" si="32"/>
        <v>7437</v>
      </c>
      <c r="O71" s="73">
        <f t="shared" si="32"/>
        <v>25357</v>
      </c>
      <c r="P71" s="96">
        <f>+ROUND($B71*I71/1000,1)</f>
        <v>6540.8</v>
      </c>
    </row>
    <row r="72" spans="1:16" s="60" customFormat="1" ht="25.5">
      <c r="A72" s="92" t="s">
        <v>14</v>
      </c>
      <c r="B72" s="97">
        <v>2061</v>
      </c>
      <c r="C72" s="73">
        <v>45919</v>
      </c>
      <c r="D72" s="73">
        <v>33084</v>
      </c>
      <c r="E72" s="73">
        <v>12354</v>
      </c>
      <c r="F72" s="73">
        <v>481</v>
      </c>
      <c r="G72" s="94">
        <v>143</v>
      </c>
      <c r="H72" s="94">
        <v>338</v>
      </c>
      <c r="I72" s="95">
        <v>129</v>
      </c>
      <c r="J72" s="73">
        <f t="shared" si="3"/>
        <v>94640</v>
      </c>
      <c r="K72" s="73">
        <f t="shared" si="31"/>
        <v>68186</v>
      </c>
      <c r="L72" s="73">
        <f t="shared" si="31"/>
        <v>25462</v>
      </c>
      <c r="M72" s="73">
        <f>+N72+O72</f>
        <v>992</v>
      </c>
      <c r="N72" s="73">
        <f t="shared" si="32"/>
        <v>295</v>
      </c>
      <c r="O72" s="73">
        <f t="shared" si="32"/>
        <v>697</v>
      </c>
      <c r="P72" s="96">
        <f>+ROUND($B72*I72/1000,1)</f>
        <v>265.9</v>
      </c>
    </row>
    <row r="73" spans="1:16" s="60" customFormat="1" ht="26.25" thickBot="1">
      <c r="A73" s="75" t="s">
        <v>15</v>
      </c>
      <c r="B73" s="98">
        <v>397</v>
      </c>
      <c r="C73" s="73">
        <v>221809</v>
      </c>
      <c r="D73" s="73">
        <v>146510</v>
      </c>
      <c r="E73" s="73">
        <v>73643</v>
      </c>
      <c r="F73" s="73">
        <v>1656</v>
      </c>
      <c r="G73" s="94">
        <v>693</v>
      </c>
      <c r="H73" s="94">
        <v>963</v>
      </c>
      <c r="I73" s="95">
        <v>701</v>
      </c>
      <c r="J73" s="73">
        <f t="shared" si="3"/>
        <v>88057</v>
      </c>
      <c r="K73" s="73">
        <f t="shared" si="31"/>
        <v>58164</v>
      </c>
      <c r="L73" s="73">
        <f t="shared" si="31"/>
        <v>29236</v>
      </c>
      <c r="M73" s="73">
        <f>+N73+O73</f>
        <v>657</v>
      </c>
      <c r="N73" s="73">
        <f t="shared" si="32"/>
        <v>275</v>
      </c>
      <c r="O73" s="73">
        <f t="shared" si="32"/>
        <v>382</v>
      </c>
      <c r="P73" s="96">
        <f>+ROUND($B73*I73/1000,1)</f>
        <v>278.3</v>
      </c>
    </row>
    <row r="74" spans="1:16" s="60" customFormat="1" ht="28.5" thickBot="1">
      <c r="A74" s="102" t="s">
        <v>26</v>
      </c>
      <c r="B74" s="103">
        <v>171054.5</v>
      </c>
      <c r="C74" s="81"/>
      <c r="D74" s="81"/>
      <c r="E74" s="81"/>
      <c r="F74" s="81"/>
      <c r="G74" s="104"/>
      <c r="H74" s="104"/>
      <c r="I74" s="105"/>
      <c r="J74" s="81">
        <f aca="true" t="shared" si="33" ref="J74:O74">ROUND(SUM(J69:J73),0)</f>
        <v>7933689</v>
      </c>
      <c r="K74" s="81">
        <f t="shared" si="33"/>
        <v>6250297</v>
      </c>
      <c r="L74" s="81">
        <f t="shared" si="33"/>
        <v>1581882</v>
      </c>
      <c r="M74" s="81">
        <f t="shared" si="33"/>
        <v>101510</v>
      </c>
      <c r="N74" s="81">
        <f t="shared" si="33"/>
        <v>24640</v>
      </c>
      <c r="O74" s="81">
        <f t="shared" si="33"/>
        <v>76870</v>
      </c>
      <c r="P74" s="106">
        <f>ROUND(SUM(P69:P73),1)</f>
        <v>23231</v>
      </c>
    </row>
    <row r="75" spans="1:16" s="60" customFormat="1" ht="25.5">
      <c r="A75" s="92" t="s">
        <v>11</v>
      </c>
      <c r="B75" s="109">
        <v>20397</v>
      </c>
      <c r="C75" s="73">
        <v>36136</v>
      </c>
      <c r="D75" s="73">
        <v>26567</v>
      </c>
      <c r="E75" s="73">
        <v>9270</v>
      </c>
      <c r="F75" s="73">
        <v>299</v>
      </c>
      <c r="G75" s="94">
        <v>113</v>
      </c>
      <c r="H75" s="94">
        <v>186</v>
      </c>
      <c r="I75" s="95">
        <v>129</v>
      </c>
      <c r="J75" s="73">
        <f>+K75+L75+M75</f>
        <v>737066</v>
      </c>
      <c r="K75" s="73">
        <f aca="true" t="shared" si="34" ref="K75:L79">+ROUND($B75*D75/1000,0)</f>
        <v>541887</v>
      </c>
      <c r="L75" s="73">
        <f t="shared" si="34"/>
        <v>189080</v>
      </c>
      <c r="M75" s="73">
        <f>+N75+O75</f>
        <v>6099</v>
      </c>
      <c r="N75" s="73">
        <f aca="true" t="shared" si="35" ref="N75:O79">+ROUND($B75*G75/1000,0)</f>
        <v>2305</v>
      </c>
      <c r="O75" s="73">
        <f t="shared" si="35"/>
        <v>3794</v>
      </c>
      <c r="P75" s="96">
        <f>+ROUND($B75*I75/1000,1)</f>
        <v>2631.2</v>
      </c>
    </row>
    <row r="76" spans="1:16" s="107" customFormat="1" ht="27">
      <c r="A76" s="92" t="s">
        <v>12</v>
      </c>
      <c r="B76" s="97">
        <v>50971.5</v>
      </c>
      <c r="C76" s="73">
        <v>46110</v>
      </c>
      <c r="D76" s="73">
        <v>37356</v>
      </c>
      <c r="E76" s="73">
        <v>8114</v>
      </c>
      <c r="F76" s="73">
        <v>640</v>
      </c>
      <c r="G76" s="94">
        <v>143</v>
      </c>
      <c r="H76" s="94">
        <v>497</v>
      </c>
      <c r="I76" s="95">
        <v>131</v>
      </c>
      <c r="J76" s="73">
        <f t="shared" si="3"/>
        <v>2350296</v>
      </c>
      <c r="K76" s="73">
        <f t="shared" si="34"/>
        <v>1904091</v>
      </c>
      <c r="L76" s="73">
        <f t="shared" si="34"/>
        <v>413583</v>
      </c>
      <c r="M76" s="73">
        <f>+N76+O76</f>
        <v>32622</v>
      </c>
      <c r="N76" s="73">
        <f t="shared" si="35"/>
        <v>7289</v>
      </c>
      <c r="O76" s="73">
        <f t="shared" si="35"/>
        <v>25333</v>
      </c>
      <c r="P76" s="96">
        <f>+ROUND($B76*I76/1000,1)</f>
        <v>6677.3</v>
      </c>
    </row>
    <row r="77" spans="1:16" s="60" customFormat="1" ht="25.5">
      <c r="A77" s="92" t="s">
        <v>13</v>
      </c>
      <c r="B77" s="97">
        <v>26395</v>
      </c>
      <c r="C77" s="73">
        <v>53538</v>
      </c>
      <c r="D77" s="73">
        <v>42059</v>
      </c>
      <c r="E77" s="73">
        <v>10747</v>
      </c>
      <c r="F77" s="73">
        <v>732</v>
      </c>
      <c r="G77" s="94">
        <v>166</v>
      </c>
      <c r="H77" s="94">
        <v>566</v>
      </c>
      <c r="I77" s="95">
        <v>146</v>
      </c>
      <c r="J77" s="73">
        <f t="shared" si="3"/>
        <v>1413136</v>
      </c>
      <c r="K77" s="73">
        <f t="shared" si="34"/>
        <v>1110147</v>
      </c>
      <c r="L77" s="73">
        <f t="shared" si="34"/>
        <v>283667</v>
      </c>
      <c r="M77" s="73">
        <f>+N77+O77</f>
        <v>19322</v>
      </c>
      <c r="N77" s="73">
        <f t="shared" si="35"/>
        <v>4382</v>
      </c>
      <c r="O77" s="73">
        <f t="shared" si="35"/>
        <v>14940</v>
      </c>
      <c r="P77" s="96">
        <f>+ROUND($B77*I77/1000,1)</f>
        <v>3853.7</v>
      </c>
    </row>
    <row r="78" spans="1:16" s="60" customFormat="1" ht="25.5">
      <c r="A78" s="92" t="s">
        <v>14</v>
      </c>
      <c r="B78" s="97">
        <v>626</v>
      </c>
      <c r="C78" s="73">
        <v>45919</v>
      </c>
      <c r="D78" s="73">
        <v>33084</v>
      </c>
      <c r="E78" s="73">
        <v>12354</v>
      </c>
      <c r="F78" s="73">
        <v>481</v>
      </c>
      <c r="G78" s="94">
        <v>143</v>
      </c>
      <c r="H78" s="94">
        <v>338</v>
      </c>
      <c r="I78" s="95">
        <v>129</v>
      </c>
      <c r="J78" s="73">
        <f t="shared" si="3"/>
        <v>28747</v>
      </c>
      <c r="K78" s="73">
        <f t="shared" si="34"/>
        <v>20711</v>
      </c>
      <c r="L78" s="73">
        <f t="shared" si="34"/>
        <v>7734</v>
      </c>
      <c r="M78" s="73">
        <f>+N78+O78</f>
        <v>302</v>
      </c>
      <c r="N78" s="73">
        <f t="shared" si="35"/>
        <v>90</v>
      </c>
      <c r="O78" s="73">
        <f t="shared" si="35"/>
        <v>212</v>
      </c>
      <c r="P78" s="96">
        <f>+ROUND($B78*I78/1000,1)</f>
        <v>80.8</v>
      </c>
    </row>
    <row r="79" spans="1:16" s="60" customFormat="1" ht="26.25" thickBot="1">
      <c r="A79" s="75" t="s">
        <v>15</v>
      </c>
      <c r="B79" s="98">
        <v>368</v>
      </c>
      <c r="C79" s="73">
        <v>221809</v>
      </c>
      <c r="D79" s="73">
        <v>146510</v>
      </c>
      <c r="E79" s="73">
        <v>73643</v>
      </c>
      <c r="F79" s="73">
        <v>1656</v>
      </c>
      <c r="G79" s="94">
        <v>693</v>
      </c>
      <c r="H79" s="94">
        <v>963</v>
      </c>
      <c r="I79" s="95">
        <v>701</v>
      </c>
      <c r="J79" s="73">
        <f aca="true" t="shared" si="36" ref="J79:J97">+K79+L79+M79</f>
        <v>81626</v>
      </c>
      <c r="K79" s="73">
        <f t="shared" si="34"/>
        <v>53916</v>
      </c>
      <c r="L79" s="73">
        <f t="shared" si="34"/>
        <v>27101</v>
      </c>
      <c r="M79" s="73">
        <f>+N79+O79</f>
        <v>609</v>
      </c>
      <c r="N79" s="73">
        <f t="shared" si="35"/>
        <v>255</v>
      </c>
      <c r="O79" s="73">
        <f t="shared" si="35"/>
        <v>354</v>
      </c>
      <c r="P79" s="96">
        <f>+ROUND($B79*I79/1000,1)</f>
        <v>258</v>
      </c>
    </row>
    <row r="80" spans="1:16" s="60" customFormat="1" ht="28.5" thickBot="1">
      <c r="A80" s="102" t="s">
        <v>27</v>
      </c>
      <c r="B80" s="103">
        <v>98757.5</v>
      </c>
      <c r="C80" s="81"/>
      <c r="D80" s="81"/>
      <c r="E80" s="81"/>
      <c r="F80" s="81"/>
      <c r="G80" s="104"/>
      <c r="H80" s="104"/>
      <c r="I80" s="105"/>
      <c r="J80" s="81">
        <f aca="true" t="shared" si="37" ref="J80:O80">ROUND(SUM(J75:J79),0)</f>
        <v>4610871</v>
      </c>
      <c r="K80" s="81">
        <f t="shared" si="37"/>
        <v>3630752</v>
      </c>
      <c r="L80" s="81">
        <f t="shared" si="37"/>
        <v>921165</v>
      </c>
      <c r="M80" s="81">
        <f t="shared" si="37"/>
        <v>58954</v>
      </c>
      <c r="N80" s="81">
        <f t="shared" si="37"/>
        <v>14321</v>
      </c>
      <c r="O80" s="81">
        <f t="shared" si="37"/>
        <v>44633</v>
      </c>
      <c r="P80" s="106">
        <f>ROUND(SUM(P75:P79),1)</f>
        <v>13501</v>
      </c>
    </row>
    <row r="81" spans="1:16" s="60" customFormat="1" ht="25.5">
      <c r="A81" s="92" t="s">
        <v>11</v>
      </c>
      <c r="B81" s="109">
        <v>18674.5</v>
      </c>
      <c r="C81" s="73">
        <v>36136</v>
      </c>
      <c r="D81" s="73">
        <v>26567</v>
      </c>
      <c r="E81" s="73">
        <v>9270</v>
      </c>
      <c r="F81" s="73">
        <v>299</v>
      </c>
      <c r="G81" s="94">
        <v>113</v>
      </c>
      <c r="H81" s="94">
        <v>186</v>
      </c>
      <c r="I81" s="95">
        <v>129</v>
      </c>
      <c r="J81" s="73">
        <f>+K81+L81+M81</f>
        <v>674821</v>
      </c>
      <c r="K81" s="73">
        <f aca="true" t="shared" si="38" ref="K81:L85">+ROUND($B81*D81/1000,0)</f>
        <v>496125</v>
      </c>
      <c r="L81" s="73">
        <f t="shared" si="38"/>
        <v>173113</v>
      </c>
      <c r="M81" s="73">
        <f>+N81+O81</f>
        <v>5583</v>
      </c>
      <c r="N81" s="73">
        <f aca="true" t="shared" si="39" ref="N81:O85">+ROUND($B81*G81/1000,0)</f>
        <v>2110</v>
      </c>
      <c r="O81" s="73">
        <f t="shared" si="39"/>
        <v>3473</v>
      </c>
      <c r="P81" s="96">
        <f>+ROUND($B81*I81/1000,1)</f>
        <v>2409</v>
      </c>
    </row>
    <row r="82" spans="1:16" s="107" customFormat="1" ht="27">
      <c r="A82" s="92" t="s">
        <v>12</v>
      </c>
      <c r="B82" s="97">
        <v>46701</v>
      </c>
      <c r="C82" s="73">
        <v>46110</v>
      </c>
      <c r="D82" s="73">
        <v>37356</v>
      </c>
      <c r="E82" s="73">
        <v>8114</v>
      </c>
      <c r="F82" s="73">
        <v>640</v>
      </c>
      <c r="G82" s="94">
        <v>143</v>
      </c>
      <c r="H82" s="94">
        <v>497</v>
      </c>
      <c r="I82" s="95">
        <v>131</v>
      </c>
      <c r="J82" s="73">
        <f t="shared" si="36"/>
        <v>2153383</v>
      </c>
      <c r="K82" s="73">
        <f t="shared" si="38"/>
        <v>1744563</v>
      </c>
      <c r="L82" s="73">
        <f t="shared" si="38"/>
        <v>378932</v>
      </c>
      <c r="M82" s="73">
        <f>+N82+O82</f>
        <v>29888</v>
      </c>
      <c r="N82" s="73">
        <f t="shared" si="39"/>
        <v>6678</v>
      </c>
      <c r="O82" s="73">
        <f t="shared" si="39"/>
        <v>23210</v>
      </c>
      <c r="P82" s="96">
        <f>+ROUND($B82*I82/1000,1)</f>
        <v>6117.8</v>
      </c>
    </row>
    <row r="83" spans="1:16" s="60" customFormat="1" ht="25.5">
      <c r="A83" s="92" t="s">
        <v>13</v>
      </c>
      <c r="B83" s="97">
        <v>24581</v>
      </c>
      <c r="C83" s="73">
        <v>53538</v>
      </c>
      <c r="D83" s="73">
        <v>42059</v>
      </c>
      <c r="E83" s="73">
        <v>10747</v>
      </c>
      <c r="F83" s="73">
        <v>732</v>
      </c>
      <c r="G83" s="94">
        <v>166</v>
      </c>
      <c r="H83" s="94">
        <v>566</v>
      </c>
      <c r="I83" s="95">
        <v>146</v>
      </c>
      <c r="J83" s="73">
        <f t="shared" si="36"/>
        <v>1316017</v>
      </c>
      <c r="K83" s="73">
        <f t="shared" si="38"/>
        <v>1033852</v>
      </c>
      <c r="L83" s="73">
        <f t="shared" si="38"/>
        <v>264172</v>
      </c>
      <c r="M83" s="73">
        <f>+N83+O83</f>
        <v>17993</v>
      </c>
      <c r="N83" s="73">
        <f t="shared" si="39"/>
        <v>4080</v>
      </c>
      <c r="O83" s="73">
        <f t="shared" si="39"/>
        <v>13913</v>
      </c>
      <c r="P83" s="96">
        <f>+ROUND($B83*I83/1000,1)</f>
        <v>3588.8</v>
      </c>
    </row>
    <row r="84" spans="1:16" s="60" customFormat="1" ht="25.5">
      <c r="A84" s="92" t="s">
        <v>14</v>
      </c>
      <c r="B84" s="97">
        <v>866</v>
      </c>
      <c r="C84" s="73">
        <v>45919</v>
      </c>
      <c r="D84" s="73">
        <v>33084</v>
      </c>
      <c r="E84" s="73">
        <v>12354</v>
      </c>
      <c r="F84" s="73">
        <v>481</v>
      </c>
      <c r="G84" s="94">
        <v>143</v>
      </c>
      <c r="H84" s="94">
        <v>338</v>
      </c>
      <c r="I84" s="95">
        <v>129</v>
      </c>
      <c r="J84" s="73">
        <f t="shared" si="36"/>
        <v>39767</v>
      </c>
      <c r="K84" s="73">
        <f t="shared" si="38"/>
        <v>28651</v>
      </c>
      <c r="L84" s="73">
        <f t="shared" si="38"/>
        <v>10699</v>
      </c>
      <c r="M84" s="73">
        <f>+N84+O84</f>
        <v>417</v>
      </c>
      <c r="N84" s="73">
        <f t="shared" si="39"/>
        <v>124</v>
      </c>
      <c r="O84" s="73">
        <f t="shared" si="39"/>
        <v>293</v>
      </c>
      <c r="P84" s="96">
        <f>+ROUND($B84*I84/1000,1)</f>
        <v>111.7</v>
      </c>
    </row>
    <row r="85" spans="1:16" s="60" customFormat="1" ht="26.25" thickBot="1">
      <c r="A85" s="75" t="s">
        <v>15</v>
      </c>
      <c r="B85" s="98">
        <v>294</v>
      </c>
      <c r="C85" s="73">
        <v>221809</v>
      </c>
      <c r="D85" s="73">
        <v>146510</v>
      </c>
      <c r="E85" s="73">
        <v>73643</v>
      </c>
      <c r="F85" s="73">
        <v>1656</v>
      </c>
      <c r="G85" s="94">
        <v>693</v>
      </c>
      <c r="H85" s="94">
        <v>963</v>
      </c>
      <c r="I85" s="95">
        <v>701</v>
      </c>
      <c r="J85" s="73">
        <f t="shared" si="36"/>
        <v>65212</v>
      </c>
      <c r="K85" s="73">
        <f t="shared" si="38"/>
        <v>43074</v>
      </c>
      <c r="L85" s="73">
        <f t="shared" si="38"/>
        <v>21651</v>
      </c>
      <c r="M85" s="73">
        <f>+N85+O85</f>
        <v>487</v>
      </c>
      <c r="N85" s="73">
        <f t="shared" si="39"/>
        <v>204</v>
      </c>
      <c r="O85" s="73">
        <f t="shared" si="39"/>
        <v>283</v>
      </c>
      <c r="P85" s="96">
        <f>+ROUND($B85*I85/1000,1)</f>
        <v>206.1</v>
      </c>
    </row>
    <row r="86" spans="1:16" s="60" customFormat="1" ht="28.5" thickBot="1">
      <c r="A86" s="102" t="s">
        <v>38</v>
      </c>
      <c r="B86" s="103">
        <v>91116.5</v>
      </c>
      <c r="C86" s="81"/>
      <c r="D86" s="81"/>
      <c r="E86" s="81"/>
      <c r="F86" s="81"/>
      <c r="G86" s="104"/>
      <c r="H86" s="104"/>
      <c r="I86" s="105"/>
      <c r="J86" s="81">
        <f aca="true" t="shared" si="40" ref="J86:O86">ROUND(SUM(J81:J85),0)</f>
        <v>4249200</v>
      </c>
      <c r="K86" s="81">
        <f t="shared" si="40"/>
        <v>3346265</v>
      </c>
      <c r="L86" s="81">
        <f t="shared" si="40"/>
        <v>848567</v>
      </c>
      <c r="M86" s="81">
        <f t="shared" si="40"/>
        <v>54368</v>
      </c>
      <c r="N86" s="81">
        <f t="shared" si="40"/>
        <v>13196</v>
      </c>
      <c r="O86" s="81">
        <f t="shared" si="40"/>
        <v>41172</v>
      </c>
      <c r="P86" s="106">
        <f>ROUND(SUM(P81:P85),1)</f>
        <v>12433.4</v>
      </c>
    </row>
    <row r="87" spans="1:16" s="60" customFormat="1" ht="25.5">
      <c r="A87" s="92" t="s">
        <v>11</v>
      </c>
      <c r="B87" s="109">
        <v>36968</v>
      </c>
      <c r="C87" s="73">
        <v>36136</v>
      </c>
      <c r="D87" s="73">
        <v>26567</v>
      </c>
      <c r="E87" s="73">
        <v>9270</v>
      </c>
      <c r="F87" s="73">
        <v>299</v>
      </c>
      <c r="G87" s="94">
        <v>113</v>
      </c>
      <c r="H87" s="94">
        <v>186</v>
      </c>
      <c r="I87" s="95">
        <v>129</v>
      </c>
      <c r="J87" s="73">
        <f>+K87+L87+M87</f>
        <v>1335875</v>
      </c>
      <c r="K87" s="73">
        <f aca="true" t="shared" si="41" ref="K87:L91">+ROUND($B87*D87/1000,0)</f>
        <v>982129</v>
      </c>
      <c r="L87" s="73">
        <f t="shared" si="41"/>
        <v>342693</v>
      </c>
      <c r="M87" s="73">
        <f>+N87+O87</f>
        <v>11053</v>
      </c>
      <c r="N87" s="73">
        <f aca="true" t="shared" si="42" ref="N87:O91">+ROUND($B87*G87/1000,0)</f>
        <v>4177</v>
      </c>
      <c r="O87" s="73">
        <f t="shared" si="42"/>
        <v>6876</v>
      </c>
      <c r="P87" s="96">
        <f>+ROUND($B87*I87/1000,1)</f>
        <v>4768.9</v>
      </c>
    </row>
    <row r="88" spans="1:16" s="107" customFormat="1" ht="27">
      <c r="A88" s="92" t="s">
        <v>12</v>
      </c>
      <c r="B88" s="97">
        <v>100194</v>
      </c>
      <c r="C88" s="73">
        <v>46110</v>
      </c>
      <c r="D88" s="73">
        <v>37356</v>
      </c>
      <c r="E88" s="73">
        <v>8114</v>
      </c>
      <c r="F88" s="73">
        <v>640</v>
      </c>
      <c r="G88" s="94">
        <v>143</v>
      </c>
      <c r="H88" s="94">
        <v>497</v>
      </c>
      <c r="I88" s="95">
        <v>131</v>
      </c>
      <c r="J88" s="73">
        <f t="shared" si="36"/>
        <v>4619945</v>
      </c>
      <c r="K88" s="73">
        <f t="shared" si="41"/>
        <v>3742847</v>
      </c>
      <c r="L88" s="73">
        <f t="shared" si="41"/>
        <v>812974</v>
      </c>
      <c r="M88" s="73">
        <f>+N88+O88</f>
        <v>64124</v>
      </c>
      <c r="N88" s="73">
        <f t="shared" si="42"/>
        <v>14328</v>
      </c>
      <c r="O88" s="73">
        <f t="shared" si="42"/>
        <v>49796</v>
      </c>
      <c r="P88" s="96">
        <f>+ROUND($B88*I88/1000,1)</f>
        <v>13125.4</v>
      </c>
    </row>
    <row r="89" spans="1:16" s="60" customFormat="1" ht="25.5">
      <c r="A89" s="92" t="s">
        <v>13</v>
      </c>
      <c r="B89" s="97">
        <v>48077</v>
      </c>
      <c r="C89" s="73">
        <v>53538</v>
      </c>
      <c r="D89" s="73">
        <v>42059</v>
      </c>
      <c r="E89" s="73">
        <v>10747</v>
      </c>
      <c r="F89" s="73">
        <v>732</v>
      </c>
      <c r="G89" s="94">
        <v>166</v>
      </c>
      <c r="H89" s="94">
        <v>566</v>
      </c>
      <c r="I89" s="95">
        <v>146</v>
      </c>
      <c r="J89" s="73">
        <f t="shared" si="36"/>
        <v>2573948</v>
      </c>
      <c r="K89" s="73">
        <f t="shared" si="41"/>
        <v>2022071</v>
      </c>
      <c r="L89" s="73">
        <f t="shared" si="41"/>
        <v>516684</v>
      </c>
      <c r="M89" s="73">
        <f>+N89+O89</f>
        <v>35193</v>
      </c>
      <c r="N89" s="73">
        <f t="shared" si="42"/>
        <v>7981</v>
      </c>
      <c r="O89" s="73">
        <f t="shared" si="42"/>
        <v>27212</v>
      </c>
      <c r="P89" s="96">
        <f>+ROUND($B89*I89/1000,1)</f>
        <v>7019.2</v>
      </c>
    </row>
    <row r="90" spans="1:16" s="60" customFormat="1" ht="25.5">
      <c r="A90" s="92" t="s">
        <v>14</v>
      </c>
      <c r="B90" s="97">
        <v>990</v>
      </c>
      <c r="C90" s="73">
        <v>45919</v>
      </c>
      <c r="D90" s="73">
        <v>33084</v>
      </c>
      <c r="E90" s="73">
        <v>12354</v>
      </c>
      <c r="F90" s="73">
        <v>481</v>
      </c>
      <c r="G90" s="94">
        <v>143</v>
      </c>
      <c r="H90" s="94">
        <v>338</v>
      </c>
      <c r="I90" s="95">
        <v>129</v>
      </c>
      <c r="J90" s="73">
        <f t="shared" si="36"/>
        <v>45460</v>
      </c>
      <c r="K90" s="73">
        <f t="shared" si="41"/>
        <v>32753</v>
      </c>
      <c r="L90" s="73">
        <f t="shared" si="41"/>
        <v>12230</v>
      </c>
      <c r="M90" s="73">
        <f>+N90+O90</f>
        <v>477</v>
      </c>
      <c r="N90" s="73">
        <f t="shared" si="42"/>
        <v>142</v>
      </c>
      <c r="O90" s="73">
        <f t="shared" si="42"/>
        <v>335</v>
      </c>
      <c r="P90" s="96">
        <f>+ROUND($B90*I90/1000,1)</f>
        <v>127.7</v>
      </c>
    </row>
    <row r="91" spans="1:16" s="60" customFormat="1" ht="26.25" thickBot="1">
      <c r="A91" s="75" t="s">
        <v>15</v>
      </c>
      <c r="B91" s="98">
        <v>689</v>
      </c>
      <c r="C91" s="73">
        <v>221809</v>
      </c>
      <c r="D91" s="73">
        <v>146510</v>
      </c>
      <c r="E91" s="73">
        <v>73643</v>
      </c>
      <c r="F91" s="73">
        <v>1656</v>
      </c>
      <c r="G91" s="94">
        <v>693</v>
      </c>
      <c r="H91" s="94">
        <v>963</v>
      </c>
      <c r="I91" s="95">
        <v>701</v>
      </c>
      <c r="J91" s="73">
        <f t="shared" si="36"/>
        <v>152826</v>
      </c>
      <c r="K91" s="73">
        <f t="shared" si="41"/>
        <v>100945</v>
      </c>
      <c r="L91" s="73">
        <f t="shared" si="41"/>
        <v>50740</v>
      </c>
      <c r="M91" s="73">
        <f>+N91+O91</f>
        <v>1141</v>
      </c>
      <c r="N91" s="73">
        <f t="shared" si="42"/>
        <v>477</v>
      </c>
      <c r="O91" s="73">
        <f t="shared" si="42"/>
        <v>664</v>
      </c>
      <c r="P91" s="96">
        <f>+ROUND($B91*I91/1000,1)</f>
        <v>483</v>
      </c>
    </row>
    <row r="92" spans="1:16" s="60" customFormat="1" ht="28.5" thickBot="1">
      <c r="A92" s="102" t="s">
        <v>29</v>
      </c>
      <c r="B92" s="103">
        <v>186918</v>
      </c>
      <c r="C92" s="81"/>
      <c r="D92" s="81"/>
      <c r="E92" s="81"/>
      <c r="F92" s="81"/>
      <c r="G92" s="104"/>
      <c r="H92" s="104"/>
      <c r="I92" s="105"/>
      <c r="J92" s="81">
        <f aca="true" t="shared" si="43" ref="J92:O92">ROUND(SUM(J87:J91),0)</f>
        <v>8728054</v>
      </c>
      <c r="K92" s="81">
        <f t="shared" si="43"/>
        <v>6880745</v>
      </c>
      <c r="L92" s="81">
        <f t="shared" si="43"/>
        <v>1735321</v>
      </c>
      <c r="M92" s="81">
        <f t="shared" si="43"/>
        <v>111988</v>
      </c>
      <c r="N92" s="81">
        <f t="shared" si="43"/>
        <v>27105</v>
      </c>
      <c r="O92" s="81">
        <f t="shared" si="43"/>
        <v>84883</v>
      </c>
      <c r="P92" s="106">
        <f>ROUND(SUM(P87:P91),1)</f>
        <v>25524.2</v>
      </c>
    </row>
    <row r="93" spans="1:16" s="60" customFormat="1" ht="25.5">
      <c r="A93" s="92" t="s">
        <v>11</v>
      </c>
      <c r="B93" s="109">
        <v>321944.5</v>
      </c>
      <c r="C93" s="73">
        <v>36136</v>
      </c>
      <c r="D93" s="73">
        <v>26567</v>
      </c>
      <c r="E93" s="73">
        <v>9270</v>
      </c>
      <c r="F93" s="73">
        <v>299</v>
      </c>
      <c r="G93" s="94">
        <v>113</v>
      </c>
      <c r="H93" s="94">
        <v>186</v>
      </c>
      <c r="I93" s="95">
        <v>129</v>
      </c>
      <c r="J93" s="73">
        <f>+K93+L93+M93</f>
        <v>11633786</v>
      </c>
      <c r="K93" s="73">
        <f aca="true" t="shared" si="44" ref="K93:P97">+K87+K81+K75+K69+K63+K57+K51+K45+K39+K33+K27+K21+K15+K9</f>
        <v>8553099</v>
      </c>
      <c r="L93" s="73">
        <f>+L87+L81+L75+L69+L63+L57+L51+L45+L39+L33+L27+L21+L15+L9</f>
        <v>2984424</v>
      </c>
      <c r="M93" s="73">
        <f>+M87+M81+M75+M69+M63+M57+M51+M45+M39+M33+M27+M21+M15+M9</f>
        <v>96263</v>
      </c>
      <c r="N93" s="73">
        <f t="shared" si="44"/>
        <v>36380</v>
      </c>
      <c r="O93" s="73">
        <f t="shared" si="44"/>
        <v>59883</v>
      </c>
      <c r="P93" s="96">
        <f t="shared" si="44"/>
        <v>41530.8</v>
      </c>
    </row>
    <row r="94" spans="1:16" s="107" customFormat="1" ht="27">
      <c r="A94" s="92" t="s">
        <v>12</v>
      </c>
      <c r="B94" s="97">
        <v>819857</v>
      </c>
      <c r="C94" s="73">
        <v>46110</v>
      </c>
      <c r="D94" s="73">
        <v>37356</v>
      </c>
      <c r="E94" s="73">
        <v>8114</v>
      </c>
      <c r="F94" s="73">
        <v>640</v>
      </c>
      <c r="G94" s="94">
        <v>143</v>
      </c>
      <c r="H94" s="94">
        <v>497</v>
      </c>
      <c r="I94" s="95">
        <v>131</v>
      </c>
      <c r="J94" s="73">
        <f t="shared" si="36"/>
        <v>37803604</v>
      </c>
      <c r="K94" s="73">
        <f t="shared" si="44"/>
        <v>30626577</v>
      </c>
      <c r="L94" s="73">
        <f>+L88+L82+L76+L70+L64+L58+L52+L46+L40+L34+L28+L22+L16+L10</f>
        <v>6652319</v>
      </c>
      <c r="M94" s="73">
        <f t="shared" si="44"/>
        <v>524708</v>
      </c>
      <c r="N94" s="73">
        <f t="shared" si="44"/>
        <v>117239</v>
      </c>
      <c r="O94" s="73">
        <f t="shared" si="44"/>
        <v>407469</v>
      </c>
      <c r="P94" s="96">
        <f t="shared" si="44"/>
        <v>107401.1</v>
      </c>
    </row>
    <row r="95" spans="1:16" ht="26.25" thickBot="1">
      <c r="A95" s="92" t="s">
        <v>13</v>
      </c>
      <c r="B95" s="97">
        <v>394939</v>
      </c>
      <c r="C95" s="73">
        <v>53538</v>
      </c>
      <c r="D95" s="73">
        <v>42059</v>
      </c>
      <c r="E95" s="73">
        <v>10747</v>
      </c>
      <c r="F95" s="73">
        <v>732</v>
      </c>
      <c r="G95" s="94">
        <v>166</v>
      </c>
      <c r="H95" s="94">
        <v>566</v>
      </c>
      <c r="I95" s="95">
        <v>146</v>
      </c>
      <c r="J95" s="73">
        <f t="shared" si="36"/>
        <v>21144246</v>
      </c>
      <c r="K95" s="73">
        <f t="shared" si="44"/>
        <v>16610739</v>
      </c>
      <c r="L95" s="73">
        <f>+L89+L83+L77+L71+L65+L59+L53+L47+L41+L35+L29+L23+L17+L11</f>
        <v>4244410</v>
      </c>
      <c r="M95" s="73">
        <f t="shared" si="44"/>
        <v>289097</v>
      </c>
      <c r="N95" s="73">
        <f t="shared" si="44"/>
        <v>65560</v>
      </c>
      <c r="O95" s="73">
        <f t="shared" si="44"/>
        <v>223537</v>
      </c>
      <c r="P95" s="96">
        <f t="shared" si="44"/>
        <v>57661.00000000001</v>
      </c>
    </row>
    <row r="96" spans="1:18" s="53" customFormat="1" ht="26.25" hidden="1" thickBot="1">
      <c r="A96" s="92" t="s">
        <v>14</v>
      </c>
      <c r="B96" s="97">
        <v>15659</v>
      </c>
      <c r="C96" s="73">
        <v>45919</v>
      </c>
      <c r="D96" s="73">
        <v>33084</v>
      </c>
      <c r="E96" s="73">
        <v>12354</v>
      </c>
      <c r="F96" s="73">
        <v>481</v>
      </c>
      <c r="G96" s="94">
        <v>143</v>
      </c>
      <c r="H96" s="94">
        <v>338</v>
      </c>
      <c r="I96" s="95">
        <v>129</v>
      </c>
      <c r="J96" s="73">
        <f t="shared" si="36"/>
        <v>719048</v>
      </c>
      <c r="K96" s="73">
        <f t="shared" si="44"/>
        <v>518063</v>
      </c>
      <c r="L96" s="73">
        <f>+L90+L84+L78+L72+L66+L60+L54+L48+L42+L36+L30+L24+L18+L12</f>
        <v>193451</v>
      </c>
      <c r="M96" s="73">
        <f t="shared" si="44"/>
        <v>7534</v>
      </c>
      <c r="N96" s="73">
        <f t="shared" si="44"/>
        <v>2240</v>
      </c>
      <c r="O96" s="73">
        <f t="shared" si="44"/>
        <v>5294</v>
      </c>
      <c r="P96" s="96">
        <f t="shared" si="44"/>
        <v>2020.1000000000001</v>
      </c>
      <c r="Q96" s="55"/>
      <c r="R96" s="55"/>
    </row>
    <row r="97" spans="1:18" s="53" customFormat="1" ht="26.25" hidden="1" thickBot="1">
      <c r="A97" s="75" t="s">
        <v>15</v>
      </c>
      <c r="B97" s="98">
        <v>4979</v>
      </c>
      <c r="C97" s="73">
        <v>221809</v>
      </c>
      <c r="D97" s="73">
        <v>146510</v>
      </c>
      <c r="E97" s="73">
        <v>73643</v>
      </c>
      <c r="F97" s="73">
        <v>1656</v>
      </c>
      <c r="G97" s="94">
        <v>693</v>
      </c>
      <c r="H97" s="94">
        <v>963</v>
      </c>
      <c r="I97" s="95">
        <v>701</v>
      </c>
      <c r="J97" s="73">
        <f t="shared" si="36"/>
        <v>1104386</v>
      </c>
      <c r="K97" s="73">
        <f t="shared" si="44"/>
        <v>729473</v>
      </c>
      <c r="L97" s="73">
        <f>+L91+L85+L79+L73+L67+L61+L55+L49+L43+L37+L31+L25+L19+L13</f>
        <v>366669</v>
      </c>
      <c r="M97" s="73">
        <f t="shared" si="44"/>
        <v>8244</v>
      </c>
      <c r="N97" s="73">
        <f t="shared" si="44"/>
        <v>3450</v>
      </c>
      <c r="O97" s="73">
        <f t="shared" si="44"/>
        <v>4794</v>
      </c>
      <c r="P97" s="96">
        <f t="shared" si="44"/>
        <v>3490.3</v>
      </c>
      <c r="Q97" s="55"/>
      <c r="R97" s="55"/>
    </row>
    <row r="98" spans="1:18" s="53" customFormat="1" ht="28.5" thickBot="1">
      <c r="A98" s="102" t="s">
        <v>39</v>
      </c>
      <c r="B98" s="103">
        <v>1557378.5</v>
      </c>
      <c r="C98" s="81"/>
      <c r="D98" s="81"/>
      <c r="E98" s="81"/>
      <c r="F98" s="81"/>
      <c r="G98" s="104"/>
      <c r="H98" s="104"/>
      <c r="I98" s="105"/>
      <c r="J98" s="81">
        <f aca="true" t="shared" si="45" ref="J98:O98">ROUND(SUM(J93:J97),0)</f>
        <v>72405070</v>
      </c>
      <c r="K98" s="81">
        <f t="shared" si="45"/>
        <v>57037951</v>
      </c>
      <c r="L98" s="81">
        <f t="shared" si="45"/>
        <v>14441273</v>
      </c>
      <c r="M98" s="81">
        <f t="shared" si="45"/>
        <v>925846</v>
      </c>
      <c r="N98" s="81">
        <f t="shared" si="45"/>
        <v>224869</v>
      </c>
      <c r="O98" s="81">
        <f t="shared" si="45"/>
        <v>700977</v>
      </c>
      <c r="P98" s="106">
        <f>ROUND(SUM(P93:P97),1)</f>
        <v>212103.3</v>
      </c>
      <c r="Q98" s="55"/>
      <c r="R98" s="55"/>
    </row>
    <row r="99" spans="1:18" s="53" customFormat="1" ht="12.75">
      <c r="A99" s="3"/>
      <c r="B99" s="3"/>
      <c r="C99" s="3"/>
      <c r="D99" s="3"/>
      <c r="E99" s="3"/>
      <c r="F99" s="3"/>
      <c r="G99" s="3"/>
      <c r="H99" s="3"/>
      <c r="I99" s="3"/>
      <c r="J99" s="5"/>
      <c r="K99" s="5"/>
      <c r="L99" s="5"/>
      <c r="M99" s="5"/>
      <c r="N99" s="5"/>
      <c r="O99" s="5"/>
      <c r="P99" s="6"/>
      <c r="Q99" s="55"/>
      <c r="R99" s="55"/>
    </row>
    <row r="100" spans="2:18" s="53" customFormat="1" ht="20.25">
      <c r="B100" s="91"/>
      <c r="C100" s="24"/>
      <c r="I100" s="114"/>
      <c r="J100" s="114"/>
      <c r="K100" s="114"/>
      <c r="L100" s="114"/>
      <c r="M100" s="114"/>
      <c r="N100" s="115"/>
      <c r="O100" s="54"/>
      <c r="P100" s="55"/>
      <c r="Q100" s="55"/>
      <c r="R100" s="55"/>
    </row>
    <row r="101" spans="2:18" s="53" customFormat="1" ht="20.25">
      <c r="B101" s="25"/>
      <c r="C101" s="56"/>
      <c r="I101" s="114"/>
      <c r="J101" s="114"/>
      <c r="K101" s="114"/>
      <c r="L101" s="114"/>
      <c r="M101" s="114"/>
      <c r="N101" s="115"/>
      <c r="O101" s="54"/>
      <c r="P101" s="55"/>
      <c r="Q101" s="55"/>
      <c r="R101" s="55"/>
    </row>
    <row r="102" spans="2:18" s="53" customFormat="1" ht="20.25">
      <c r="B102" s="25"/>
      <c r="C102" s="56"/>
      <c r="I102" s="114"/>
      <c r="J102" s="114"/>
      <c r="K102" s="114"/>
      <c r="L102" s="114"/>
      <c r="M102" s="114"/>
      <c r="N102" s="115"/>
      <c r="O102" s="54"/>
      <c r="P102" s="55"/>
      <c r="Q102" s="55"/>
      <c r="R102" s="55"/>
    </row>
    <row r="103" spans="2:18" s="53" customFormat="1" ht="15.75">
      <c r="B103" s="25"/>
      <c r="C103" s="56"/>
      <c r="I103" s="26"/>
      <c r="J103" s="57"/>
      <c r="K103" s="57"/>
      <c r="L103" s="57"/>
      <c r="M103" s="57"/>
      <c r="N103" s="57"/>
      <c r="O103" s="54"/>
      <c r="P103" s="55"/>
      <c r="Q103" s="55"/>
      <c r="R103" s="55"/>
    </row>
    <row r="104" spans="2:18" s="53" customFormat="1" ht="20.25">
      <c r="B104" s="25"/>
      <c r="C104" s="56"/>
      <c r="I104" s="116"/>
      <c r="J104" s="116"/>
      <c r="K104" s="116"/>
      <c r="L104" s="116"/>
      <c r="M104" s="116"/>
      <c r="N104" s="116"/>
      <c r="O104" s="54"/>
      <c r="P104" s="55"/>
      <c r="Q104" s="55"/>
      <c r="R104" s="55"/>
    </row>
    <row r="105" spans="2:14" ht="38.25" customHeight="1">
      <c r="B105" s="2"/>
      <c r="C105" s="27"/>
      <c r="I105" s="116"/>
      <c r="J105" s="116"/>
      <c r="K105" s="116"/>
      <c r="L105" s="116"/>
      <c r="M105" s="116"/>
      <c r="N105" s="116"/>
    </row>
    <row r="106" spans="9:14" ht="20.25">
      <c r="I106" s="116"/>
      <c r="J106" s="116"/>
      <c r="K106" s="116"/>
      <c r="L106" s="116"/>
      <c r="M106" s="116"/>
      <c r="N106" s="116"/>
    </row>
    <row r="107" spans="9:14" ht="20.25">
      <c r="I107" s="116"/>
      <c r="J107" s="116"/>
      <c r="K107" s="116"/>
      <c r="L107" s="116"/>
      <c r="M107" s="116"/>
      <c r="N107" s="116"/>
    </row>
    <row r="108" spans="9:14" ht="20.25">
      <c r="I108" s="116"/>
      <c r="J108" s="116"/>
      <c r="K108" s="116"/>
      <c r="L108" s="116"/>
      <c r="M108" s="116"/>
      <c r="N108" s="116"/>
    </row>
    <row r="109" spans="9:14" ht="20.25">
      <c r="I109" s="116"/>
      <c r="J109" s="116"/>
      <c r="K109" s="116"/>
      <c r="L109" s="116"/>
      <c r="M109" s="116"/>
      <c r="N109" s="116"/>
    </row>
  </sheetData>
  <sheetProtection/>
  <mergeCells count="4">
    <mergeCell ref="G6:H6"/>
    <mergeCell ref="N6:O6"/>
    <mergeCell ref="C5:I5"/>
    <mergeCell ref="J5:P5"/>
  </mergeCells>
  <printOptions horizontalCentered="1"/>
  <pageMargins left="0.5905511811023623" right="0.15748031496062992" top="0.5905511811023623" bottom="0.3937007874015748" header="0.31496062992125984" footer="0.5118110236220472"/>
  <pageSetup fitToHeight="1" fitToWidth="1" horizontalDpi="300" verticalDpi="300" orientation="portrait" paperSize="9" scale="26" r:id="rId1"/>
  <headerFooter alignWithMargins="0">
    <oddHeader>&amp;R&amp;"Arial,Kurzíva"&amp;22Kapitola B.3.II&amp;"Arial,Obyčejné"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Q29" sqref="Q29"/>
    </sheetView>
  </sheetViews>
  <sheetFormatPr defaultColWidth="8.8515625" defaultRowHeight="12.75"/>
  <cols>
    <col min="1" max="1" width="4.00390625" style="62" customWidth="1"/>
    <col min="2" max="2" width="21.8515625" style="62" customWidth="1"/>
    <col min="3" max="3" width="21.8515625" style="62" bestFit="1" customWidth="1"/>
    <col min="4" max="6" width="15.421875" style="62" bestFit="1" customWidth="1"/>
    <col min="7" max="8" width="11.7109375" style="62" bestFit="1" customWidth="1"/>
    <col min="9" max="9" width="17.28125" style="62" customWidth="1"/>
    <col min="10" max="10" width="11.421875" style="62" bestFit="1" customWidth="1"/>
    <col min="11" max="11" width="11.421875" style="62" customWidth="1"/>
    <col min="12" max="12" width="11.421875" style="62" bestFit="1" customWidth="1"/>
    <col min="13" max="13" width="13.8515625" style="62" bestFit="1" customWidth="1"/>
    <col min="14" max="14" width="8.8515625" style="62" customWidth="1"/>
    <col min="15" max="15" width="20.140625" style="62" bestFit="1" customWidth="1"/>
    <col min="16" max="16" width="11.28125" style="62" bestFit="1" customWidth="1"/>
    <col min="17" max="17" width="8.8515625" style="62" customWidth="1"/>
    <col min="18" max="18" width="12.7109375" style="62" bestFit="1" customWidth="1"/>
    <col min="19" max="16384" width="8.8515625" style="62" customWidth="1"/>
  </cols>
  <sheetData>
    <row r="1" spans="1:12" ht="19.5">
      <c r="A1" s="384" t="s">
        <v>415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48"/>
    </row>
    <row r="2" spans="1:13" ht="22.5" customHeight="1">
      <c r="A2" s="28"/>
      <c r="B2" s="28"/>
      <c r="C2" s="28"/>
      <c r="D2" s="28"/>
      <c r="E2" s="28"/>
      <c r="F2" s="28"/>
      <c r="G2" s="28"/>
      <c r="H2" s="28"/>
      <c r="K2" s="28"/>
      <c r="M2" s="249"/>
    </row>
    <row r="3" spans="4:13" ht="15.75">
      <c r="D3" s="118"/>
      <c r="J3" s="118"/>
      <c r="K3" s="118"/>
      <c r="M3" s="117"/>
    </row>
    <row r="4" spans="2:18" ht="16.5" thickBot="1">
      <c r="B4" s="35"/>
      <c r="C4" s="30"/>
      <c r="D4" s="36"/>
      <c r="E4" s="36"/>
      <c r="F4" s="30"/>
      <c r="G4" s="36"/>
      <c r="H4" s="30"/>
      <c r="I4" s="30"/>
      <c r="J4" s="36"/>
      <c r="K4" s="36"/>
      <c r="M4" s="372" t="s">
        <v>416</v>
      </c>
      <c r="O4" s="30"/>
      <c r="P4" s="29"/>
      <c r="Q4" s="29"/>
      <c r="R4" s="31"/>
    </row>
    <row r="5" spans="1:18" ht="19.5" thickBot="1">
      <c r="A5" s="229"/>
      <c r="B5" s="9"/>
      <c r="C5" s="230" t="s">
        <v>125</v>
      </c>
      <c r="D5" s="231"/>
      <c r="E5" s="231"/>
      <c r="F5" s="231"/>
      <c r="G5" s="231"/>
      <c r="H5" s="232"/>
      <c r="I5" s="230" t="s">
        <v>40</v>
      </c>
      <c r="J5" s="231"/>
      <c r="K5" s="231"/>
      <c r="L5" s="232"/>
      <c r="M5" s="233" t="s">
        <v>126</v>
      </c>
      <c r="O5" s="30"/>
      <c r="P5" s="29"/>
      <c r="Q5" s="29"/>
      <c r="R5" s="31"/>
    </row>
    <row r="6" spans="1:20" ht="24" thickBot="1">
      <c r="A6" s="234"/>
      <c r="B6" s="38" t="s">
        <v>2</v>
      </c>
      <c r="C6" s="235" t="s">
        <v>31</v>
      </c>
      <c r="D6" s="235" t="s">
        <v>41</v>
      </c>
      <c r="E6" s="236" t="s">
        <v>413</v>
      </c>
      <c r="F6" s="237"/>
      <c r="G6" s="237"/>
      <c r="H6" s="238"/>
      <c r="I6" s="235" t="s">
        <v>43</v>
      </c>
      <c r="J6" s="235" t="s">
        <v>44</v>
      </c>
      <c r="K6" s="235" t="s">
        <v>33</v>
      </c>
      <c r="L6" s="235" t="s">
        <v>42</v>
      </c>
      <c r="M6" s="235" t="s">
        <v>127</v>
      </c>
      <c r="O6" s="30"/>
      <c r="P6" s="30"/>
      <c r="Q6" s="36"/>
      <c r="R6" s="31"/>
      <c r="S6" s="118"/>
      <c r="T6" s="119"/>
    </row>
    <row r="7" spans="1:20" ht="19.5" thickBot="1">
      <c r="A7" s="234"/>
      <c r="B7" s="18"/>
      <c r="C7" s="239" t="s">
        <v>0</v>
      </c>
      <c r="D7" s="239" t="s">
        <v>0</v>
      </c>
      <c r="E7" s="34" t="s">
        <v>128</v>
      </c>
      <c r="F7" s="34" t="s">
        <v>129</v>
      </c>
      <c r="G7" s="34" t="s">
        <v>130</v>
      </c>
      <c r="H7" s="240" t="s">
        <v>131</v>
      </c>
      <c r="I7" s="239" t="s">
        <v>45</v>
      </c>
      <c r="J7" s="239" t="s">
        <v>46</v>
      </c>
      <c r="K7" s="239"/>
      <c r="L7" s="239" t="s">
        <v>66</v>
      </c>
      <c r="M7" s="239" t="s">
        <v>132</v>
      </c>
      <c r="O7" s="30"/>
      <c r="P7" s="30"/>
      <c r="Q7" s="36"/>
      <c r="R7" s="31"/>
      <c r="S7" s="118"/>
      <c r="T7" s="119"/>
    </row>
    <row r="8" spans="1:20" ht="19.5" thickBot="1">
      <c r="A8" s="241">
        <v>1</v>
      </c>
      <c r="B8" s="242" t="s">
        <v>16</v>
      </c>
      <c r="C8" s="357">
        <f>D8+I8+J8+K8</f>
        <v>7351374</v>
      </c>
      <c r="D8" s="358">
        <f>E8+F8+G8+H8</f>
        <v>5376432</v>
      </c>
      <c r="E8" s="359">
        <v>4253569</v>
      </c>
      <c r="F8" s="359">
        <v>1041863</v>
      </c>
      <c r="G8" s="359">
        <v>36500</v>
      </c>
      <c r="H8" s="359">
        <v>44500</v>
      </c>
      <c r="I8" s="358">
        <f>ROUND(D8*0.34,0)</f>
        <v>1827987</v>
      </c>
      <c r="J8" s="358">
        <f>ROUND((E8+F8)*0.01,0)</f>
        <v>52954</v>
      </c>
      <c r="K8" s="360">
        <v>94001</v>
      </c>
      <c r="L8" s="360">
        <v>22830</v>
      </c>
      <c r="M8" s="361">
        <v>21535.5</v>
      </c>
      <c r="O8" s="30"/>
      <c r="P8" s="32"/>
      <c r="Q8" s="36"/>
      <c r="R8" s="31"/>
      <c r="S8" s="118"/>
      <c r="T8" s="119"/>
    </row>
    <row r="9" spans="1:20" ht="19.5" thickBot="1">
      <c r="A9" s="243">
        <v>2</v>
      </c>
      <c r="B9" s="242" t="s">
        <v>17</v>
      </c>
      <c r="C9" s="357">
        <f aca="true" t="shared" si="0" ref="C9:C21">D9+I9+J9+K9</f>
        <v>8016952</v>
      </c>
      <c r="D9" s="358">
        <f aca="true" t="shared" si="1" ref="D9:D21">E9+F9+G9+H9</f>
        <v>5863222</v>
      </c>
      <c r="E9" s="362">
        <v>4656887</v>
      </c>
      <c r="F9" s="362">
        <f>1149335</f>
        <v>1149335</v>
      </c>
      <c r="G9" s="362">
        <v>25700</v>
      </c>
      <c r="H9" s="362">
        <v>31300</v>
      </c>
      <c r="I9" s="363">
        <f>ROUND(D9*0.34,0)</f>
        <v>1993495</v>
      </c>
      <c r="J9" s="363">
        <f>ROUND((E9+F9)*0.01,0)+1</f>
        <v>58063</v>
      </c>
      <c r="K9" s="364">
        <v>102172</v>
      </c>
      <c r="L9" s="364">
        <v>24901</v>
      </c>
      <c r="M9" s="365">
        <v>23600.8</v>
      </c>
      <c r="O9" s="30"/>
      <c r="P9" s="32"/>
      <c r="Q9" s="36"/>
      <c r="R9" s="31"/>
      <c r="S9" s="118"/>
      <c r="T9" s="119"/>
    </row>
    <row r="10" spans="1:20" ht="19.5" thickBot="1">
      <c r="A10" s="243">
        <v>3</v>
      </c>
      <c r="B10" s="242" t="s">
        <v>18</v>
      </c>
      <c r="C10" s="357">
        <f t="shared" si="0"/>
        <v>4682348</v>
      </c>
      <c r="D10" s="358">
        <f t="shared" si="1"/>
        <v>3424341</v>
      </c>
      <c r="E10" s="362">
        <v>2715465</v>
      </c>
      <c r="F10" s="362">
        <v>676876</v>
      </c>
      <c r="G10" s="362">
        <v>14400</v>
      </c>
      <c r="H10" s="362">
        <v>17600</v>
      </c>
      <c r="I10" s="363">
        <f>ROUND(D10*0.34,0)</f>
        <v>1164276</v>
      </c>
      <c r="J10" s="363">
        <f>ROUND((E10+F10)*0.01,0)+1</f>
        <v>33924</v>
      </c>
      <c r="K10" s="364">
        <v>59807</v>
      </c>
      <c r="L10" s="364">
        <v>14543</v>
      </c>
      <c r="M10" s="365">
        <v>13705.9</v>
      </c>
      <c r="O10" s="30"/>
      <c r="P10" s="32"/>
      <c r="Q10" s="36"/>
      <c r="R10" s="31"/>
      <c r="S10" s="118"/>
      <c r="T10" s="119"/>
    </row>
    <row r="11" spans="1:20" ht="19.5" thickBot="1">
      <c r="A11" s="243">
        <v>4</v>
      </c>
      <c r="B11" s="242" t="s">
        <v>19</v>
      </c>
      <c r="C11" s="357">
        <f t="shared" si="0"/>
        <v>3898485</v>
      </c>
      <c r="D11" s="358">
        <f t="shared" si="1"/>
        <v>2851068</v>
      </c>
      <c r="E11" s="362">
        <v>2263770</v>
      </c>
      <c r="F11" s="362">
        <v>565298</v>
      </c>
      <c r="G11" s="362">
        <v>9900</v>
      </c>
      <c r="H11" s="362">
        <v>12100</v>
      </c>
      <c r="I11" s="363">
        <f aca="true" t="shared" si="2" ref="I11:I21">ROUND(D11*0.34,0)</f>
        <v>969363</v>
      </c>
      <c r="J11" s="363">
        <f aca="true" t="shared" si="3" ref="J11:J21">ROUND((E11+F11)*0.01,0)</f>
        <v>28291</v>
      </c>
      <c r="K11" s="364">
        <v>49763</v>
      </c>
      <c r="L11" s="364">
        <v>12108</v>
      </c>
      <c r="M11" s="365">
        <v>11426.9</v>
      </c>
      <c r="O11" s="30"/>
      <c r="P11" s="33"/>
      <c r="Q11" s="36"/>
      <c r="R11" s="31"/>
      <c r="S11" s="118"/>
      <c r="T11" s="119"/>
    </row>
    <row r="12" spans="1:20" ht="19.5" thickBot="1">
      <c r="A12" s="243">
        <v>5</v>
      </c>
      <c r="B12" s="242" t="s">
        <v>20</v>
      </c>
      <c r="C12" s="357">
        <f t="shared" si="0"/>
        <v>2149964</v>
      </c>
      <c r="D12" s="358">
        <f t="shared" si="1"/>
        <v>1572319</v>
      </c>
      <c r="E12" s="362">
        <v>1246956</v>
      </c>
      <c r="F12" s="362">
        <v>310363</v>
      </c>
      <c r="G12" s="362">
        <v>6800</v>
      </c>
      <c r="H12" s="362">
        <v>8200</v>
      </c>
      <c r="I12" s="363">
        <f>ROUND(D12*0.34,0)+1</f>
        <v>534589</v>
      </c>
      <c r="J12" s="363">
        <f t="shared" si="3"/>
        <v>15573</v>
      </c>
      <c r="K12" s="364">
        <v>27483</v>
      </c>
      <c r="L12" s="364">
        <v>6677</v>
      </c>
      <c r="M12" s="365">
        <v>6290.4</v>
      </c>
      <c r="O12" s="120"/>
      <c r="P12" s="120"/>
      <c r="Q12" s="36"/>
      <c r="R12" s="31"/>
      <c r="S12" s="118"/>
      <c r="T12" s="119"/>
    </row>
    <row r="13" spans="1:20" ht="19.5" thickBot="1">
      <c r="A13" s="243">
        <v>6</v>
      </c>
      <c r="B13" s="242" t="s">
        <v>21</v>
      </c>
      <c r="C13" s="357">
        <f t="shared" si="0"/>
        <v>6116608</v>
      </c>
      <c r="D13" s="358">
        <f t="shared" si="1"/>
        <v>4473178</v>
      </c>
      <c r="E13" s="362">
        <v>3545274</v>
      </c>
      <c r="F13" s="362">
        <v>879904</v>
      </c>
      <c r="G13" s="362">
        <v>21600</v>
      </c>
      <c r="H13" s="362">
        <v>26400</v>
      </c>
      <c r="I13" s="363">
        <f>ROUND(D13*0.34,0)-1</f>
        <v>1520880</v>
      </c>
      <c r="J13" s="363">
        <f t="shared" si="3"/>
        <v>44252</v>
      </c>
      <c r="K13" s="364">
        <v>78298</v>
      </c>
      <c r="L13" s="364">
        <v>18996</v>
      </c>
      <c r="M13" s="365">
        <v>17869.4</v>
      </c>
      <c r="Q13" s="36"/>
      <c r="R13" s="31"/>
      <c r="S13" s="118"/>
      <c r="T13" s="119"/>
    </row>
    <row r="14" spans="1:20" ht="19.5" thickBot="1">
      <c r="A14" s="243">
        <v>7</v>
      </c>
      <c r="B14" s="242" t="s">
        <v>22</v>
      </c>
      <c r="C14" s="357">
        <f t="shared" si="0"/>
        <v>3095648</v>
      </c>
      <c r="D14" s="358">
        <f t="shared" si="1"/>
        <v>2263955</v>
      </c>
      <c r="E14" s="362">
        <v>1796950</v>
      </c>
      <c r="F14" s="362">
        <v>445005</v>
      </c>
      <c r="G14" s="362">
        <v>9900</v>
      </c>
      <c r="H14" s="362">
        <v>12100</v>
      </c>
      <c r="I14" s="363">
        <f>ROUND(D14*0.34,0)-1</f>
        <v>769744</v>
      </c>
      <c r="J14" s="363">
        <f t="shared" si="3"/>
        <v>22420</v>
      </c>
      <c r="K14" s="364">
        <v>39529</v>
      </c>
      <c r="L14" s="364">
        <v>9613</v>
      </c>
      <c r="M14" s="365">
        <v>9084.3</v>
      </c>
      <c r="Q14" s="36"/>
      <c r="R14" s="31"/>
      <c r="S14" s="118"/>
      <c r="T14" s="119"/>
    </row>
    <row r="15" spans="1:20" ht="19.5" thickBot="1">
      <c r="A15" s="243">
        <v>8</v>
      </c>
      <c r="B15" s="242" t="s">
        <v>23</v>
      </c>
      <c r="C15" s="357">
        <f t="shared" si="0"/>
        <v>4061911</v>
      </c>
      <c r="D15" s="358">
        <f t="shared" si="1"/>
        <v>2970694</v>
      </c>
      <c r="E15" s="362">
        <v>2350880</v>
      </c>
      <c r="F15" s="362">
        <v>579814</v>
      </c>
      <c r="G15" s="362">
        <v>18000</v>
      </c>
      <c r="H15" s="362">
        <v>22000</v>
      </c>
      <c r="I15" s="363">
        <f t="shared" si="2"/>
        <v>1010036</v>
      </c>
      <c r="J15" s="363">
        <f t="shared" si="3"/>
        <v>29307</v>
      </c>
      <c r="K15" s="364">
        <v>51874</v>
      </c>
      <c r="L15" s="364">
        <v>12615</v>
      </c>
      <c r="M15" s="365">
        <v>11900.4</v>
      </c>
      <c r="Q15" s="36"/>
      <c r="R15" s="31"/>
      <c r="S15" s="118"/>
      <c r="T15" s="119"/>
    </row>
    <row r="16" spans="1:20" ht="19.5" thickBot="1">
      <c r="A16" s="243">
        <v>9</v>
      </c>
      <c r="B16" s="242" t="s">
        <v>24</v>
      </c>
      <c r="C16" s="357">
        <f t="shared" si="0"/>
        <v>3786556</v>
      </c>
      <c r="D16" s="358">
        <f t="shared" si="1"/>
        <v>2769232</v>
      </c>
      <c r="E16" s="362">
        <v>2196573</v>
      </c>
      <c r="F16" s="362">
        <v>542659</v>
      </c>
      <c r="G16" s="362">
        <v>13500</v>
      </c>
      <c r="H16" s="362">
        <v>16500</v>
      </c>
      <c r="I16" s="363">
        <f t="shared" si="2"/>
        <v>941539</v>
      </c>
      <c r="J16" s="363">
        <f t="shared" si="3"/>
        <v>27392</v>
      </c>
      <c r="K16" s="364">
        <v>48393</v>
      </c>
      <c r="L16" s="364">
        <v>11760</v>
      </c>
      <c r="M16" s="365">
        <v>11101.2</v>
      </c>
      <c r="Q16" s="36"/>
      <c r="R16" s="31"/>
      <c r="S16" s="118"/>
      <c r="T16" s="119"/>
    </row>
    <row r="17" spans="1:20" ht="19.5" thickBot="1">
      <c r="A17" s="243">
        <v>10</v>
      </c>
      <c r="B17" s="242" t="s">
        <v>25</v>
      </c>
      <c r="C17" s="357">
        <f t="shared" si="0"/>
        <v>3723410</v>
      </c>
      <c r="D17" s="358">
        <f t="shared" si="1"/>
        <v>2723003</v>
      </c>
      <c r="E17" s="362">
        <v>2158325</v>
      </c>
      <c r="F17" s="362">
        <v>529678</v>
      </c>
      <c r="G17" s="362">
        <v>15800</v>
      </c>
      <c r="H17" s="362">
        <v>19200</v>
      </c>
      <c r="I17" s="363">
        <f t="shared" si="2"/>
        <v>925821</v>
      </c>
      <c r="J17" s="363">
        <f t="shared" si="3"/>
        <v>26880</v>
      </c>
      <c r="K17" s="364">
        <v>47706</v>
      </c>
      <c r="L17" s="364">
        <v>11564</v>
      </c>
      <c r="M17" s="365">
        <v>10898.9</v>
      </c>
      <c r="Q17" s="36"/>
      <c r="R17" s="31"/>
      <c r="S17" s="118"/>
      <c r="T17" s="119"/>
    </row>
    <row r="18" spans="1:20" ht="19.5" thickBot="1">
      <c r="A18" s="243">
        <v>11</v>
      </c>
      <c r="B18" s="242" t="s">
        <v>26</v>
      </c>
      <c r="C18" s="357">
        <f t="shared" si="0"/>
        <v>7933689</v>
      </c>
      <c r="D18" s="358">
        <f t="shared" si="1"/>
        <v>5802007</v>
      </c>
      <c r="E18" s="362">
        <v>4606127</v>
      </c>
      <c r="F18" s="362">
        <v>1142880</v>
      </c>
      <c r="G18" s="362">
        <v>23900</v>
      </c>
      <c r="H18" s="362">
        <v>29100</v>
      </c>
      <c r="I18" s="363">
        <f t="shared" si="2"/>
        <v>1972682</v>
      </c>
      <c r="J18" s="363">
        <f t="shared" si="3"/>
        <v>57490</v>
      </c>
      <c r="K18" s="364">
        <v>101510</v>
      </c>
      <c r="L18" s="364">
        <v>24640</v>
      </c>
      <c r="M18" s="365">
        <v>23231</v>
      </c>
      <c r="Q18" s="36"/>
      <c r="R18" s="31"/>
      <c r="S18" s="118"/>
      <c r="T18" s="119"/>
    </row>
    <row r="19" spans="1:20" ht="19.5" thickBot="1">
      <c r="A19" s="243">
        <v>12</v>
      </c>
      <c r="B19" s="242" t="s">
        <v>27</v>
      </c>
      <c r="C19" s="357">
        <f t="shared" si="0"/>
        <v>4610871</v>
      </c>
      <c r="D19" s="358">
        <f t="shared" si="1"/>
        <v>3372042</v>
      </c>
      <c r="E19" s="362">
        <v>2674259</v>
      </c>
      <c r="F19" s="362">
        <v>663783</v>
      </c>
      <c r="G19" s="362">
        <v>15300</v>
      </c>
      <c r="H19" s="362">
        <v>18700</v>
      </c>
      <c r="I19" s="363">
        <f>ROUND(D19*0.34,0)+1</f>
        <v>1146495</v>
      </c>
      <c r="J19" s="363">
        <f t="shared" si="3"/>
        <v>33380</v>
      </c>
      <c r="K19" s="364">
        <v>58954</v>
      </c>
      <c r="L19" s="364">
        <v>14321</v>
      </c>
      <c r="M19" s="365">
        <v>13501</v>
      </c>
      <c r="Q19" s="36"/>
      <c r="R19" s="31"/>
      <c r="S19" s="118"/>
      <c r="T19" s="119"/>
    </row>
    <row r="20" spans="1:20" ht="19.5" thickBot="1">
      <c r="A20" s="243">
        <v>13</v>
      </c>
      <c r="B20" s="242" t="s">
        <v>38</v>
      </c>
      <c r="C20" s="357">
        <f t="shared" si="0"/>
        <v>4249200</v>
      </c>
      <c r="D20" s="358">
        <f t="shared" si="1"/>
        <v>3107572</v>
      </c>
      <c r="E20" s="362">
        <v>2461245</v>
      </c>
      <c r="F20" s="362">
        <v>607327</v>
      </c>
      <c r="G20" s="362">
        <v>17600</v>
      </c>
      <c r="H20" s="362">
        <v>21400</v>
      </c>
      <c r="I20" s="363">
        <f t="shared" si="2"/>
        <v>1056574</v>
      </c>
      <c r="J20" s="363">
        <f t="shared" si="3"/>
        <v>30686</v>
      </c>
      <c r="K20" s="364">
        <v>54368</v>
      </c>
      <c r="L20" s="364">
        <v>13196</v>
      </c>
      <c r="M20" s="365">
        <v>12433.4</v>
      </c>
      <c r="Q20" s="36"/>
      <c r="R20" s="31"/>
      <c r="S20" s="118"/>
      <c r="T20" s="119"/>
    </row>
    <row r="21" spans="1:20" ht="19.5" thickBot="1">
      <c r="A21" s="243">
        <v>14</v>
      </c>
      <c r="B21" s="244" t="s">
        <v>29</v>
      </c>
      <c r="C21" s="357">
        <f t="shared" si="0"/>
        <v>8728054</v>
      </c>
      <c r="D21" s="358">
        <f t="shared" si="1"/>
        <v>6382656</v>
      </c>
      <c r="E21" s="366">
        <v>5073621</v>
      </c>
      <c r="F21" s="366">
        <v>1257035</v>
      </c>
      <c r="G21" s="366">
        <v>23400</v>
      </c>
      <c r="H21" s="366">
        <v>28600</v>
      </c>
      <c r="I21" s="367">
        <f t="shared" si="2"/>
        <v>2170103</v>
      </c>
      <c r="J21" s="367">
        <f t="shared" si="3"/>
        <v>63307</v>
      </c>
      <c r="K21" s="368">
        <v>111988</v>
      </c>
      <c r="L21" s="368">
        <v>27105</v>
      </c>
      <c r="M21" s="369">
        <v>25524.2</v>
      </c>
      <c r="Q21" s="36"/>
      <c r="R21" s="31"/>
      <c r="S21" s="118"/>
      <c r="T21" s="119"/>
    </row>
    <row r="22" spans="1:13" ht="25.5" customHeight="1" thickBot="1">
      <c r="A22" s="245">
        <v>15</v>
      </c>
      <c r="B22" s="242" t="s">
        <v>39</v>
      </c>
      <c r="C22" s="246">
        <f>SUM(C8:C21)</f>
        <v>72405070</v>
      </c>
      <c r="D22" s="246">
        <f aca="true" t="shared" si="4" ref="D22:M22">SUM(D8:D21)</f>
        <v>52951721</v>
      </c>
      <c r="E22" s="246">
        <f t="shared" si="4"/>
        <v>41999901</v>
      </c>
      <c r="F22" s="246">
        <f t="shared" si="4"/>
        <v>10391820</v>
      </c>
      <c r="G22" s="246">
        <f t="shared" si="4"/>
        <v>252300</v>
      </c>
      <c r="H22" s="246">
        <f t="shared" si="4"/>
        <v>307700</v>
      </c>
      <c r="I22" s="246">
        <f t="shared" si="4"/>
        <v>18003584</v>
      </c>
      <c r="J22" s="246">
        <f t="shared" si="4"/>
        <v>523919</v>
      </c>
      <c r="K22" s="246">
        <f t="shared" si="4"/>
        <v>925846</v>
      </c>
      <c r="L22" s="246">
        <f t="shared" si="4"/>
        <v>224869</v>
      </c>
      <c r="M22" s="247">
        <f t="shared" si="4"/>
        <v>212103.3</v>
      </c>
    </row>
    <row r="23" spans="2:16" ht="12.75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P23" s="119"/>
    </row>
    <row r="24" spans="2:12" ht="12.75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ht="12.75">
      <c r="L25" s="120"/>
    </row>
    <row r="26" ht="12.75">
      <c r="L26" s="120"/>
    </row>
    <row r="27" ht="12.75">
      <c r="L27" s="120"/>
    </row>
    <row r="28" ht="12.75">
      <c r="L28" s="120"/>
    </row>
    <row r="29" ht="12.75">
      <c r="L29" s="120"/>
    </row>
    <row r="30" ht="12.75">
      <c r="L30" s="120"/>
    </row>
    <row r="31" ht="12.75">
      <c r="L31" s="120"/>
    </row>
    <row r="32" ht="12.75">
      <c r="L32" s="120"/>
    </row>
    <row r="33" ht="12.75">
      <c r="L33" s="120"/>
    </row>
    <row r="34" ht="12.75">
      <c r="L34" s="120"/>
    </row>
    <row r="35" ht="12.75">
      <c r="L35" s="120"/>
    </row>
    <row r="36" ht="12.75">
      <c r="L36" s="120"/>
    </row>
    <row r="37" ht="12.75">
      <c r="L37" s="120"/>
    </row>
    <row r="38" ht="12.75">
      <c r="L38" s="120"/>
    </row>
    <row r="39" ht="12.75">
      <c r="L39" s="120"/>
    </row>
    <row r="40" ht="12.75">
      <c r="L40" s="120"/>
    </row>
    <row r="41" ht="12.75">
      <c r="L41" s="120"/>
    </row>
    <row r="42" ht="12.75">
      <c r="L42" s="120"/>
    </row>
    <row r="43" ht="12.75">
      <c r="L43" s="120"/>
    </row>
  </sheetData>
  <sheetProtection/>
  <mergeCells count="1">
    <mergeCell ref="A1:K1"/>
  </mergeCells>
  <printOptions/>
  <pageMargins left="0.7874015748031497" right="0.13" top="1.1811023622047245" bottom="0" header="0.7480314960629921" footer="0.5118110236220472"/>
  <pageSetup fitToHeight="1" fitToWidth="1" horizontalDpi="300" verticalDpi="300" orientation="landscape" paperSize="9" scale="76" r:id="rId1"/>
  <headerFooter alignWithMargins="0">
    <oddHeader>&amp;R&amp;"Arial,Kurzíva"Kapitola B.3.II&amp;"Arial,Obyčejné"
&amp;"Arial,Tučné"Tabulka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1">
      <selection activeCell="Q29" sqref="Q29"/>
    </sheetView>
  </sheetViews>
  <sheetFormatPr defaultColWidth="8.8515625" defaultRowHeight="12.75"/>
  <cols>
    <col min="1" max="1" width="3.140625" style="62" customWidth="1"/>
    <col min="2" max="2" width="35.8515625" style="62" customWidth="1"/>
    <col min="3" max="4" width="10.8515625" style="62" customWidth="1"/>
    <col min="5" max="5" width="11.28125" style="62" customWidth="1"/>
    <col min="6" max="6" width="2.421875" style="62" customWidth="1"/>
    <col min="7" max="7" width="4.00390625" style="62" customWidth="1"/>
    <col min="8" max="8" width="33.421875" style="62" customWidth="1"/>
    <col min="9" max="9" width="10.7109375" style="62" customWidth="1"/>
    <col min="10" max="10" width="12.00390625" style="62" customWidth="1"/>
    <col min="11" max="11" width="11.421875" style="62" bestFit="1" customWidth="1"/>
    <col min="12" max="16384" width="8.8515625" style="62" customWidth="1"/>
  </cols>
  <sheetData>
    <row r="1" spans="1:5" ht="20.25" customHeight="1">
      <c r="A1" s="386" t="s">
        <v>409</v>
      </c>
      <c r="B1" s="386"/>
      <c r="C1" s="386"/>
      <c r="D1" s="386"/>
      <c r="E1" s="386"/>
    </row>
    <row r="2" ht="13.5" thickBot="1"/>
    <row r="3" spans="1:11" ht="13.5" thickBot="1">
      <c r="A3" s="286"/>
      <c r="B3" s="287" t="s">
        <v>279</v>
      </c>
      <c r="C3" s="288" t="s">
        <v>280</v>
      </c>
      <c r="D3" s="289"/>
      <c r="E3" s="290" t="s">
        <v>281</v>
      </c>
      <c r="G3" s="286"/>
      <c r="H3" s="287" t="s">
        <v>279</v>
      </c>
      <c r="I3" s="288" t="s">
        <v>280</v>
      </c>
      <c r="J3" s="289"/>
      <c r="K3" s="290" t="s">
        <v>281</v>
      </c>
    </row>
    <row r="4" spans="1:11" ht="26.25" thickBot="1">
      <c r="A4" s="291"/>
      <c r="B4" s="292"/>
      <c r="C4" s="293" t="s">
        <v>282</v>
      </c>
      <c r="D4" s="294" t="s">
        <v>283</v>
      </c>
      <c r="E4" s="295" t="s">
        <v>282</v>
      </c>
      <c r="G4" s="291"/>
      <c r="H4" s="292"/>
      <c r="I4" s="293" t="s">
        <v>282</v>
      </c>
      <c r="J4" s="294" t="s">
        <v>283</v>
      </c>
      <c r="K4" s="295" t="s">
        <v>282</v>
      </c>
    </row>
    <row r="5" spans="1:11" ht="26.25" thickBot="1">
      <c r="A5" s="296" t="s">
        <v>284</v>
      </c>
      <c r="B5" s="297"/>
      <c r="C5" s="298" t="s">
        <v>285</v>
      </c>
      <c r="D5" s="299" t="s">
        <v>286</v>
      </c>
      <c r="E5" s="298" t="s">
        <v>285</v>
      </c>
      <c r="G5" s="296" t="s">
        <v>284</v>
      </c>
      <c r="H5" s="297"/>
      <c r="I5" s="324" t="s">
        <v>285</v>
      </c>
      <c r="J5" s="325" t="s">
        <v>286</v>
      </c>
      <c r="K5" s="324" t="s">
        <v>285</v>
      </c>
    </row>
    <row r="6" spans="1:11" ht="12.75">
      <c r="A6" s="300">
        <v>1</v>
      </c>
      <c r="B6" s="301" t="s">
        <v>287</v>
      </c>
      <c r="C6" s="302">
        <v>3591</v>
      </c>
      <c r="D6" s="303">
        <v>3491</v>
      </c>
      <c r="E6" s="304">
        <v>3316</v>
      </c>
      <c r="G6" s="305">
        <v>64</v>
      </c>
      <c r="H6" s="300" t="s">
        <v>350</v>
      </c>
      <c r="I6" s="326">
        <v>1478</v>
      </c>
      <c r="J6" s="327">
        <v>1778</v>
      </c>
      <c r="K6" s="328">
        <v>1443</v>
      </c>
    </row>
    <row r="7" spans="1:11" ht="12.75">
      <c r="A7" s="305">
        <v>2</v>
      </c>
      <c r="B7" s="306" t="s">
        <v>288</v>
      </c>
      <c r="C7" s="307">
        <v>6661</v>
      </c>
      <c r="D7" s="308">
        <v>8127</v>
      </c>
      <c r="E7" s="309">
        <v>9472</v>
      </c>
      <c r="G7" s="305">
        <v>68</v>
      </c>
      <c r="H7" s="310" t="s">
        <v>351</v>
      </c>
      <c r="I7" s="311">
        <v>10861</v>
      </c>
      <c r="J7" s="308">
        <v>10559</v>
      </c>
      <c r="K7" s="309">
        <v>9007</v>
      </c>
    </row>
    <row r="8" spans="1:11" ht="12.75">
      <c r="A8" s="305">
        <v>3</v>
      </c>
      <c r="B8" s="306" t="s">
        <v>289</v>
      </c>
      <c r="C8" s="307">
        <v>2200</v>
      </c>
      <c r="D8" s="308">
        <v>2139</v>
      </c>
      <c r="E8" s="309">
        <v>2148</v>
      </c>
      <c r="G8" s="305">
        <v>69</v>
      </c>
      <c r="H8" s="310" t="s">
        <v>352</v>
      </c>
      <c r="I8" s="311">
        <v>13324</v>
      </c>
      <c r="J8" s="308">
        <v>12953</v>
      </c>
      <c r="K8" s="309">
        <v>13066</v>
      </c>
    </row>
    <row r="9" spans="1:11" ht="12.75">
      <c r="A9" s="305">
        <v>4</v>
      </c>
      <c r="B9" s="306" t="s">
        <v>290</v>
      </c>
      <c r="C9" s="307">
        <v>23025</v>
      </c>
      <c r="D9" s="308">
        <v>22579</v>
      </c>
      <c r="E9" s="309">
        <v>23093</v>
      </c>
      <c r="G9" s="305">
        <v>70</v>
      </c>
      <c r="H9" s="310" t="s">
        <v>353</v>
      </c>
      <c r="I9" s="311">
        <v>7501</v>
      </c>
      <c r="J9" s="308">
        <v>8098</v>
      </c>
      <c r="K9" s="309">
        <v>8603</v>
      </c>
    </row>
    <row r="10" spans="1:11" ht="12.75">
      <c r="A10" s="305">
        <v>5</v>
      </c>
      <c r="B10" s="306" t="s">
        <v>291</v>
      </c>
      <c r="C10" s="307">
        <v>3037</v>
      </c>
      <c r="D10" s="308">
        <v>3688</v>
      </c>
      <c r="E10" s="309">
        <v>3337</v>
      </c>
      <c r="G10" s="305">
        <v>71</v>
      </c>
      <c r="H10" s="310" t="s">
        <v>354</v>
      </c>
      <c r="I10" s="311">
        <v>3707</v>
      </c>
      <c r="J10" s="308">
        <v>3597</v>
      </c>
      <c r="K10" s="309">
        <v>4812</v>
      </c>
    </row>
    <row r="11" spans="1:11" ht="12.75">
      <c r="A11" s="305">
        <v>6</v>
      </c>
      <c r="B11" s="306" t="s">
        <v>292</v>
      </c>
      <c r="C11" s="307">
        <v>13002</v>
      </c>
      <c r="D11" s="308">
        <v>13444</v>
      </c>
      <c r="E11" s="309">
        <v>15268</v>
      </c>
      <c r="G11" s="305">
        <v>72</v>
      </c>
      <c r="H11" s="310" t="s">
        <v>355</v>
      </c>
      <c r="I11" s="311">
        <v>14361</v>
      </c>
      <c r="J11" s="308">
        <v>14366</v>
      </c>
      <c r="K11" s="309">
        <v>13300</v>
      </c>
    </row>
    <row r="12" spans="1:11" ht="12.75">
      <c r="A12" s="305">
        <v>7</v>
      </c>
      <c r="B12" s="306" t="s">
        <v>293</v>
      </c>
      <c r="C12" s="307">
        <v>8585</v>
      </c>
      <c r="D12" s="308">
        <v>8568</v>
      </c>
      <c r="E12" s="309">
        <v>8188</v>
      </c>
      <c r="G12" s="305">
        <v>73</v>
      </c>
      <c r="H12" s="310" t="s">
        <v>356</v>
      </c>
      <c r="I12" s="311">
        <v>15540</v>
      </c>
      <c r="J12" s="308">
        <v>15512</v>
      </c>
      <c r="K12" s="309">
        <v>15039</v>
      </c>
    </row>
    <row r="13" spans="1:11" ht="12.75">
      <c r="A13" s="305">
        <v>8</v>
      </c>
      <c r="B13" s="306" t="s">
        <v>294</v>
      </c>
      <c r="C13" s="307">
        <v>6160</v>
      </c>
      <c r="D13" s="308">
        <v>6149</v>
      </c>
      <c r="E13" s="309">
        <v>7253</v>
      </c>
      <c r="G13" s="305">
        <v>74</v>
      </c>
      <c r="H13" s="310" t="s">
        <v>357</v>
      </c>
      <c r="I13" s="311">
        <v>11052</v>
      </c>
      <c r="J13" s="308">
        <v>10723</v>
      </c>
      <c r="K13" s="309">
        <v>11057</v>
      </c>
    </row>
    <row r="14" spans="1:11" ht="12.75">
      <c r="A14" s="305">
        <v>9</v>
      </c>
      <c r="B14" s="306" t="s">
        <v>295</v>
      </c>
      <c r="C14" s="307">
        <v>6215</v>
      </c>
      <c r="D14" s="308">
        <v>7339</v>
      </c>
      <c r="E14" s="309">
        <v>7537</v>
      </c>
      <c r="G14" s="305">
        <v>75</v>
      </c>
      <c r="H14" s="310" t="s">
        <v>358</v>
      </c>
      <c r="I14" s="311">
        <v>4441</v>
      </c>
      <c r="J14" s="308">
        <v>4678</v>
      </c>
      <c r="K14" s="309">
        <v>3350</v>
      </c>
    </row>
    <row r="15" spans="1:11" ht="12.75">
      <c r="A15" s="305">
        <v>10</v>
      </c>
      <c r="B15" s="306" t="s">
        <v>296</v>
      </c>
      <c r="C15" s="307">
        <v>10928</v>
      </c>
      <c r="D15" s="308">
        <v>11085</v>
      </c>
      <c r="E15" s="309">
        <v>11339</v>
      </c>
      <c r="G15" s="305">
        <v>76</v>
      </c>
      <c r="H15" s="310" t="s">
        <v>359</v>
      </c>
      <c r="I15" s="311">
        <v>5413</v>
      </c>
      <c r="J15" s="308">
        <v>5263</v>
      </c>
      <c r="K15" s="309">
        <v>5460</v>
      </c>
    </row>
    <row r="16" spans="1:11" ht="12.75">
      <c r="A16" s="305">
        <v>11</v>
      </c>
      <c r="B16" s="306" t="s">
        <v>297</v>
      </c>
      <c r="C16" s="307">
        <v>11399</v>
      </c>
      <c r="D16" s="308">
        <v>11081</v>
      </c>
      <c r="E16" s="309">
        <v>12519</v>
      </c>
      <c r="G16" s="305">
        <v>77</v>
      </c>
      <c r="H16" s="310" t="s">
        <v>360</v>
      </c>
      <c r="I16" s="311">
        <v>36363</v>
      </c>
      <c r="J16" s="308">
        <v>40034</v>
      </c>
      <c r="K16" s="309">
        <v>41830</v>
      </c>
    </row>
    <row r="17" spans="1:11" ht="12.75">
      <c r="A17" s="305">
        <v>12</v>
      </c>
      <c r="B17" s="306" t="s">
        <v>298</v>
      </c>
      <c r="C17" s="307">
        <v>20849</v>
      </c>
      <c r="D17" s="308">
        <v>21161</v>
      </c>
      <c r="E17" s="309">
        <v>23217</v>
      </c>
      <c r="G17" s="305">
        <v>78</v>
      </c>
      <c r="H17" s="310" t="s">
        <v>361</v>
      </c>
      <c r="I17" s="311">
        <v>8090</v>
      </c>
      <c r="J17" s="308">
        <v>7865</v>
      </c>
      <c r="K17" s="309">
        <v>7381</v>
      </c>
    </row>
    <row r="18" spans="1:11" ht="12.75">
      <c r="A18" s="305">
        <v>13</v>
      </c>
      <c r="B18" s="306" t="s">
        <v>299</v>
      </c>
      <c r="C18" s="307">
        <v>8438</v>
      </c>
      <c r="D18" s="308">
        <v>8203</v>
      </c>
      <c r="E18" s="309">
        <v>7454</v>
      </c>
      <c r="G18" s="305">
        <v>79</v>
      </c>
      <c r="H18" s="310" t="s">
        <v>362</v>
      </c>
      <c r="I18" s="311">
        <v>19707</v>
      </c>
      <c r="J18" s="308">
        <v>19628</v>
      </c>
      <c r="K18" s="309">
        <v>20137</v>
      </c>
    </row>
    <row r="19" spans="1:11" ht="12.75">
      <c r="A19" s="305">
        <v>14</v>
      </c>
      <c r="B19" s="306" t="s">
        <v>300</v>
      </c>
      <c r="C19" s="307">
        <v>7549</v>
      </c>
      <c r="D19" s="308">
        <v>7508</v>
      </c>
      <c r="E19" s="309">
        <v>7525</v>
      </c>
      <c r="G19" s="305">
        <v>80</v>
      </c>
      <c r="H19" s="310" t="s">
        <v>363</v>
      </c>
      <c r="I19" s="311">
        <v>18043</v>
      </c>
      <c r="J19" s="308">
        <v>17819</v>
      </c>
      <c r="K19" s="309">
        <v>17110</v>
      </c>
    </row>
    <row r="20" spans="1:11" ht="12.75">
      <c r="A20" s="305">
        <v>15</v>
      </c>
      <c r="B20" s="306" t="s">
        <v>301</v>
      </c>
      <c r="C20" s="307">
        <v>1216</v>
      </c>
      <c r="D20" s="308">
        <v>1182</v>
      </c>
      <c r="E20" s="309">
        <v>1254</v>
      </c>
      <c r="G20" s="305">
        <v>81</v>
      </c>
      <c r="H20" s="310" t="s">
        <v>364</v>
      </c>
      <c r="I20" s="311">
        <v>7677</v>
      </c>
      <c r="J20" s="308">
        <v>7463</v>
      </c>
      <c r="K20" s="309">
        <v>7327</v>
      </c>
    </row>
    <row r="21" spans="1:11" ht="12.75">
      <c r="A21" s="305">
        <v>16</v>
      </c>
      <c r="B21" s="306" t="s">
        <v>302</v>
      </c>
      <c r="C21" s="307">
        <v>7672</v>
      </c>
      <c r="D21" s="308">
        <v>7762</v>
      </c>
      <c r="E21" s="309">
        <v>8676</v>
      </c>
      <c r="G21" s="305">
        <v>82</v>
      </c>
      <c r="H21" s="310" t="s">
        <v>365</v>
      </c>
      <c r="I21" s="311">
        <v>4270</v>
      </c>
      <c r="J21" s="308">
        <v>4151</v>
      </c>
      <c r="K21" s="309">
        <v>4279</v>
      </c>
    </row>
    <row r="22" spans="1:11" ht="12.75">
      <c r="A22" s="305">
        <v>18</v>
      </c>
      <c r="B22" s="306" t="s">
        <v>303</v>
      </c>
      <c r="C22" s="307">
        <v>4531</v>
      </c>
      <c r="D22" s="308">
        <v>4404</v>
      </c>
      <c r="E22" s="309">
        <v>4452</v>
      </c>
      <c r="G22" s="305">
        <v>83</v>
      </c>
      <c r="H22" s="310" t="s">
        <v>366</v>
      </c>
      <c r="I22" s="311">
        <v>3130</v>
      </c>
      <c r="J22" s="308">
        <v>3401</v>
      </c>
      <c r="K22" s="309">
        <v>2906</v>
      </c>
    </row>
    <row r="23" spans="1:11" ht="12.75">
      <c r="A23" s="305">
        <v>19</v>
      </c>
      <c r="B23" s="306" t="s">
        <v>304</v>
      </c>
      <c r="C23" s="307">
        <v>3640</v>
      </c>
      <c r="D23" s="308">
        <v>3680</v>
      </c>
      <c r="E23" s="309">
        <v>3643</v>
      </c>
      <c r="G23" s="305">
        <v>84</v>
      </c>
      <c r="H23" s="310" t="s">
        <v>367</v>
      </c>
      <c r="I23" s="311">
        <v>14506</v>
      </c>
      <c r="J23" s="308">
        <v>14826</v>
      </c>
      <c r="K23" s="309">
        <v>16240</v>
      </c>
    </row>
    <row r="24" spans="1:11" ht="12.75">
      <c r="A24" s="305">
        <v>20</v>
      </c>
      <c r="B24" s="306" t="s">
        <v>305</v>
      </c>
      <c r="C24" s="307">
        <v>1731</v>
      </c>
      <c r="D24" s="308">
        <v>1682</v>
      </c>
      <c r="E24" s="309">
        <v>1758</v>
      </c>
      <c r="G24" s="305">
        <v>87</v>
      </c>
      <c r="H24" s="310" t="s">
        <v>368</v>
      </c>
      <c r="I24" s="311">
        <v>9889</v>
      </c>
      <c r="J24" s="308">
        <v>9887</v>
      </c>
      <c r="K24" s="309">
        <v>10542</v>
      </c>
    </row>
    <row r="25" spans="1:11" ht="12.75">
      <c r="A25" s="305">
        <v>21</v>
      </c>
      <c r="B25" s="306" t="s">
        <v>306</v>
      </c>
      <c r="C25" s="307">
        <v>514</v>
      </c>
      <c r="D25" s="308">
        <v>500</v>
      </c>
      <c r="E25" s="309">
        <v>447</v>
      </c>
      <c r="G25" s="305">
        <v>89</v>
      </c>
      <c r="H25" s="310" t="s">
        <v>369</v>
      </c>
      <c r="I25" s="311">
        <v>1996</v>
      </c>
      <c r="J25" s="308">
        <v>2061</v>
      </c>
      <c r="K25" s="329">
        <v>2582</v>
      </c>
    </row>
    <row r="26" spans="1:11" ht="12.75">
      <c r="A26" s="305">
        <v>22</v>
      </c>
      <c r="B26" s="306" t="s">
        <v>307</v>
      </c>
      <c r="C26" s="307">
        <v>1163</v>
      </c>
      <c r="D26" s="308">
        <v>1130</v>
      </c>
      <c r="E26" s="309">
        <v>1147</v>
      </c>
      <c r="G26" s="305">
        <v>90</v>
      </c>
      <c r="H26" s="310" t="s">
        <v>370</v>
      </c>
      <c r="I26" s="311">
        <v>13558</v>
      </c>
      <c r="J26" s="308">
        <v>13180</v>
      </c>
      <c r="K26" s="309">
        <v>13161</v>
      </c>
    </row>
    <row r="27" spans="1:11" ht="12.75">
      <c r="A27" s="305">
        <v>23</v>
      </c>
      <c r="B27" s="306" t="s">
        <v>308</v>
      </c>
      <c r="C27" s="307">
        <v>4284</v>
      </c>
      <c r="D27" s="308">
        <v>4170</v>
      </c>
      <c r="E27" s="309">
        <v>4378</v>
      </c>
      <c r="G27" s="305">
        <v>91</v>
      </c>
      <c r="H27" s="310" t="s">
        <v>371</v>
      </c>
      <c r="I27" s="311">
        <v>13673</v>
      </c>
      <c r="J27" s="308">
        <v>14141</v>
      </c>
      <c r="K27" s="309">
        <v>13230</v>
      </c>
    </row>
    <row r="28" spans="1:11" ht="12.75">
      <c r="A28" s="305">
        <v>24</v>
      </c>
      <c r="B28" s="306" t="s">
        <v>309</v>
      </c>
      <c r="C28" s="307">
        <v>1662</v>
      </c>
      <c r="D28" s="308">
        <v>1616</v>
      </c>
      <c r="E28" s="309">
        <v>1723</v>
      </c>
      <c r="G28" s="305">
        <v>88</v>
      </c>
      <c r="H28" s="310" t="s">
        <v>372</v>
      </c>
      <c r="I28" s="311">
        <v>1131</v>
      </c>
      <c r="J28" s="308">
        <v>1099</v>
      </c>
      <c r="K28" s="309">
        <v>771</v>
      </c>
    </row>
    <row r="29" spans="1:11" ht="12.75">
      <c r="A29" s="305">
        <v>25</v>
      </c>
      <c r="B29" s="306" t="s">
        <v>310</v>
      </c>
      <c r="C29" s="307">
        <v>4766</v>
      </c>
      <c r="D29" s="308">
        <v>4683</v>
      </c>
      <c r="E29" s="309">
        <v>4958</v>
      </c>
      <c r="G29" s="305">
        <v>92</v>
      </c>
      <c r="H29" s="310" t="s">
        <v>373</v>
      </c>
      <c r="I29" s="311">
        <v>3035</v>
      </c>
      <c r="J29" s="308">
        <v>2951</v>
      </c>
      <c r="K29" s="309">
        <v>2932</v>
      </c>
    </row>
    <row r="30" spans="1:11" ht="12.75">
      <c r="A30" s="305">
        <v>26</v>
      </c>
      <c r="B30" s="306" t="s">
        <v>311</v>
      </c>
      <c r="C30" s="307">
        <v>25154</v>
      </c>
      <c r="D30" s="308">
        <v>24454</v>
      </c>
      <c r="E30" s="309">
        <v>25173</v>
      </c>
      <c r="G30" s="305">
        <v>98</v>
      </c>
      <c r="H30" s="310" t="s">
        <v>374</v>
      </c>
      <c r="I30" s="311">
        <v>4180</v>
      </c>
      <c r="J30" s="308">
        <v>4064</v>
      </c>
      <c r="K30" s="309">
        <v>4820</v>
      </c>
    </row>
    <row r="31" spans="1:11" ht="12.75">
      <c r="A31" s="305">
        <v>27</v>
      </c>
      <c r="B31" s="306" t="s">
        <v>312</v>
      </c>
      <c r="C31" s="307">
        <v>3163</v>
      </c>
      <c r="D31" s="308">
        <v>3075</v>
      </c>
      <c r="E31" s="309">
        <v>3086</v>
      </c>
      <c r="G31" s="305">
        <v>99</v>
      </c>
      <c r="H31" s="310" t="s">
        <v>375</v>
      </c>
      <c r="I31" s="311">
        <v>3377</v>
      </c>
      <c r="J31" s="308">
        <v>3363</v>
      </c>
      <c r="K31" s="309">
        <v>2663</v>
      </c>
    </row>
    <row r="32" spans="1:11" ht="12.75">
      <c r="A32" s="305">
        <v>28</v>
      </c>
      <c r="B32" s="306" t="s">
        <v>313</v>
      </c>
      <c r="C32" s="307">
        <v>1182</v>
      </c>
      <c r="D32" s="308">
        <v>1149</v>
      </c>
      <c r="E32" s="309">
        <v>1341</v>
      </c>
      <c r="G32" s="305">
        <v>117</v>
      </c>
      <c r="H32" s="310" t="s">
        <v>376</v>
      </c>
      <c r="I32" s="311">
        <v>3035</v>
      </c>
      <c r="J32" s="308">
        <v>2951</v>
      </c>
      <c r="K32" s="309">
        <v>2932</v>
      </c>
    </row>
    <row r="33" spans="1:11" ht="12.75">
      <c r="A33" s="305">
        <v>29</v>
      </c>
      <c r="B33" s="306" t="s">
        <v>314</v>
      </c>
      <c r="C33" s="307">
        <v>18541</v>
      </c>
      <c r="D33" s="308">
        <v>18513</v>
      </c>
      <c r="E33" s="309">
        <v>18521</v>
      </c>
      <c r="G33" s="305">
        <v>100</v>
      </c>
      <c r="H33" s="310" t="s">
        <v>377</v>
      </c>
      <c r="I33" s="311">
        <v>9632</v>
      </c>
      <c r="J33" s="308">
        <v>10645</v>
      </c>
      <c r="K33" s="309">
        <v>8263</v>
      </c>
    </row>
    <row r="34" spans="1:11" ht="12.75">
      <c r="A34" s="305">
        <v>30</v>
      </c>
      <c r="B34" s="306" t="s">
        <v>315</v>
      </c>
      <c r="C34" s="307">
        <v>1463</v>
      </c>
      <c r="D34" s="308">
        <v>1427</v>
      </c>
      <c r="E34" s="309">
        <v>1573</v>
      </c>
      <c r="G34" s="305">
        <v>101</v>
      </c>
      <c r="H34" s="310" t="s">
        <v>378</v>
      </c>
      <c r="I34" s="311">
        <v>7297</v>
      </c>
      <c r="J34" s="308">
        <v>7094</v>
      </c>
      <c r="K34" s="309">
        <v>7654</v>
      </c>
    </row>
    <row r="35" spans="1:11" ht="12.75">
      <c r="A35" s="305">
        <v>31</v>
      </c>
      <c r="B35" s="306" t="s">
        <v>316</v>
      </c>
      <c r="C35" s="307">
        <v>1745</v>
      </c>
      <c r="D35" s="308">
        <v>1697</v>
      </c>
      <c r="E35" s="309">
        <v>1934</v>
      </c>
      <c r="G35" s="305">
        <v>102</v>
      </c>
      <c r="H35" s="310" t="s">
        <v>379</v>
      </c>
      <c r="I35" s="311">
        <v>8544</v>
      </c>
      <c r="J35" s="308">
        <v>8615</v>
      </c>
      <c r="K35" s="309">
        <v>9008</v>
      </c>
    </row>
    <row r="36" spans="1:11" ht="12.75">
      <c r="A36" s="305">
        <v>32</v>
      </c>
      <c r="B36" s="306" t="s">
        <v>317</v>
      </c>
      <c r="C36" s="307">
        <v>1008</v>
      </c>
      <c r="D36" s="308">
        <v>980</v>
      </c>
      <c r="E36" s="309">
        <v>994</v>
      </c>
      <c r="G36" s="305">
        <v>103</v>
      </c>
      <c r="H36" s="310" t="s">
        <v>380</v>
      </c>
      <c r="I36" s="311">
        <v>13309</v>
      </c>
      <c r="J36" s="308">
        <v>13213</v>
      </c>
      <c r="K36" s="309">
        <v>13871</v>
      </c>
    </row>
    <row r="37" spans="1:11" ht="12.75">
      <c r="A37" s="305">
        <v>33</v>
      </c>
      <c r="B37" s="306" t="s">
        <v>318</v>
      </c>
      <c r="C37" s="307">
        <v>6206</v>
      </c>
      <c r="D37" s="308">
        <v>6246</v>
      </c>
      <c r="E37" s="309">
        <v>6220</v>
      </c>
      <c r="G37" s="305">
        <v>104</v>
      </c>
      <c r="H37" s="310" t="s">
        <v>381</v>
      </c>
      <c r="I37" s="311">
        <v>9992</v>
      </c>
      <c r="J37" s="308">
        <v>9729</v>
      </c>
      <c r="K37" s="309">
        <v>10048</v>
      </c>
    </row>
    <row r="38" spans="1:11" ht="12.75">
      <c r="A38" s="305">
        <v>34</v>
      </c>
      <c r="B38" s="306" t="s">
        <v>319</v>
      </c>
      <c r="C38" s="307">
        <v>2567</v>
      </c>
      <c r="D38" s="308">
        <v>2495</v>
      </c>
      <c r="E38" s="309">
        <v>2461</v>
      </c>
      <c r="G38" s="305">
        <v>105</v>
      </c>
      <c r="H38" s="310" t="s">
        <v>382</v>
      </c>
      <c r="I38" s="311">
        <v>2473</v>
      </c>
      <c r="J38" s="308">
        <v>2404</v>
      </c>
      <c r="K38" s="309">
        <v>2438</v>
      </c>
    </row>
    <row r="39" spans="1:11" ht="12.75">
      <c r="A39" s="305">
        <v>35</v>
      </c>
      <c r="B39" s="306" t="s">
        <v>320</v>
      </c>
      <c r="C39" s="307">
        <v>5184</v>
      </c>
      <c r="D39" s="308">
        <v>5040</v>
      </c>
      <c r="E39" s="309">
        <v>4665</v>
      </c>
      <c r="G39" s="305">
        <v>106</v>
      </c>
      <c r="H39" s="310" t="s">
        <v>383</v>
      </c>
      <c r="I39" s="311">
        <v>12684</v>
      </c>
      <c r="J39" s="308">
        <v>15965</v>
      </c>
      <c r="K39" s="309">
        <v>15190</v>
      </c>
    </row>
    <row r="40" spans="1:11" ht="12.75">
      <c r="A40" s="305">
        <v>36</v>
      </c>
      <c r="B40" s="306" t="s">
        <v>321</v>
      </c>
      <c r="C40" s="307">
        <v>990</v>
      </c>
      <c r="D40" s="308">
        <v>1048</v>
      </c>
      <c r="E40" s="309">
        <v>1042</v>
      </c>
      <c r="G40" s="305">
        <v>107</v>
      </c>
      <c r="H40" s="310" t="s">
        <v>384</v>
      </c>
      <c r="I40" s="311">
        <v>13361</v>
      </c>
      <c r="J40" s="308">
        <v>12988</v>
      </c>
      <c r="K40" s="309">
        <v>13310</v>
      </c>
    </row>
    <row r="41" spans="1:11" ht="12.75">
      <c r="A41" s="305">
        <v>37</v>
      </c>
      <c r="B41" s="306" t="s">
        <v>322</v>
      </c>
      <c r="C41" s="307">
        <v>4004</v>
      </c>
      <c r="D41" s="308">
        <v>3893</v>
      </c>
      <c r="E41" s="309">
        <v>3768</v>
      </c>
      <c r="G41" s="305">
        <v>108</v>
      </c>
      <c r="H41" s="331" t="s">
        <v>385</v>
      </c>
      <c r="I41" s="311">
        <v>4099</v>
      </c>
      <c r="J41" s="308">
        <v>4236</v>
      </c>
      <c r="K41" s="309">
        <v>4802</v>
      </c>
    </row>
    <row r="42" spans="1:11" ht="12.75">
      <c r="A42" s="305">
        <v>38</v>
      </c>
      <c r="B42" s="306" t="s">
        <v>323</v>
      </c>
      <c r="C42" s="307">
        <v>4453</v>
      </c>
      <c r="D42" s="308">
        <v>4329</v>
      </c>
      <c r="E42" s="309">
        <v>4320</v>
      </c>
      <c r="G42" s="330">
        <v>109</v>
      </c>
      <c r="H42" s="331" t="s">
        <v>386</v>
      </c>
      <c r="I42" s="311">
        <v>13743</v>
      </c>
      <c r="J42" s="308">
        <v>13793</v>
      </c>
      <c r="K42" s="309">
        <v>12944</v>
      </c>
    </row>
    <row r="43" spans="1:11" ht="12.75">
      <c r="A43" s="305">
        <v>39</v>
      </c>
      <c r="B43" s="306" t="s">
        <v>324</v>
      </c>
      <c r="C43" s="307">
        <v>11095</v>
      </c>
      <c r="D43" s="308">
        <v>11627</v>
      </c>
      <c r="E43" s="309">
        <v>10912</v>
      </c>
      <c r="G43" s="305">
        <v>110</v>
      </c>
      <c r="H43" s="310" t="s">
        <v>387</v>
      </c>
      <c r="I43" s="311">
        <v>4814</v>
      </c>
      <c r="J43" s="308">
        <v>4680</v>
      </c>
      <c r="K43" s="309">
        <v>4893</v>
      </c>
    </row>
    <row r="44" spans="1:11" ht="12.75">
      <c r="A44" s="305">
        <v>40</v>
      </c>
      <c r="B44" s="306" t="s">
        <v>325</v>
      </c>
      <c r="C44" s="307">
        <v>2462</v>
      </c>
      <c r="D44" s="308">
        <v>2394</v>
      </c>
      <c r="E44" s="309">
        <v>2424</v>
      </c>
      <c r="G44" s="332">
        <v>111</v>
      </c>
      <c r="H44" s="333" t="s">
        <v>388</v>
      </c>
      <c r="I44" s="311">
        <v>8426</v>
      </c>
      <c r="J44" s="308">
        <v>8200</v>
      </c>
      <c r="K44" s="309">
        <v>8363</v>
      </c>
    </row>
    <row r="45" spans="1:11" ht="12.75">
      <c r="A45" s="305">
        <v>42</v>
      </c>
      <c r="B45" s="306" t="s">
        <v>326</v>
      </c>
      <c r="C45" s="307">
        <v>5138</v>
      </c>
      <c r="D45" s="308">
        <v>4995</v>
      </c>
      <c r="E45" s="309">
        <v>5076</v>
      </c>
      <c r="G45" s="305">
        <v>112</v>
      </c>
      <c r="H45" s="310" t="s">
        <v>389</v>
      </c>
      <c r="I45" s="311">
        <v>31760</v>
      </c>
      <c r="J45" s="308">
        <v>30926</v>
      </c>
      <c r="K45" s="309">
        <v>30508</v>
      </c>
    </row>
    <row r="46" spans="1:11" ht="12.75">
      <c r="A46" s="305">
        <v>43</v>
      </c>
      <c r="B46" s="306" t="s">
        <v>327</v>
      </c>
      <c r="C46" s="307">
        <v>54809</v>
      </c>
      <c r="D46" s="308">
        <v>54910</v>
      </c>
      <c r="E46" s="309">
        <v>57101</v>
      </c>
      <c r="G46" s="305">
        <v>94</v>
      </c>
      <c r="H46" s="310" t="s">
        <v>390</v>
      </c>
      <c r="I46" s="311">
        <v>15236</v>
      </c>
      <c r="J46" s="308">
        <v>15199</v>
      </c>
      <c r="K46" s="309">
        <v>15349</v>
      </c>
    </row>
    <row r="47" spans="1:11" ht="12.75">
      <c r="A47" s="305">
        <v>44</v>
      </c>
      <c r="B47" s="306" t="s">
        <v>328</v>
      </c>
      <c r="C47" s="307">
        <v>3326</v>
      </c>
      <c r="D47" s="308">
        <v>3280</v>
      </c>
      <c r="E47" s="309">
        <v>3480</v>
      </c>
      <c r="G47" s="305">
        <v>113</v>
      </c>
      <c r="H47" s="310" t="s">
        <v>391</v>
      </c>
      <c r="I47" s="311">
        <v>7927</v>
      </c>
      <c r="J47" s="308">
        <v>7707</v>
      </c>
      <c r="K47" s="309">
        <v>8111</v>
      </c>
    </row>
    <row r="48" spans="1:11" ht="12.75">
      <c r="A48" s="305">
        <v>45</v>
      </c>
      <c r="B48" s="306" t="s">
        <v>329</v>
      </c>
      <c r="C48" s="307">
        <v>1932</v>
      </c>
      <c r="D48" s="308">
        <v>2168</v>
      </c>
      <c r="E48" s="309">
        <v>2728</v>
      </c>
      <c r="G48" s="305">
        <v>114</v>
      </c>
      <c r="H48" s="310" t="s">
        <v>392</v>
      </c>
      <c r="I48" s="311">
        <v>2345</v>
      </c>
      <c r="J48" s="308">
        <v>2411</v>
      </c>
      <c r="K48" s="329">
        <v>2557</v>
      </c>
    </row>
    <row r="49" spans="1:11" ht="12.75">
      <c r="A49" s="305">
        <v>46</v>
      </c>
      <c r="B49" s="306" t="s">
        <v>330</v>
      </c>
      <c r="C49" s="307">
        <v>0</v>
      </c>
      <c r="D49" s="308">
        <v>0</v>
      </c>
      <c r="E49" s="309">
        <v>0</v>
      </c>
      <c r="G49" s="305">
        <v>118</v>
      </c>
      <c r="H49" s="310" t="s">
        <v>393</v>
      </c>
      <c r="I49" s="311">
        <v>12000</v>
      </c>
      <c r="J49" s="308">
        <v>12160</v>
      </c>
      <c r="K49" s="309">
        <v>9984</v>
      </c>
    </row>
    <row r="50" spans="1:11" ht="12.75">
      <c r="A50" s="305">
        <v>47</v>
      </c>
      <c r="B50" s="306" t="s">
        <v>331</v>
      </c>
      <c r="C50" s="307">
        <v>3056</v>
      </c>
      <c r="D50" s="308">
        <v>2971</v>
      </c>
      <c r="E50" s="309">
        <v>3089</v>
      </c>
      <c r="G50" s="305">
        <v>115</v>
      </c>
      <c r="H50" s="310" t="s">
        <v>394</v>
      </c>
      <c r="I50" s="311">
        <v>8568</v>
      </c>
      <c r="J50" s="308">
        <v>8334</v>
      </c>
      <c r="K50" s="309">
        <v>8468</v>
      </c>
    </row>
    <row r="51" spans="1:11" ht="12.75">
      <c r="A51" s="305">
        <v>49</v>
      </c>
      <c r="B51" s="306" t="s">
        <v>332</v>
      </c>
      <c r="C51" s="307">
        <v>6856</v>
      </c>
      <c r="D51" s="308">
        <v>6626</v>
      </c>
      <c r="E51" s="309">
        <v>6714</v>
      </c>
      <c r="G51" s="305">
        <v>116</v>
      </c>
      <c r="H51" s="310" t="s">
        <v>395</v>
      </c>
      <c r="I51" s="311">
        <v>9118</v>
      </c>
      <c r="J51" s="308">
        <v>9059</v>
      </c>
      <c r="K51" s="309">
        <v>8052</v>
      </c>
    </row>
    <row r="52" spans="1:11" ht="12.75">
      <c r="A52" s="305">
        <v>48</v>
      </c>
      <c r="B52" s="306" t="s">
        <v>333</v>
      </c>
      <c r="C52" s="307">
        <v>5102</v>
      </c>
      <c r="D52" s="308">
        <v>5650</v>
      </c>
      <c r="E52" s="309">
        <v>4878</v>
      </c>
      <c r="G52" s="305">
        <v>41</v>
      </c>
      <c r="H52" s="310" t="s">
        <v>396</v>
      </c>
      <c r="I52" s="311">
        <v>2732</v>
      </c>
      <c r="J52" s="308">
        <v>4292</v>
      </c>
      <c r="K52" s="309">
        <v>4692</v>
      </c>
    </row>
    <row r="53" spans="1:11" ht="12.75">
      <c r="A53" s="305">
        <v>50</v>
      </c>
      <c r="B53" s="306" t="s">
        <v>334</v>
      </c>
      <c r="C53" s="307">
        <v>25842</v>
      </c>
      <c r="D53" s="308">
        <v>25019</v>
      </c>
      <c r="E53" s="309">
        <v>25188</v>
      </c>
      <c r="G53" s="330">
        <v>119</v>
      </c>
      <c r="H53" s="310" t="s">
        <v>397</v>
      </c>
      <c r="I53" s="311">
        <v>9062</v>
      </c>
      <c r="J53" s="308">
        <v>8881</v>
      </c>
      <c r="K53" s="309">
        <v>9317</v>
      </c>
    </row>
    <row r="54" spans="1:11" ht="12.75">
      <c r="A54" s="305">
        <v>51</v>
      </c>
      <c r="B54" s="306" t="s">
        <v>335</v>
      </c>
      <c r="C54" s="307">
        <v>3249</v>
      </c>
      <c r="D54" s="308">
        <v>3158</v>
      </c>
      <c r="E54" s="309">
        <v>3464</v>
      </c>
      <c r="G54" s="330">
        <v>85</v>
      </c>
      <c r="H54" s="310" t="s">
        <v>398</v>
      </c>
      <c r="I54" s="311">
        <v>4336</v>
      </c>
      <c r="J54" s="308">
        <v>4215</v>
      </c>
      <c r="K54" s="309">
        <v>4364</v>
      </c>
    </row>
    <row r="55" spans="1:11" ht="12.75">
      <c r="A55" s="305">
        <v>52</v>
      </c>
      <c r="B55" s="306" t="s">
        <v>336</v>
      </c>
      <c r="C55" s="307">
        <v>8179</v>
      </c>
      <c r="D55" s="308">
        <v>7951</v>
      </c>
      <c r="E55" s="309">
        <v>7208</v>
      </c>
      <c r="G55" s="330">
        <v>93</v>
      </c>
      <c r="H55" s="310" t="s">
        <v>399</v>
      </c>
      <c r="I55" s="311">
        <v>12978</v>
      </c>
      <c r="J55" s="308">
        <v>13259</v>
      </c>
      <c r="K55" s="309">
        <v>15469</v>
      </c>
    </row>
    <row r="56" spans="1:11" ht="12.75">
      <c r="A56" s="305">
        <v>53</v>
      </c>
      <c r="B56" s="306" t="s">
        <v>337</v>
      </c>
      <c r="C56" s="307">
        <v>10750</v>
      </c>
      <c r="D56" s="308">
        <v>10451</v>
      </c>
      <c r="E56" s="309">
        <v>9846</v>
      </c>
      <c r="G56" s="334">
        <v>67</v>
      </c>
      <c r="H56" s="310" t="s">
        <v>400</v>
      </c>
      <c r="I56" s="311">
        <v>1592</v>
      </c>
      <c r="J56" s="308">
        <v>1727</v>
      </c>
      <c r="K56" s="309">
        <v>1740</v>
      </c>
    </row>
    <row r="57" spans="1:11" ht="12.75">
      <c r="A57" s="305">
        <v>54</v>
      </c>
      <c r="B57" s="306" t="s">
        <v>338</v>
      </c>
      <c r="C57" s="307">
        <v>11028</v>
      </c>
      <c r="D57" s="308">
        <v>12006</v>
      </c>
      <c r="E57" s="309">
        <v>14503</v>
      </c>
      <c r="G57" s="334">
        <v>119</v>
      </c>
      <c r="H57" s="310" t="s">
        <v>401</v>
      </c>
      <c r="I57" s="311">
        <v>1891</v>
      </c>
      <c r="J57" s="308">
        <v>1839</v>
      </c>
      <c r="K57" s="309">
        <v>2753</v>
      </c>
    </row>
    <row r="58" spans="1:11" ht="12.75">
      <c r="A58" s="305"/>
      <c r="B58" s="306" t="s">
        <v>339</v>
      </c>
      <c r="C58" s="307">
        <v>12680</v>
      </c>
      <c r="D58" s="308">
        <v>6323</v>
      </c>
      <c r="E58" s="309">
        <v>0</v>
      </c>
      <c r="G58" s="334">
        <v>17</v>
      </c>
      <c r="H58" s="331" t="s">
        <v>402</v>
      </c>
      <c r="I58" s="311">
        <v>3093</v>
      </c>
      <c r="J58" s="308">
        <v>3037</v>
      </c>
      <c r="K58" s="309">
        <v>3257</v>
      </c>
    </row>
    <row r="59" spans="1:11" ht="12.75">
      <c r="A59" s="305">
        <v>55</v>
      </c>
      <c r="B59" s="306" t="s">
        <v>340</v>
      </c>
      <c r="C59" s="307">
        <v>10790</v>
      </c>
      <c r="D59" s="308">
        <v>16987</v>
      </c>
      <c r="E59" s="309">
        <v>21456</v>
      </c>
      <c r="G59" s="335">
        <v>86</v>
      </c>
      <c r="H59" s="336" t="s">
        <v>403</v>
      </c>
      <c r="I59" s="311">
        <v>17747</v>
      </c>
      <c r="J59" s="308">
        <v>17715</v>
      </c>
      <c r="K59" s="309">
        <v>16807</v>
      </c>
    </row>
    <row r="60" spans="1:11" ht="12.75">
      <c r="A60" s="305">
        <v>56</v>
      </c>
      <c r="B60" s="306" t="s">
        <v>341</v>
      </c>
      <c r="C60" s="307">
        <v>3297</v>
      </c>
      <c r="D60" s="308">
        <v>3206</v>
      </c>
      <c r="E60" s="309">
        <v>3341</v>
      </c>
      <c r="G60" s="335">
        <v>96</v>
      </c>
      <c r="H60" s="336" t="s">
        <v>404</v>
      </c>
      <c r="I60" s="311"/>
      <c r="J60" s="308">
        <v>254</v>
      </c>
      <c r="K60" s="309">
        <v>680</v>
      </c>
    </row>
    <row r="61" spans="1:11" ht="12.75">
      <c r="A61" s="305">
        <v>58</v>
      </c>
      <c r="B61" s="306" t="s">
        <v>342</v>
      </c>
      <c r="C61" s="307">
        <v>5553</v>
      </c>
      <c r="D61" s="308">
        <v>5443</v>
      </c>
      <c r="E61" s="309">
        <v>5149</v>
      </c>
      <c r="G61" s="335">
        <v>97</v>
      </c>
      <c r="H61" s="336" t="s">
        <v>405</v>
      </c>
      <c r="I61" s="311"/>
      <c r="J61" s="308">
        <v>254</v>
      </c>
      <c r="K61" s="309">
        <v>784</v>
      </c>
    </row>
    <row r="62" spans="1:11" ht="13.5" thickBot="1">
      <c r="A62" s="305">
        <v>59</v>
      </c>
      <c r="B62" s="306" t="s">
        <v>343</v>
      </c>
      <c r="C62" s="307">
        <v>9059</v>
      </c>
      <c r="D62" s="308">
        <v>8764</v>
      </c>
      <c r="E62" s="309">
        <v>9248</v>
      </c>
      <c r="G62" s="337">
        <v>95</v>
      </c>
      <c r="H62" s="338" t="s">
        <v>406</v>
      </c>
      <c r="I62" s="339"/>
      <c r="J62" s="340">
        <v>229</v>
      </c>
      <c r="K62" s="341">
        <v>691</v>
      </c>
    </row>
    <row r="63" spans="1:11" ht="15.75" customHeight="1" thickBot="1">
      <c r="A63" s="305">
        <v>60</v>
      </c>
      <c r="B63" s="306" t="s">
        <v>344</v>
      </c>
      <c r="C63" s="307">
        <v>818</v>
      </c>
      <c r="D63" s="308">
        <v>795</v>
      </c>
      <c r="E63" s="309">
        <v>767</v>
      </c>
      <c r="G63" s="342"/>
      <c r="H63" s="343"/>
      <c r="I63" s="344">
        <v>992934</v>
      </c>
      <c r="J63" s="344">
        <v>1001820</v>
      </c>
      <c r="K63" s="344">
        <v>1015030</v>
      </c>
    </row>
    <row r="64" spans="1:11" ht="12.75">
      <c r="A64" s="305">
        <v>65</v>
      </c>
      <c r="B64" s="306" t="s">
        <v>345</v>
      </c>
      <c r="C64" s="307">
        <v>7074</v>
      </c>
      <c r="D64" s="308">
        <v>7763</v>
      </c>
      <c r="E64" s="309">
        <v>8868</v>
      </c>
      <c r="G64" s="323"/>
      <c r="H64" s="323"/>
      <c r="I64" s="319"/>
      <c r="J64" s="321"/>
      <c r="K64" s="322"/>
    </row>
    <row r="65" spans="1:11" ht="12.75">
      <c r="A65" s="305">
        <v>66</v>
      </c>
      <c r="B65" s="306" t="s">
        <v>346</v>
      </c>
      <c r="C65" s="307">
        <v>2087</v>
      </c>
      <c r="D65" s="308">
        <v>2029</v>
      </c>
      <c r="E65" s="309">
        <v>2082</v>
      </c>
      <c r="G65" s="345" t="s">
        <v>407</v>
      </c>
      <c r="H65" s="345"/>
      <c r="I65" s="319"/>
      <c r="J65" s="321"/>
      <c r="K65" s="322"/>
    </row>
    <row r="66" spans="1:11" ht="12.75">
      <c r="A66" s="305">
        <v>61</v>
      </c>
      <c r="B66" s="310" t="s">
        <v>347</v>
      </c>
      <c r="C66" s="311">
        <v>37186</v>
      </c>
      <c r="D66" s="308">
        <v>37200</v>
      </c>
      <c r="E66" s="309">
        <v>36387</v>
      </c>
      <c r="G66" s="345"/>
      <c r="H66" s="345" t="s">
        <v>408</v>
      </c>
      <c r="I66" s="319"/>
      <c r="J66" s="321"/>
      <c r="K66" s="322"/>
    </row>
    <row r="67" spans="1:5" ht="12.75">
      <c r="A67" s="305">
        <v>62</v>
      </c>
      <c r="B67" s="310" t="s">
        <v>348</v>
      </c>
      <c r="C67" s="311">
        <v>8544</v>
      </c>
      <c r="D67" s="308">
        <v>8306</v>
      </c>
      <c r="E67" s="309">
        <v>8950</v>
      </c>
    </row>
    <row r="68" spans="1:5" ht="13.5" thickBot="1">
      <c r="A68" s="312">
        <v>63</v>
      </c>
      <c r="B68" s="313" t="s">
        <v>349</v>
      </c>
      <c r="C68" s="314">
        <v>2447</v>
      </c>
      <c r="D68" s="315">
        <v>2610</v>
      </c>
      <c r="E68" s="316">
        <v>2624</v>
      </c>
    </row>
    <row r="69" spans="1:5" ht="12.75">
      <c r="A69" s="317"/>
      <c r="B69" s="317"/>
      <c r="C69" s="318"/>
      <c r="D69" s="319"/>
      <c r="E69" s="319"/>
    </row>
    <row r="70" spans="2:5" ht="18">
      <c r="B70" s="320"/>
      <c r="C70" s="319"/>
      <c r="D70" s="321"/>
      <c r="E70" s="322"/>
    </row>
    <row r="71" spans="1:5" ht="12.75">
      <c r="A71" s="323"/>
      <c r="B71" s="323"/>
      <c r="C71" s="319"/>
      <c r="D71" s="321"/>
      <c r="E71" s="322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</sheetData>
  <sheetProtection/>
  <mergeCells count="1">
    <mergeCell ref="A1:E1"/>
  </mergeCells>
  <printOptions/>
  <pageMargins left="0.7874015748031497" right="0.11811023622047245" top="1.1811023622047245" bottom="0" header="0.7480314960629921" footer="0.5118110236220472"/>
  <pageSetup fitToHeight="1" fitToWidth="1" horizontalDpi="300" verticalDpi="300" orientation="portrait" paperSize="9" scale="64" r:id="rId1"/>
  <headerFooter alignWithMargins="0">
    <oddHeader>&amp;R&amp;"Arial,Kurzíva"Kapitola B.3.II&amp;"Arial,Obyčejné"
&amp;"Arial,Tučné"Tabulka č.5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selection activeCell="A26" sqref="A26"/>
    </sheetView>
  </sheetViews>
  <sheetFormatPr defaultColWidth="9.140625" defaultRowHeight="12.75"/>
  <cols>
    <col min="1" max="1" width="101.140625" style="284" customWidth="1"/>
    <col min="2" max="2" width="11.7109375" style="255" customWidth="1"/>
    <col min="3" max="16384" width="9.140625" style="256" customWidth="1"/>
  </cols>
  <sheetData>
    <row r="1" spans="1:2" s="285" customFormat="1" ht="20.25">
      <c r="A1" s="386" t="s">
        <v>133</v>
      </c>
      <c r="B1" s="386"/>
    </row>
    <row r="2" spans="1:2" ht="15.75" customHeight="1" thickBot="1">
      <c r="A2" s="257"/>
      <c r="B2" s="258"/>
    </row>
    <row r="3" spans="1:2" ht="51" customHeight="1" thickBot="1">
      <c r="A3" s="259"/>
      <c r="B3" s="260" t="s">
        <v>134</v>
      </c>
    </row>
    <row r="4" spans="1:2" ht="16.5" customHeight="1">
      <c r="A4" s="261" t="s">
        <v>135</v>
      </c>
      <c r="B4" s="387"/>
    </row>
    <row r="5" spans="1:2" ht="13.5" customHeight="1">
      <c r="A5" s="262" t="s">
        <v>136</v>
      </c>
      <c r="B5" s="388"/>
    </row>
    <row r="6" spans="1:2" ht="12.75" customHeight="1">
      <c r="A6" s="262" t="s">
        <v>137</v>
      </c>
      <c r="B6" s="388"/>
    </row>
    <row r="7" spans="1:2" ht="13.5" customHeight="1" thickBot="1">
      <c r="A7" s="263" t="s">
        <v>138</v>
      </c>
      <c r="B7" s="389"/>
    </row>
    <row r="8" spans="1:3" ht="12.75">
      <c r="A8" s="264" t="s">
        <v>139</v>
      </c>
      <c r="B8" s="265">
        <v>43041</v>
      </c>
      <c r="C8" s="266"/>
    </row>
    <row r="9" spans="1:2" ht="12.75">
      <c r="A9" s="267" t="s">
        <v>140</v>
      </c>
      <c r="B9" s="268">
        <v>35527</v>
      </c>
    </row>
    <row r="10" spans="1:2" ht="12.75">
      <c r="A10" s="267" t="s">
        <v>141</v>
      </c>
      <c r="B10" s="268">
        <v>34807</v>
      </c>
    </row>
    <row r="11" spans="1:2" ht="12.75">
      <c r="A11" s="267" t="s">
        <v>142</v>
      </c>
      <c r="B11" s="268">
        <v>34386</v>
      </c>
    </row>
    <row r="12" spans="1:2" ht="38.25">
      <c r="A12" s="267" t="s">
        <v>143</v>
      </c>
      <c r="B12" s="268"/>
    </row>
    <row r="13" spans="1:2" ht="12.75">
      <c r="A13" s="267" t="s">
        <v>144</v>
      </c>
      <c r="B13" s="268">
        <v>21521</v>
      </c>
    </row>
    <row r="14" spans="1:2" ht="12.75">
      <c r="A14" s="267" t="s">
        <v>145</v>
      </c>
      <c r="B14" s="268">
        <v>17765</v>
      </c>
    </row>
    <row r="15" spans="1:2" ht="12.75">
      <c r="A15" s="267" t="s">
        <v>146</v>
      </c>
      <c r="B15" s="268">
        <v>17403</v>
      </c>
    </row>
    <row r="16" spans="1:2" ht="12.75">
      <c r="A16" s="267" t="s">
        <v>147</v>
      </c>
      <c r="B16" s="268">
        <v>17193</v>
      </c>
    </row>
    <row r="17" spans="1:2" ht="38.25">
      <c r="A17" s="267" t="s">
        <v>148</v>
      </c>
      <c r="B17" s="268"/>
    </row>
    <row r="18" spans="1:2" ht="12.75">
      <c r="A18" s="267" t="s">
        <v>144</v>
      </c>
      <c r="B18" s="268">
        <v>20676</v>
      </c>
    </row>
    <row r="19" spans="1:2" ht="12.75">
      <c r="A19" s="267" t="s">
        <v>149</v>
      </c>
      <c r="B19" s="268">
        <v>17293</v>
      </c>
    </row>
    <row r="20" spans="1:2" ht="12.75">
      <c r="A20" s="267" t="s">
        <v>150</v>
      </c>
      <c r="B20" s="268">
        <v>41350</v>
      </c>
    </row>
    <row r="21" spans="1:2" ht="12.75">
      <c r="A21" s="267" t="s">
        <v>151</v>
      </c>
      <c r="B21" s="268">
        <v>34584</v>
      </c>
    </row>
    <row r="22" spans="1:2" ht="25.5">
      <c r="A22" s="267" t="s">
        <v>152</v>
      </c>
      <c r="B22" s="268"/>
    </row>
    <row r="23" spans="1:2" ht="12.75">
      <c r="A23" s="267" t="s">
        <v>153</v>
      </c>
      <c r="B23" s="268">
        <v>72218</v>
      </c>
    </row>
    <row r="24" spans="1:2" ht="12.75">
      <c r="A24" s="267" t="s">
        <v>154</v>
      </c>
      <c r="B24" s="268">
        <v>56597</v>
      </c>
    </row>
    <row r="25" spans="1:2" ht="12.75">
      <c r="A25" s="267" t="s">
        <v>155</v>
      </c>
      <c r="B25" s="268">
        <v>48170</v>
      </c>
    </row>
    <row r="26" spans="1:2" ht="12.75">
      <c r="A26" s="267" t="s">
        <v>156</v>
      </c>
      <c r="B26" s="268">
        <v>44526</v>
      </c>
    </row>
    <row r="27" spans="1:2" ht="12.75">
      <c r="A27" s="267" t="s">
        <v>157</v>
      </c>
      <c r="B27" s="268">
        <v>38909</v>
      </c>
    </row>
    <row r="28" spans="1:2" ht="25.5">
      <c r="A28" s="267" t="s">
        <v>158</v>
      </c>
      <c r="B28" s="268"/>
    </row>
    <row r="29" spans="1:2" ht="12.75">
      <c r="A29" s="267" t="s">
        <v>159</v>
      </c>
      <c r="B29" s="268">
        <v>45412</v>
      </c>
    </row>
    <row r="30" spans="1:2" ht="12.75">
      <c r="A30" s="267" t="s">
        <v>160</v>
      </c>
      <c r="B30" s="268">
        <v>44562</v>
      </c>
    </row>
    <row r="31" spans="1:2" ht="12.75">
      <c r="A31" s="267" t="s">
        <v>161</v>
      </c>
      <c r="B31" s="268">
        <v>44313</v>
      </c>
    </row>
    <row r="32" spans="1:2" ht="12.75">
      <c r="A32" s="267" t="s">
        <v>162</v>
      </c>
      <c r="B32" s="268">
        <v>44071</v>
      </c>
    </row>
    <row r="33" spans="1:2" ht="12.75">
      <c r="A33" s="267" t="s">
        <v>163</v>
      </c>
      <c r="B33" s="268">
        <v>43834</v>
      </c>
    </row>
    <row r="34" spans="1:2" ht="12.75">
      <c r="A34" s="267" t="s">
        <v>164</v>
      </c>
      <c r="B34" s="268">
        <v>43600</v>
      </c>
    </row>
    <row r="35" spans="1:2" ht="12.75">
      <c r="A35" s="267" t="s">
        <v>165</v>
      </c>
      <c r="B35" s="268">
        <v>43371</v>
      </c>
    </row>
    <row r="36" spans="1:2" ht="12.75">
      <c r="A36" s="267" t="s">
        <v>166</v>
      </c>
      <c r="B36" s="268">
        <v>43147</v>
      </c>
    </row>
    <row r="37" spans="1:2" ht="12.75">
      <c r="A37" s="267" t="s">
        <v>167</v>
      </c>
      <c r="B37" s="268">
        <v>42926</v>
      </c>
    </row>
    <row r="38" spans="1:2" ht="12.75">
      <c r="A38" s="267" t="s">
        <v>168</v>
      </c>
      <c r="B38" s="268">
        <v>42709</v>
      </c>
    </row>
    <row r="39" spans="1:2" ht="12.75">
      <c r="A39" s="267" t="s">
        <v>169</v>
      </c>
      <c r="B39" s="268">
        <v>42499</v>
      </c>
    </row>
    <row r="40" spans="1:2" ht="12.75">
      <c r="A40" s="267" t="s">
        <v>170</v>
      </c>
      <c r="B40" s="268">
        <v>42291</v>
      </c>
    </row>
    <row r="41" spans="1:2" ht="12.75">
      <c r="A41" s="267" t="s">
        <v>171</v>
      </c>
      <c r="B41" s="268">
        <v>42086</v>
      </c>
    </row>
    <row r="42" spans="1:2" ht="12.75">
      <c r="A42" s="267" t="s">
        <v>172</v>
      </c>
      <c r="B42" s="268">
        <v>41885</v>
      </c>
    </row>
    <row r="43" spans="1:2" ht="12.75">
      <c r="A43" s="267" t="s">
        <v>173</v>
      </c>
      <c r="B43" s="268">
        <v>41688</v>
      </c>
    </row>
    <row r="44" spans="1:2" ht="12.75">
      <c r="A44" s="267" t="s">
        <v>174</v>
      </c>
      <c r="B44" s="268">
        <v>41496</v>
      </c>
    </row>
    <row r="45" spans="1:2" ht="12.75">
      <c r="A45" s="267" t="s">
        <v>175</v>
      </c>
      <c r="B45" s="268">
        <v>41303</v>
      </c>
    </row>
    <row r="46" spans="1:2" ht="12.75">
      <c r="A46" s="267" t="s">
        <v>176</v>
      </c>
      <c r="B46" s="268">
        <v>41115</v>
      </c>
    </row>
    <row r="47" spans="1:2" ht="12.75">
      <c r="A47" s="267" t="s">
        <v>177</v>
      </c>
      <c r="B47" s="268">
        <v>40933</v>
      </c>
    </row>
    <row r="48" spans="1:2" ht="12.75">
      <c r="A48" s="267" t="s">
        <v>178</v>
      </c>
      <c r="B48" s="268">
        <v>40752</v>
      </c>
    </row>
    <row r="49" spans="1:2" ht="12.75">
      <c r="A49" s="267" t="s">
        <v>179</v>
      </c>
      <c r="B49" s="268">
        <v>40574</v>
      </c>
    </row>
    <row r="50" spans="1:2" ht="12.75">
      <c r="A50" s="267" t="s">
        <v>180</v>
      </c>
      <c r="B50" s="268">
        <v>40400</v>
      </c>
    </row>
    <row r="51" spans="1:2" ht="12.75">
      <c r="A51" s="267" t="s">
        <v>181</v>
      </c>
      <c r="B51" s="268">
        <v>40230</v>
      </c>
    </row>
    <row r="52" spans="1:2" ht="12.75">
      <c r="A52" s="267" t="s">
        <v>182</v>
      </c>
      <c r="B52" s="268">
        <v>40060</v>
      </c>
    </row>
    <row r="53" spans="1:2" ht="12.75">
      <c r="A53" s="267" t="s">
        <v>183</v>
      </c>
      <c r="B53" s="268">
        <v>39895</v>
      </c>
    </row>
    <row r="54" spans="1:2" ht="12.75">
      <c r="A54" s="267" t="s">
        <v>184</v>
      </c>
      <c r="B54" s="268">
        <v>39732</v>
      </c>
    </row>
    <row r="55" spans="1:2" ht="12.75">
      <c r="A55" s="267" t="s">
        <v>185</v>
      </c>
      <c r="B55" s="268">
        <v>39573</v>
      </c>
    </row>
    <row r="56" spans="1:2" ht="12.75">
      <c r="A56" s="267" t="s">
        <v>186</v>
      </c>
      <c r="B56" s="268">
        <v>39416</v>
      </c>
    </row>
    <row r="57" spans="1:2" ht="12.75">
      <c r="A57" s="267" t="s">
        <v>187</v>
      </c>
      <c r="B57" s="268">
        <v>39262</v>
      </c>
    </row>
    <row r="58" spans="1:2" ht="12.75">
      <c r="A58" s="267" t="s">
        <v>188</v>
      </c>
      <c r="B58" s="268">
        <v>39110</v>
      </c>
    </row>
    <row r="59" spans="1:2" ht="12.75">
      <c r="A59" s="267" t="s">
        <v>189</v>
      </c>
      <c r="B59" s="268">
        <v>38965</v>
      </c>
    </row>
    <row r="60" spans="1:2" ht="12.75">
      <c r="A60" s="267" t="s">
        <v>190</v>
      </c>
      <c r="B60" s="268">
        <v>38819</v>
      </c>
    </row>
    <row r="61" spans="1:2" ht="12.75">
      <c r="A61" s="267" t="s">
        <v>191</v>
      </c>
      <c r="B61" s="268">
        <v>38675</v>
      </c>
    </row>
    <row r="62" spans="1:2" ht="12.75">
      <c r="A62" s="267" t="s">
        <v>192</v>
      </c>
      <c r="B62" s="268">
        <v>38537</v>
      </c>
    </row>
    <row r="63" spans="1:2" ht="12.75">
      <c r="A63" s="267" t="s">
        <v>193</v>
      </c>
      <c r="B63" s="268">
        <v>38401</v>
      </c>
    </row>
    <row r="64" spans="1:2" ht="12.75">
      <c r="A64" s="267" t="s">
        <v>194</v>
      </c>
      <c r="B64" s="268">
        <v>38269</v>
      </c>
    </row>
    <row r="65" spans="1:2" ht="12.75">
      <c r="A65" s="267" t="s">
        <v>195</v>
      </c>
      <c r="B65" s="268">
        <v>38141</v>
      </c>
    </row>
    <row r="66" spans="1:2" ht="12.75">
      <c r="A66" s="267" t="s">
        <v>196</v>
      </c>
      <c r="B66" s="268">
        <v>38014</v>
      </c>
    </row>
    <row r="67" spans="1:2" ht="12.75">
      <c r="A67" s="267" t="s">
        <v>197</v>
      </c>
      <c r="B67" s="268">
        <v>37892</v>
      </c>
    </row>
    <row r="68" spans="1:2" ht="12.75">
      <c r="A68" s="267" t="s">
        <v>198</v>
      </c>
      <c r="B68" s="268">
        <v>37309</v>
      </c>
    </row>
    <row r="69" spans="1:2" ht="12.75">
      <c r="A69" s="267" t="s">
        <v>199</v>
      </c>
      <c r="B69" s="268">
        <v>36560</v>
      </c>
    </row>
    <row r="70" spans="1:2" ht="12.75">
      <c r="A70" s="267" t="s">
        <v>200</v>
      </c>
      <c r="B70" s="268">
        <v>35380</v>
      </c>
    </row>
    <row r="71" spans="1:2" ht="12.75">
      <c r="A71" s="267" t="s">
        <v>201</v>
      </c>
      <c r="B71" s="268">
        <v>34515</v>
      </c>
    </row>
    <row r="72" spans="1:2" ht="12.75">
      <c r="A72" s="267" t="s">
        <v>202</v>
      </c>
      <c r="B72" s="268">
        <v>33894</v>
      </c>
    </row>
    <row r="73" spans="1:2" ht="12.75">
      <c r="A73" s="267" t="s">
        <v>203</v>
      </c>
      <c r="B73" s="268">
        <v>10879</v>
      </c>
    </row>
    <row r="74" spans="1:2" ht="12.75">
      <c r="A74" s="267" t="s">
        <v>204</v>
      </c>
      <c r="B74" s="268">
        <v>12464</v>
      </c>
    </row>
    <row r="75" spans="1:2" ht="12.75">
      <c r="A75" s="267" t="s">
        <v>205</v>
      </c>
      <c r="B75" s="268">
        <v>11784</v>
      </c>
    </row>
    <row r="76" spans="1:2" ht="12.75">
      <c r="A76" s="267" t="s">
        <v>206</v>
      </c>
      <c r="B76" s="268">
        <v>11597</v>
      </c>
    </row>
    <row r="77" spans="1:2" ht="12.75">
      <c r="A77" s="267" t="s">
        <v>207</v>
      </c>
      <c r="B77" s="268">
        <v>13312</v>
      </c>
    </row>
    <row r="78" spans="1:2" ht="12.75">
      <c r="A78" s="267" t="s">
        <v>208</v>
      </c>
      <c r="B78" s="268">
        <v>18348</v>
      </c>
    </row>
    <row r="79" spans="1:2" ht="25.5">
      <c r="A79" s="267" t="s">
        <v>209</v>
      </c>
      <c r="B79" s="268">
        <v>17283</v>
      </c>
    </row>
    <row r="80" spans="1:2" ht="12.75">
      <c r="A80" s="267" t="s">
        <v>210</v>
      </c>
      <c r="B80" s="268">
        <v>16618</v>
      </c>
    </row>
    <row r="81" spans="1:2" ht="25.5">
      <c r="A81" s="267" t="s">
        <v>211</v>
      </c>
      <c r="B81" s="268">
        <v>186641</v>
      </c>
    </row>
    <row r="82" spans="1:2" ht="12.75">
      <c r="A82" s="267" t="s">
        <v>212</v>
      </c>
      <c r="B82" s="268">
        <v>22575</v>
      </c>
    </row>
    <row r="83" spans="1:2" ht="12.75">
      <c r="A83" s="267" t="s">
        <v>213</v>
      </c>
      <c r="B83" s="268">
        <v>9029</v>
      </c>
    </row>
    <row r="84" spans="1:2" ht="12.75">
      <c r="A84" s="269" t="s">
        <v>214</v>
      </c>
      <c r="B84" s="268">
        <v>3385</v>
      </c>
    </row>
    <row r="85" spans="1:2" ht="25.5">
      <c r="A85" s="269" t="s">
        <v>215</v>
      </c>
      <c r="B85" s="268">
        <v>143026</v>
      </c>
    </row>
    <row r="86" spans="1:2" ht="25.5">
      <c r="A86" s="267" t="s">
        <v>216</v>
      </c>
      <c r="B86" s="268">
        <v>110550</v>
      </c>
    </row>
    <row r="87" spans="1:2" ht="25.5">
      <c r="A87" s="267" t="s">
        <v>217</v>
      </c>
      <c r="B87" s="268">
        <v>74216</v>
      </c>
    </row>
    <row r="88" spans="1:2" ht="12.75">
      <c r="A88" s="267" t="s">
        <v>218</v>
      </c>
      <c r="B88" s="268">
        <v>52333</v>
      </c>
    </row>
    <row r="89" spans="1:2" ht="12.75">
      <c r="A89" s="267" t="s">
        <v>219</v>
      </c>
      <c r="B89" s="268">
        <v>29519</v>
      </c>
    </row>
    <row r="90" spans="1:2" ht="12.75">
      <c r="A90" s="267" t="s">
        <v>220</v>
      </c>
      <c r="B90" s="268">
        <v>9029</v>
      </c>
    </row>
    <row r="91" spans="1:9" ht="12.75">
      <c r="A91" s="267" t="s">
        <v>221</v>
      </c>
      <c r="B91" s="268">
        <v>6504</v>
      </c>
      <c r="C91" s="266"/>
      <c r="D91" s="266"/>
      <c r="F91" s="270"/>
      <c r="G91" s="266"/>
      <c r="H91" s="270"/>
      <c r="I91" s="255"/>
    </row>
    <row r="92" spans="1:9" ht="12.75">
      <c r="A92" s="267" t="s">
        <v>222</v>
      </c>
      <c r="B92" s="268">
        <v>4870</v>
      </c>
      <c r="D92" s="266"/>
      <c r="G92" s="266"/>
      <c r="I92" s="255"/>
    </row>
    <row r="93" spans="1:9" ht="12.75">
      <c r="A93" s="267" t="s">
        <v>223</v>
      </c>
      <c r="B93" s="268">
        <v>2700</v>
      </c>
      <c r="D93" s="266"/>
      <c r="G93" s="266"/>
      <c r="I93" s="255"/>
    </row>
    <row r="94" spans="1:9" ht="12.75">
      <c r="A94" s="267" t="s">
        <v>224</v>
      </c>
      <c r="B94" s="268">
        <v>4404</v>
      </c>
      <c r="C94" s="266"/>
      <c r="D94" s="266"/>
      <c r="F94" s="270"/>
      <c r="G94" s="266"/>
      <c r="H94" s="270"/>
      <c r="I94" s="255"/>
    </row>
    <row r="95" spans="1:9" ht="12.75">
      <c r="A95" s="267" t="s">
        <v>225</v>
      </c>
      <c r="B95" s="268">
        <v>3690</v>
      </c>
      <c r="D95" s="266"/>
      <c r="G95" s="266"/>
      <c r="I95" s="255"/>
    </row>
    <row r="96" spans="1:9" ht="12.75">
      <c r="A96" s="267" t="s">
        <v>226</v>
      </c>
      <c r="B96" s="268">
        <v>1779</v>
      </c>
      <c r="D96" s="266"/>
      <c r="G96" s="266"/>
      <c r="I96" s="255"/>
    </row>
    <row r="97" spans="1:9" ht="12.75">
      <c r="A97" s="267" t="s">
        <v>227</v>
      </c>
      <c r="B97" s="268">
        <v>4185</v>
      </c>
      <c r="C97" s="266"/>
      <c r="D97" s="266"/>
      <c r="F97" s="270"/>
      <c r="G97" s="266"/>
      <c r="H97" s="270"/>
      <c r="I97" s="255"/>
    </row>
    <row r="98" spans="1:9" ht="12.75">
      <c r="A98" s="267" t="s">
        <v>228</v>
      </c>
      <c r="B98" s="268">
        <v>3527</v>
      </c>
      <c r="D98" s="266"/>
      <c r="G98" s="266"/>
      <c r="I98" s="255"/>
    </row>
    <row r="99" spans="1:9" ht="12.75">
      <c r="A99" s="267" t="s">
        <v>229</v>
      </c>
      <c r="B99" s="268">
        <v>1724</v>
      </c>
      <c r="D99" s="266"/>
      <c r="G99" s="266"/>
      <c r="I99" s="255"/>
    </row>
    <row r="100" spans="1:9" ht="12.75">
      <c r="A100" s="267" t="s">
        <v>230</v>
      </c>
      <c r="B100" s="268">
        <v>4109</v>
      </c>
      <c r="C100" s="266"/>
      <c r="D100" s="266"/>
      <c r="F100" s="270"/>
      <c r="G100" s="266"/>
      <c r="H100" s="270"/>
      <c r="I100" s="255"/>
    </row>
    <row r="101" spans="1:9" ht="12.75">
      <c r="A101" s="267" t="s">
        <v>231</v>
      </c>
      <c r="B101" s="268">
        <v>3470</v>
      </c>
      <c r="D101" s="266"/>
      <c r="G101" s="266"/>
      <c r="I101" s="255"/>
    </row>
    <row r="102" spans="1:9" ht="12.75">
      <c r="A102" s="267" t="s">
        <v>232</v>
      </c>
      <c r="B102" s="268">
        <v>1705</v>
      </c>
      <c r="D102" s="266"/>
      <c r="G102" s="266"/>
      <c r="I102" s="255"/>
    </row>
    <row r="103" spans="1:9" ht="12.75">
      <c r="A103" s="267" t="s">
        <v>233</v>
      </c>
      <c r="B103" s="268">
        <v>6505</v>
      </c>
      <c r="D103" s="266"/>
      <c r="F103" s="270"/>
      <c r="G103" s="266"/>
      <c r="H103" s="270"/>
      <c r="I103" s="255"/>
    </row>
    <row r="104" spans="1:9" ht="12.75">
      <c r="A104" s="267" t="s">
        <v>234</v>
      </c>
      <c r="B104" s="268">
        <v>4359</v>
      </c>
      <c r="D104" s="266"/>
      <c r="G104" s="266"/>
      <c r="I104" s="255"/>
    </row>
    <row r="105" spans="1:9" ht="12.75">
      <c r="A105" s="267" t="s">
        <v>235</v>
      </c>
      <c r="B105" s="268">
        <v>2700</v>
      </c>
      <c r="D105" s="266"/>
      <c r="G105" s="266"/>
      <c r="I105" s="255"/>
    </row>
    <row r="106" spans="1:9" ht="12.75">
      <c r="A106" s="267" t="s">
        <v>236</v>
      </c>
      <c r="B106" s="268">
        <v>4404</v>
      </c>
      <c r="D106" s="266"/>
      <c r="F106" s="270"/>
      <c r="G106" s="266"/>
      <c r="H106" s="270"/>
      <c r="I106" s="255"/>
    </row>
    <row r="107" spans="1:9" ht="12.75">
      <c r="A107" s="267" t="s">
        <v>237</v>
      </c>
      <c r="B107" s="268">
        <v>3690</v>
      </c>
      <c r="D107" s="266"/>
      <c r="G107" s="266"/>
      <c r="I107" s="255"/>
    </row>
    <row r="108" spans="1:9" ht="12.75">
      <c r="A108" s="267" t="s">
        <v>238</v>
      </c>
      <c r="B108" s="268">
        <v>1779</v>
      </c>
      <c r="D108" s="266"/>
      <c r="G108" s="266"/>
      <c r="I108" s="255"/>
    </row>
    <row r="109" spans="1:9" ht="25.5">
      <c r="A109" s="267" t="s">
        <v>239</v>
      </c>
      <c r="B109" s="268"/>
      <c r="D109" s="266"/>
      <c r="F109" s="270"/>
      <c r="G109" s="266"/>
      <c r="H109" s="270"/>
      <c r="I109" s="255"/>
    </row>
    <row r="110" spans="1:9" ht="25.5">
      <c r="A110" s="267" t="s">
        <v>240</v>
      </c>
      <c r="B110" s="268">
        <v>4583</v>
      </c>
      <c r="D110" s="266"/>
      <c r="G110" s="266"/>
      <c r="I110" s="255"/>
    </row>
    <row r="111" spans="1:9" ht="25.5">
      <c r="A111" s="267" t="s">
        <v>241</v>
      </c>
      <c r="B111" s="268">
        <v>1898</v>
      </c>
      <c r="D111" s="266"/>
      <c r="G111" s="266"/>
      <c r="I111" s="255"/>
    </row>
    <row r="112" spans="1:2" ht="12.75">
      <c r="A112" s="267" t="s">
        <v>242</v>
      </c>
      <c r="B112" s="268">
        <v>20802</v>
      </c>
    </row>
    <row r="113" spans="1:2" ht="12.75">
      <c r="A113" s="267" t="s">
        <v>243</v>
      </c>
      <c r="B113" s="268">
        <v>0</v>
      </c>
    </row>
    <row r="114" spans="1:2" ht="12.75">
      <c r="A114" s="267" t="s">
        <v>244</v>
      </c>
      <c r="B114" s="268">
        <v>5217</v>
      </c>
    </row>
    <row r="115" spans="1:2" ht="12.75">
      <c r="A115" s="267" t="s">
        <v>245</v>
      </c>
      <c r="B115" s="268">
        <v>9104</v>
      </c>
    </row>
    <row r="116" spans="1:2" ht="12.75">
      <c r="A116" s="267" t="s">
        <v>246</v>
      </c>
      <c r="B116" s="268">
        <v>7630</v>
      </c>
    </row>
    <row r="117" spans="1:2" ht="12.75">
      <c r="A117" s="267" t="s">
        <v>247</v>
      </c>
      <c r="B117" s="268">
        <v>6115</v>
      </c>
    </row>
    <row r="118" spans="1:2" ht="12.75">
      <c r="A118" s="267" t="s">
        <v>248</v>
      </c>
      <c r="B118" s="268">
        <v>293238</v>
      </c>
    </row>
    <row r="119" spans="1:2" ht="12.75">
      <c r="A119" s="267" t="s">
        <v>249</v>
      </c>
      <c r="B119" s="268">
        <v>512611</v>
      </c>
    </row>
    <row r="120" spans="1:2" ht="12.75">
      <c r="A120" s="267" t="s">
        <v>250</v>
      </c>
      <c r="B120" s="268">
        <v>349351</v>
      </c>
    </row>
    <row r="121" spans="1:2" ht="12.75">
      <c r="A121" s="267" t="s">
        <v>251</v>
      </c>
      <c r="B121" s="268">
        <v>519308</v>
      </c>
    </row>
    <row r="122" spans="1:2" ht="12.75">
      <c r="A122" s="267" t="s">
        <v>252</v>
      </c>
      <c r="B122" s="268">
        <v>362609</v>
      </c>
    </row>
    <row r="123" spans="1:2" ht="12.75">
      <c r="A123" s="267" t="s">
        <v>253</v>
      </c>
      <c r="B123" s="268">
        <v>472737</v>
      </c>
    </row>
    <row r="124" spans="1:2" ht="38.25">
      <c r="A124" s="267" t="s">
        <v>254</v>
      </c>
      <c r="B124" s="268"/>
    </row>
    <row r="125" spans="1:2" ht="12.75">
      <c r="A125" s="267" t="s">
        <v>255</v>
      </c>
      <c r="B125" s="268">
        <v>911</v>
      </c>
    </row>
    <row r="126" spans="1:2" ht="12.75">
      <c r="A126" s="267" t="s">
        <v>256</v>
      </c>
      <c r="B126" s="268">
        <v>2840</v>
      </c>
    </row>
    <row r="127" spans="1:2" ht="12.75">
      <c r="A127" s="267" t="s">
        <v>257</v>
      </c>
      <c r="B127" s="268"/>
    </row>
    <row r="128" spans="1:2" ht="12.75">
      <c r="A128" s="269" t="s">
        <v>258</v>
      </c>
      <c r="B128" s="268">
        <v>1067</v>
      </c>
    </row>
    <row r="129" spans="1:2" ht="25.5">
      <c r="A129" s="271" t="s">
        <v>259</v>
      </c>
      <c r="B129" s="268"/>
    </row>
    <row r="130" spans="1:2" ht="12.75">
      <c r="A130" s="271" t="s">
        <v>260</v>
      </c>
      <c r="B130" s="268"/>
    </row>
    <row r="131" spans="1:2" ht="12.75">
      <c r="A131" s="271" t="s">
        <v>261</v>
      </c>
      <c r="B131" s="268"/>
    </row>
    <row r="132" spans="1:2" ht="13.5" thickBot="1">
      <c r="A132" s="272" t="s">
        <v>262</v>
      </c>
      <c r="B132" s="273"/>
    </row>
    <row r="133" spans="1:2" ht="29.25" thickBot="1">
      <c r="A133" s="274" t="s">
        <v>263</v>
      </c>
      <c r="B133" s="275"/>
    </row>
    <row r="134" spans="1:2" ht="15">
      <c r="A134" s="261" t="s">
        <v>264</v>
      </c>
      <c r="B134" s="276"/>
    </row>
    <row r="135" spans="1:2" ht="12.75">
      <c r="A135" s="262" t="s">
        <v>265</v>
      </c>
      <c r="B135" s="265"/>
    </row>
    <row r="136" spans="1:2" ht="26.25" thickBot="1">
      <c r="A136" s="277" t="s">
        <v>266</v>
      </c>
      <c r="B136" s="278">
        <v>1350</v>
      </c>
    </row>
    <row r="137" spans="1:2" ht="15">
      <c r="A137" s="261" t="s">
        <v>267</v>
      </c>
      <c r="B137" s="276"/>
    </row>
    <row r="138" spans="1:2" ht="25.5">
      <c r="A138" s="279" t="s">
        <v>268</v>
      </c>
      <c r="B138" s="265"/>
    </row>
    <row r="139" spans="1:2" ht="12.75">
      <c r="A139" s="267" t="s">
        <v>269</v>
      </c>
      <c r="B139" s="268">
        <v>117085</v>
      </c>
    </row>
    <row r="140" spans="1:2" ht="13.5" thickBot="1">
      <c r="A140" s="277" t="s">
        <v>270</v>
      </c>
      <c r="B140" s="278">
        <v>164743</v>
      </c>
    </row>
    <row r="141" spans="1:2" ht="15">
      <c r="A141" s="280" t="s">
        <v>271</v>
      </c>
      <c r="B141" s="276"/>
    </row>
    <row r="142" spans="1:2" ht="25.5">
      <c r="A142" s="281" t="s">
        <v>272</v>
      </c>
      <c r="B142" s="265"/>
    </row>
    <row r="143" spans="1:2" ht="25.5">
      <c r="A143" s="282" t="s">
        <v>273</v>
      </c>
      <c r="B143" s="268"/>
    </row>
    <row r="144" spans="1:2" ht="25.5">
      <c r="A144" s="269" t="s">
        <v>274</v>
      </c>
      <c r="B144" s="268"/>
    </row>
    <row r="145" spans="1:2" ht="26.25" thickBot="1">
      <c r="A145" s="283" t="s">
        <v>275</v>
      </c>
      <c r="B145" s="278"/>
    </row>
    <row r="146" spans="1:2" ht="15">
      <c r="A146" s="261" t="s">
        <v>276</v>
      </c>
      <c r="B146" s="276"/>
    </row>
    <row r="147" spans="1:2" ht="38.25">
      <c r="A147" s="264" t="s">
        <v>277</v>
      </c>
      <c r="B147" s="265"/>
    </row>
    <row r="148" spans="1:2" ht="39" thickBot="1">
      <c r="A148" s="277" t="s">
        <v>278</v>
      </c>
      <c r="B148" s="278"/>
    </row>
  </sheetData>
  <sheetProtection/>
  <mergeCells count="2">
    <mergeCell ref="A1:B1"/>
    <mergeCell ref="B4:B7"/>
  </mergeCells>
  <printOptions horizontalCentered="1"/>
  <pageMargins left="0.7874015748031497" right="0.7086614173228347" top="0.78" bottom="0.33" header="0.43" footer="0.23"/>
  <pageSetup horizontalDpi="300" verticalDpi="300" orientation="portrait" paperSize="9" scale="60" r:id="rId1"/>
  <headerFooter alignWithMargins="0">
    <oddHeader>&amp;R&amp;"Arial,Kurzíva"Kapitola B.3.II&amp;"Arial,Obyčejné"
&amp;"Arial,Tučné"Tabulka č.6/str.&amp;P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jurkovat</cp:lastModifiedBy>
  <cp:lastPrinted>2011-03-09T13:40:02Z</cp:lastPrinted>
  <dcterms:created xsi:type="dcterms:W3CDTF">2005-03-23T13:09:30Z</dcterms:created>
  <dcterms:modified xsi:type="dcterms:W3CDTF">2011-03-09T13:40:10Z</dcterms:modified>
  <cp:category/>
  <cp:version/>
  <cp:contentType/>
  <cp:contentStatus/>
</cp:coreProperties>
</file>