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firstSheet="5" activeTab="12"/>
  </bookViews>
  <sheets>
    <sheet name="V+N" sheetId="1" r:id="rId1"/>
    <sheet name="UR07" sheetId="2" r:id="rId2"/>
    <sheet name="RN-Sk" sheetId="3" r:id="rId3"/>
    <sheet name="MP PO" sheetId="4" r:id="rId4"/>
    <sheet name="slozky PO" sheetId="5" r:id="rId5"/>
    <sheet name="P PO" sheetId="6" r:id="rId6"/>
    <sheet name="ONIV" sheetId="7" r:id="rId7"/>
    <sheet name="vynosy" sheetId="8" r:id="rId8"/>
    <sheet name="HVcelkem" sheetId="9" r:id="rId9"/>
    <sheet name="HV-HC orig" sheetId="10" r:id="rId10"/>
    <sheet name="HV-JC orig" sheetId="11" r:id="rId11"/>
    <sheet name="penFondy" sheetId="12" r:id="rId12"/>
    <sheet name="krytíPF" sheetId="13" r:id="rId13"/>
    <sheet name="F08 po prid" sheetId="14" r:id="rId14"/>
  </sheets>
  <definedNames>
    <definedName name="_xlnm.Print_Titles" localSheetId="13">'F08 po prid'!$1:$4</definedName>
  </definedNames>
  <calcPr fullCalcOnLoad="1"/>
</workbook>
</file>

<file path=xl/sharedStrings.xml><?xml version="1.0" encoding="utf-8"?>
<sst xmlns="http://schemas.openxmlformats.org/spreadsheetml/2006/main" count="1220" uniqueCount="554">
  <si>
    <t>(bez FKSP - neprovádí se příděl z HV)</t>
  </si>
  <si>
    <t>v tis. Kč</t>
  </si>
  <si>
    <t>Návrh přídělu ze zlepš. HV</t>
  </si>
  <si>
    <t>Fond odměn</t>
  </si>
  <si>
    <t>IPPP Praha</t>
  </si>
  <si>
    <t>DZS Praha</t>
  </si>
  <si>
    <t>US Richtr.boudy</t>
  </si>
  <si>
    <t>ÚIV Praha</t>
  </si>
  <si>
    <t>NÚOV Praha</t>
  </si>
  <si>
    <t>VÚP Praha</t>
  </si>
  <si>
    <t>PMJAK Praha</t>
  </si>
  <si>
    <t>NIDM Praha</t>
  </si>
  <si>
    <t>STK Praha</t>
  </si>
  <si>
    <t>KJWF Praha</t>
  </si>
  <si>
    <t>NIDV Praha</t>
  </si>
  <si>
    <t>PC Č.Těšín</t>
  </si>
  <si>
    <t>VKC Telč</t>
  </si>
  <si>
    <t>ADV Praha</t>
  </si>
  <si>
    <t xml:space="preserve">FO CELKEM </t>
  </si>
  <si>
    <t>Fond rezervní</t>
  </si>
  <si>
    <t xml:space="preserve">RF CELKEM </t>
  </si>
  <si>
    <t>FRM</t>
  </si>
  <si>
    <t>FRM CELKEM</t>
  </si>
  <si>
    <t xml:space="preserve">CELKEM </t>
  </si>
  <si>
    <t>CELKEM OPŘO</t>
  </si>
  <si>
    <t>Peněžní fondy organizací po přídělu ze ZVH v r. 2008</t>
  </si>
  <si>
    <t xml:space="preserve">Krytí peněžních fondů OPŘO </t>
  </si>
  <si>
    <t>rok 2006</t>
  </si>
  <si>
    <t>Číslo účtu</t>
  </si>
  <si>
    <t>Běžný účet</t>
  </si>
  <si>
    <t>Ostatní běžné účty</t>
  </si>
  <si>
    <t>Běšžný účet FKSP</t>
  </si>
  <si>
    <t>PC Č. Těšín</t>
  </si>
  <si>
    <t>FKSP</t>
  </si>
  <si>
    <t>FRIM</t>
  </si>
  <si>
    <t>Peněžní fondy za OPŘO celkem</t>
  </si>
  <si>
    <t>Peněžní fondy OPŘO - tvorba a čerpání</t>
  </si>
  <si>
    <t xml:space="preserve">                Tvorba</t>
  </si>
  <si>
    <t>Příděl ze zlepš. HV</t>
  </si>
  <si>
    <t>Jiné zdroje</t>
  </si>
  <si>
    <t>Čerpání</t>
  </si>
  <si>
    <t>Výsledek hospodaření OPŘO za rok 2007 - jiná činnost</t>
  </si>
  <si>
    <t>Tabulka č. 13</t>
  </si>
  <si>
    <t>v  tis. Kč</t>
  </si>
  <si>
    <t>Účet</t>
  </si>
  <si>
    <t>Název ukazatele</t>
  </si>
  <si>
    <t>Řádek</t>
  </si>
  <si>
    <t>DZS</t>
  </si>
  <si>
    <t>US RB</t>
  </si>
  <si>
    <t>ÚIV</t>
  </si>
  <si>
    <t>NÚOV</t>
  </si>
  <si>
    <t>VÚP</t>
  </si>
  <si>
    <t>NIDM</t>
  </si>
  <si>
    <t>VKC</t>
  </si>
  <si>
    <t>C e l k e m</t>
  </si>
  <si>
    <t>501</t>
  </si>
  <si>
    <t>Spotřeba materiálu</t>
  </si>
  <si>
    <t>502</t>
  </si>
  <si>
    <t>Spotřeba energie</t>
  </si>
  <si>
    <t>503</t>
  </si>
  <si>
    <t>Spotřeba ostatních neskladovatelných dodávek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</si>
  <si>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</si>
  <si>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</si>
  <si>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</si>
  <si>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</si>
  <si>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</si>
  <si>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</si>
  <si>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</si>
  <si>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</si>
  <si>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</si>
  <si>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</si>
  <si>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</si>
  <si>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</si>
  <si>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</si>
  <si>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</si>
  <si>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525</t>
  </si>
  <si>
    <t>Ostatní sociální pojištění</t>
  </si>
  <si>
    <t>527</t>
  </si>
  <si>
    <t>Zákonné sociální náklady</t>
  </si>
  <si>
    <t>528</t>
  </si>
  <si>
    <t>Ostatní sociální náklady</t>
  </si>
  <si>
    <t>531</t>
  </si>
  <si>
    <t>Daň silniční</t>
  </si>
  <si>
    <t>532</t>
  </si>
  <si>
    <t>Daň z nemovitostí</t>
  </si>
  <si>
    <t>538</t>
  </si>
  <si>
    <t>Ostatní daně a poplatky</t>
  </si>
  <si>
    <t>541</t>
  </si>
  <si>
    <t>Smluvní pokuty a úroky z prodlení</t>
  </si>
  <si>
    <t>542</t>
  </si>
  <si>
    <t>Ostatní pokuty a penále</t>
  </si>
  <si>
    <t>543</t>
  </si>
  <si>
    <t>Odpis pohledávky</t>
  </si>
  <si>
    <t>544</t>
  </si>
  <si>
    <t>Úroky</t>
  </si>
  <si>
    <t>545</t>
  </si>
  <si>
    <t>Kurzové ztráty</t>
  </si>
  <si>
    <t>546</t>
  </si>
  <si>
    <t>Dary</t>
  </si>
  <si>
    <t>548</t>
  </si>
  <si>
    <t>Manka a škody</t>
  </si>
  <si>
    <t>549</t>
  </si>
  <si>
    <t>Jiné ostatní náklady</t>
  </si>
  <si>
    <t>551</t>
  </si>
  <si>
    <t>Odpisy dlouhodobého hmotného a nehmotného majetku</t>
  </si>
  <si>
    <t>552</t>
  </si>
  <si>
    <t>Zůstatková cena prodaného dlouhodobého hm. a nehm. majetku</t>
  </si>
  <si>
    <t>553</t>
  </si>
  <si>
    <t>Prodané cenné papíry a vklady</t>
  </si>
  <si>
    <t>554</t>
  </si>
  <si>
    <t>Prodaný materiál</t>
  </si>
  <si>
    <t>556</t>
  </si>
  <si>
    <t>Tvorba zákonných rezerv</t>
  </si>
  <si>
    <t>559</t>
  </si>
  <si>
    <t>Tvorba zákonných opravných položek</t>
  </si>
  <si>
    <t>Účtová třída 5 celkem                                            (řádek 1 až 30)</t>
  </si>
  <si>
    <t>601</t>
  </si>
  <si>
    <t>Tržby za vlastní výrobky</t>
  </si>
  <si>
    <t>602</t>
  </si>
  <si>
    <t>Tržby z prodeje služeb</t>
  </si>
  <si>
    <t>604</t>
  </si>
  <si>
    <t>Tržby za prodané zboží</t>
  </si>
  <si>
    <t>611</t>
  </si>
  <si>
    <t>Změna stavu zásob nedokončené výroby</t>
  </si>
  <si>
    <t>612</t>
  </si>
  <si>
    <t>Změna stavu zásob polotovarů</t>
  </si>
  <si>
    <t>613</t>
  </si>
  <si>
    <t>Změna stavu zásob výrobků</t>
  </si>
  <si>
    <t>614</t>
  </si>
  <si>
    <t>Změna stavu zvířat</t>
  </si>
  <si>
    <t>621</t>
  </si>
  <si>
    <t>Aktivace materiálu a zboží</t>
  </si>
  <si>
    <t>622</t>
  </si>
  <si>
    <t>Aktivace vnitroorganizačních služeb</t>
  </si>
  <si>
    <t>623</t>
  </si>
  <si>
    <t>Aktivace dlouhodobého nehmotného majetku</t>
  </si>
  <si>
    <t>624</t>
  </si>
  <si>
    <t>Aktivace dlouhodobého hmotného majetku</t>
  </si>
  <si>
    <t>641</t>
  </si>
  <si>
    <t>642</t>
  </si>
  <si>
    <t>643</t>
  </si>
  <si>
    <t>Platby za odepsané pohledávky</t>
  </si>
  <si>
    <t>644</t>
  </si>
  <si>
    <t>645</t>
  </si>
  <si>
    <t>Kurzové zisky</t>
  </si>
  <si>
    <t>Zúčtování fondu</t>
  </si>
  <si>
    <t>649</t>
  </si>
  <si>
    <t>Jiné ostatní výnosy</t>
  </si>
  <si>
    <t>651</t>
  </si>
  <si>
    <t>Tržby z prodeje dlouhodobého hmotného a nehmotného majetku</t>
  </si>
  <si>
    <t>652</t>
  </si>
  <si>
    <t>Výnosy z dlouhodobého finančního majetku</t>
  </si>
  <si>
    <t>653</t>
  </si>
  <si>
    <t>Tržby z prodeje cenných papírů a vkladů</t>
  </si>
  <si>
    <t>654</t>
  </si>
  <si>
    <t>Tržby z prodeje materiálu</t>
  </si>
  <si>
    <t>655</t>
  </si>
  <si>
    <t>Výnosy z krátkodobého finančního majetku</t>
  </si>
  <si>
    <t>656</t>
  </si>
  <si>
    <t>Zúčtování zákonných rezerv</t>
  </si>
  <si>
    <t>659</t>
  </si>
  <si>
    <t>Zúčtování zákonných opravných položek</t>
  </si>
  <si>
    <t>691</t>
  </si>
  <si>
    <t>Provozní dotace</t>
  </si>
  <si>
    <t>Účtová třída 6 celkem                                          (řádek 32 až 57)</t>
  </si>
  <si>
    <t>Výsledek hospodaření před zdaněním                       (řádek 58-31)</t>
  </si>
  <si>
    <t>591</t>
  </si>
  <si>
    <t>Daň z příjmů</t>
  </si>
  <si>
    <t>595</t>
  </si>
  <si>
    <t>Dodatečné odvody daně z příjmů</t>
  </si>
  <si>
    <t>Výsledek hospodaření po zdanění                        (řádek 59-60-61)</t>
  </si>
  <si>
    <t>Tabulka č. 12</t>
  </si>
  <si>
    <t>Výsledek hospodaření OPŘO za rok 2007 - hlavní činnost</t>
  </si>
  <si>
    <t>IPPP</t>
  </si>
  <si>
    <t>PMJAK</t>
  </si>
  <si>
    <t>STK</t>
  </si>
  <si>
    <t>KJWF</t>
  </si>
  <si>
    <t>NIDV</t>
  </si>
  <si>
    <t>PC ČT</t>
  </si>
  <si>
    <t>ADV</t>
  </si>
  <si>
    <t>Celkem</t>
  </si>
  <si>
    <t>Tabulka č. 11</t>
  </si>
  <si>
    <t>OPŘO</t>
  </si>
  <si>
    <t>HV hlavní činnosti</t>
  </si>
  <si>
    <t>HV jiné činnosti</t>
  </si>
  <si>
    <t>HV celkem</t>
  </si>
  <si>
    <t>HV celkem bez daně</t>
  </si>
  <si>
    <t>z toho daň</t>
  </si>
  <si>
    <t>HV</t>
  </si>
  <si>
    <t>1.</t>
  </si>
  <si>
    <t>2.</t>
  </si>
  <si>
    <t>3.</t>
  </si>
  <si>
    <t>US Richtrovy boudy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</si>
  <si>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</si>
  <si>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</si>
  <si>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</si>
  <si>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</si>
  <si>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</si>
  <si>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</si>
  <si>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</si>
  <si>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</si>
  <si>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</si>
  <si>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</si>
  <si>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</si>
  <si>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Celkem OPŘO</t>
  </si>
  <si>
    <t>Přehled o hospodářských výsledcích OPŘO celkem za rok 2007</t>
  </si>
  <si>
    <t>Tabulka č. 10</t>
  </si>
  <si>
    <t>z vlastní činnosti</t>
  </si>
  <si>
    <t>Abs. rozdíl</t>
  </si>
  <si>
    <t xml:space="preserve">ostatní </t>
  </si>
  <si>
    <t>Převody z vlastních fondů</t>
  </si>
  <si>
    <t>celkem</t>
  </si>
  <si>
    <t>rozpočet</t>
  </si>
  <si>
    <t>skutečnost</t>
  </si>
  <si>
    <t>Tabulka č. 9</t>
  </si>
  <si>
    <t>Rozpočet zákonných odvodů</t>
  </si>
  <si>
    <t xml:space="preserve">Skutečnost </t>
  </si>
  <si>
    <t>Rozdíl            + úspora        - překročení</t>
  </si>
  <si>
    <t>Procento</t>
  </si>
  <si>
    <t>Rozpočet FKSP</t>
  </si>
  <si>
    <t>Rozdíl         + úspora        - překročení</t>
  </si>
  <si>
    <t>Rozpočet OBV</t>
  </si>
  <si>
    <t>Rozpočet ONIV celkem</t>
  </si>
  <si>
    <t>sl. 1</t>
  </si>
  <si>
    <t>sl. 2</t>
  </si>
  <si>
    <t>sl. 3</t>
  </si>
  <si>
    <t>sl.4</t>
  </si>
  <si>
    <t>CELKEM OPŘO - PO</t>
  </si>
  <si>
    <t>Porovnání rozpočtovaných výnosů se skutečností za rok 2007</t>
  </si>
  <si>
    <t>Porovnání rozpočtu ONIV celkem a skutečnosti OPŘO za rok 2007</t>
  </si>
  <si>
    <t xml:space="preserve">průměrný plat </t>
  </si>
  <si>
    <t>platové tarify vč. náhrad platu</t>
  </si>
  <si>
    <t>školská oblast</t>
  </si>
  <si>
    <t>Upravený</t>
  </si>
  <si>
    <t>rok</t>
  </si>
  <si>
    <t>v ABS.vyj.</t>
  </si>
  <si>
    <t>v %</t>
  </si>
  <si>
    <t>OPŘO celkem</t>
  </si>
  <si>
    <t>v tom:</t>
  </si>
  <si>
    <t>PC pol. nár. Č. Těšín</t>
  </si>
  <si>
    <t>Antidoping.</t>
  </si>
  <si>
    <t>Ped. Muzeum J.A. K.</t>
  </si>
  <si>
    <t>US Pec p. Sněžkou</t>
  </si>
  <si>
    <t>Přepočtený</t>
  </si>
  <si>
    <t>Půměrný</t>
  </si>
  <si>
    <t>Členění průměrného platu podle jednotlivých složek platu v KČ</t>
  </si>
  <si>
    <t>% nenár.</t>
  </si>
  <si>
    <t>Oblast</t>
  </si>
  <si>
    <t>počet</t>
  </si>
  <si>
    <t>měs.plat</t>
  </si>
  <si>
    <t>Platové</t>
  </si>
  <si>
    <t>Náhrady</t>
  </si>
  <si>
    <t>Příplatky</t>
  </si>
  <si>
    <t>Zvláštní</t>
  </si>
  <si>
    <t>Platy za</t>
  </si>
  <si>
    <t>Ostatní</t>
  </si>
  <si>
    <t>Nárokové</t>
  </si>
  <si>
    <t>Osobní</t>
  </si>
  <si>
    <t>Odměny</t>
  </si>
  <si>
    <t>Nenárokové</t>
  </si>
  <si>
    <t>složek platu</t>
  </si>
  <si>
    <t>zaměstnanců</t>
  </si>
  <si>
    <t>bez OON</t>
  </si>
  <si>
    <t>tarify</t>
  </si>
  <si>
    <t>platu</t>
  </si>
  <si>
    <t>za vedení</t>
  </si>
  <si>
    <t>příplatky</t>
  </si>
  <si>
    <t>přesčasy</t>
  </si>
  <si>
    <t>příplatky a</t>
  </si>
  <si>
    <t>složky</t>
  </si>
  <si>
    <t>z platových</t>
  </si>
  <si>
    <t>ze stát.rozpočtu</t>
  </si>
  <si>
    <t>v Kč</t>
  </si>
  <si>
    <t>ost.náhrady</t>
  </si>
  <si>
    <t>tarifů</t>
  </si>
  <si>
    <t xml:space="preserve">Celkem OPŘO </t>
  </si>
  <si>
    <t>Pedag..muzeum JAK Praha</t>
  </si>
  <si>
    <t>Sestupné setřídění podle průměrného měsíčního platu</t>
  </si>
  <si>
    <t>ze stát. rozpočtu</t>
  </si>
  <si>
    <t xml:space="preserve">Sestupné setřídění podle absolutní výše nenárokové složky platu </t>
  </si>
  <si>
    <t xml:space="preserve">OPŘO </t>
  </si>
  <si>
    <t>nenárokové</t>
  </si>
  <si>
    <t>počet zaměstnanců</t>
  </si>
  <si>
    <t xml:space="preserve">  Prostředky na platy v tis. Kč</t>
  </si>
  <si>
    <t>OON v tis. Kč</t>
  </si>
  <si>
    <t xml:space="preserve">            Průměrný měsíční plat v Kč</t>
  </si>
  <si>
    <t>upravený</t>
  </si>
  <si>
    <t xml:space="preserve">skutečné </t>
  </si>
  <si>
    <t>ABS vyj.</t>
  </si>
  <si>
    <t>%</t>
  </si>
  <si>
    <t>skutečné</t>
  </si>
  <si>
    <t>skutečně</t>
  </si>
  <si>
    <t>(dle rozpočtové skladby)</t>
  </si>
  <si>
    <t>limit</t>
  </si>
  <si>
    <t>plnění</t>
  </si>
  <si>
    <t>Sk/RU</t>
  </si>
  <si>
    <t>čerpání</t>
  </si>
  <si>
    <t>dosažený</t>
  </si>
  <si>
    <t>Sk/limit</t>
  </si>
  <si>
    <t>Pedag.muzeum JAK Praha</t>
  </si>
  <si>
    <t>Tabulka č. 3</t>
  </si>
  <si>
    <t>Rozpočet nákladů celkem</t>
  </si>
  <si>
    <t>Skutečnost (V + N)</t>
  </si>
  <si>
    <t>Rozdíl         + úspora        - překročení (ke sl. 2)</t>
  </si>
  <si>
    <t>Porovnání rozpočtu celkových nákladů a skutečnosti OPŘO za rok 2007</t>
  </si>
  <si>
    <t>Tabulka č. 2</t>
  </si>
  <si>
    <t xml:space="preserve">PLATY </t>
  </si>
  <si>
    <t xml:space="preserve">OON </t>
  </si>
  <si>
    <t>MP celkem</t>
  </si>
  <si>
    <t>POJ.</t>
  </si>
  <si>
    <t xml:space="preserve">FKSP </t>
  </si>
  <si>
    <t>OBV provoz</t>
  </si>
  <si>
    <t>OBV celkem</t>
  </si>
  <si>
    <t>ONIV celkem</t>
  </si>
  <si>
    <t>NIV příspěvek PO</t>
  </si>
  <si>
    <t>Výnosy</t>
  </si>
  <si>
    <t>CELKEM VÝDAJE</t>
  </si>
  <si>
    <t>Počet zam.</t>
  </si>
  <si>
    <t>Paragraf</t>
  </si>
  <si>
    <t>Popis</t>
  </si>
  <si>
    <t>5331                    01</t>
  </si>
  <si>
    <t>5331                    02</t>
  </si>
  <si>
    <t>5331                    03</t>
  </si>
  <si>
    <t>5331                    04</t>
  </si>
  <si>
    <t>5331                    05</t>
  </si>
  <si>
    <t>3146 - 02</t>
  </si>
  <si>
    <t>IPPP-KMENOVÁ ČINNOST</t>
  </si>
  <si>
    <t>3146 - 04</t>
  </si>
  <si>
    <t>IPPP-OST.VÝCH.ZAŘ. PROJEKTY</t>
  </si>
  <si>
    <t>IPPP - ESF</t>
  </si>
  <si>
    <t>3541 - 01</t>
  </si>
  <si>
    <t>IPPP-PROTIDROGOVÁ POL.</t>
  </si>
  <si>
    <t>IPPP CELKEM</t>
  </si>
  <si>
    <t>3299 - 32</t>
  </si>
  <si>
    <t>DZS-KMENOVÁ ČINNOST</t>
  </si>
  <si>
    <t>3299 - 34</t>
  </si>
  <si>
    <t>DZS-PROJEKTY</t>
  </si>
  <si>
    <t>3299 - AZ</t>
  </si>
  <si>
    <t>3299 - 36</t>
  </si>
  <si>
    <t>DZS-OST.MIMO  PROJEKTY A KMEN. ČINNOST</t>
  </si>
  <si>
    <t>3299 - AN</t>
  </si>
  <si>
    <t>3299 - 94</t>
  </si>
  <si>
    <t>SEMINÁŘ LISABONSKÁ KONF.</t>
  </si>
  <si>
    <t>3809 - 11</t>
  </si>
  <si>
    <t>DZS CELKEM</t>
  </si>
  <si>
    <t>3299 - 38</t>
  </si>
  <si>
    <t>RB-KMENOVÁ ČINNOST</t>
  </si>
  <si>
    <t>RB CELKEM</t>
  </si>
  <si>
    <t>ÚIV - ESF</t>
  </si>
  <si>
    <t>3299 - 41</t>
  </si>
  <si>
    <t>ÚIV-KMENOVÁ ČINNOST</t>
  </si>
  <si>
    <t>3299 - 42</t>
  </si>
  <si>
    <t>ÚIV-PROJEKTY</t>
  </si>
  <si>
    <t>3299 - AB</t>
  </si>
  <si>
    <t>ÚIV-OST.MIMO  PROJEKTY A KMEN.ČINNOST</t>
  </si>
  <si>
    <t>3299 - 87</t>
  </si>
  <si>
    <t>ÚIV CELKEM</t>
  </si>
  <si>
    <t>NÚOV - ESF</t>
  </si>
  <si>
    <t>3299 - 44</t>
  </si>
  <si>
    <t>NÚOV-KMENOVÁ ČINNOST</t>
  </si>
  <si>
    <t>3299 - 45</t>
  </si>
  <si>
    <t>NÚOV-PROJEKTY</t>
  </si>
  <si>
    <t>3299 - BD</t>
  </si>
  <si>
    <t>3299 - AC</t>
  </si>
  <si>
    <t>NÚOV-OST.MIMO PROJEKTY A KMEN.ČINNOST</t>
  </si>
  <si>
    <t>NÚOV CELKEM</t>
  </si>
  <si>
    <t>VÚP - ESF</t>
  </si>
  <si>
    <t>3299 - 47</t>
  </si>
  <si>
    <t>VÚP-KMENOVÁ ČINNOST</t>
  </si>
  <si>
    <t>3299 - 48</t>
  </si>
  <si>
    <t>VÚP-PROJEKTY</t>
  </si>
  <si>
    <t>3299 - BE</t>
  </si>
  <si>
    <t>3299 - AD</t>
  </si>
  <si>
    <t>VÚP-OST.MIMO PROJEKTY A KMEN.ČINNOST</t>
  </si>
  <si>
    <t>VÚP CELKEM</t>
  </si>
  <si>
    <t>3315 - 01</t>
  </si>
  <si>
    <t>MJAK-KMENOVÁ ČINNOST</t>
  </si>
  <si>
    <t>3315 - 05</t>
  </si>
  <si>
    <t>MJAK-OST.MIMO PROJEKTY A KMEN.ČINNOST</t>
  </si>
  <si>
    <t>MJAK CELKEM</t>
  </si>
  <si>
    <t>3421 - 11</t>
  </si>
  <si>
    <t>NIDM-KMENOVÁ ČINNOST</t>
  </si>
  <si>
    <t>3421 - 12</t>
  </si>
  <si>
    <t>NIDM-NA MLÁDEŽ</t>
  </si>
  <si>
    <t>3421 - 17</t>
  </si>
  <si>
    <t>NIDM-OST.MIMO PROJ A KMEN. ČIN.</t>
  </si>
  <si>
    <t>NIDM CELKEM</t>
  </si>
  <si>
    <t>3314 - 01</t>
  </si>
  <si>
    <t>STK-KMENOVÁ ČINNOST</t>
  </si>
  <si>
    <t>3314 - 03</t>
  </si>
  <si>
    <t>STK-PROJEKTY</t>
  </si>
  <si>
    <t>3314 - 07</t>
  </si>
  <si>
    <t>STK-OST.MIMO  PROJEKTY A KMEN.ČINNOST</t>
  </si>
  <si>
    <t>3809 - 38</t>
  </si>
  <si>
    <t>STK NPV-ÚČELOVÉ PROSTŘEDKY</t>
  </si>
  <si>
    <t>STK CELKEM</t>
  </si>
  <si>
    <t>3299 - 53</t>
  </si>
  <si>
    <t>KJWF-KMENOVÁ ČINNOST</t>
  </si>
  <si>
    <t>3809 - 08</t>
  </si>
  <si>
    <t>KJWF-VV-POSK.ÚČEL.PROSTŘ.</t>
  </si>
  <si>
    <t>KJWFCELKEM</t>
  </si>
  <si>
    <t>NIDV - ESF</t>
  </si>
  <si>
    <t>3299 - 59</t>
  </si>
  <si>
    <t>NIVD PRAHA-KMENOVÁ ČINNOST</t>
  </si>
  <si>
    <t>3299 - B2</t>
  </si>
  <si>
    <t>3299 - B1</t>
  </si>
  <si>
    <t>NIDV CELKEM</t>
  </si>
  <si>
    <t>3299 - 62</t>
  </si>
  <si>
    <t>PC TĚŠÍN-KMENOVÁ ČINNOST</t>
  </si>
  <si>
    <t>PC ČT CELKEM</t>
  </si>
  <si>
    <t>3299 - 56</t>
  </si>
  <si>
    <t>VKC-KMENOVÁ ČINNOST</t>
  </si>
  <si>
    <t>VKC CELKEM</t>
  </si>
  <si>
    <t>3411 - 01</t>
  </si>
  <si>
    <t>ADV - KMEN.ČINNOST</t>
  </si>
  <si>
    <t>ADV CELKEM</t>
  </si>
  <si>
    <t>CELKEM</t>
  </si>
  <si>
    <t>Stav k 1.1.2006</t>
  </si>
  <si>
    <t>Stav k 31.12.2006 (k 1.1.2007)</t>
  </si>
  <si>
    <t>Doúčtování přídělu za 2007</t>
  </si>
  <si>
    <t>Stav k 31.12.2007</t>
  </si>
  <si>
    <t>Změna stavu za rok 2007 (7-2)</t>
  </si>
  <si>
    <t>rok 2007</t>
  </si>
  <si>
    <t>3293 - 03</t>
  </si>
  <si>
    <t>IPPP-vzděl.akce k integraci Romů</t>
  </si>
  <si>
    <t>3299 - C4</t>
  </si>
  <si>
    <t>IPPP-výdaje předsednictví RE</t>
  </si>
  <si>
    <t>Upravený rozpočet OPŘO na rok 2007</t>
  </si>
  <si>
    <t>3299 - 14</t>
  </si>
  <si>
    <t>DZS sk.6 2007-13 programy EHP Norsko z rozp. EHP</t>
  </si>
  <si>
    <t>3299 - 13</t>
  </si>
  <si>
    <t>DZS sk.6 2007-13 programy EHP Norsko ze SR</t>
  </si>
  <si>
    <t>3299 - C2</t>
  </si>
  <si>
    <t>DZS sk.1 - výdaje spojené s předsednictvím v RE</t>
  </si>
  <si>
    <t>DZS PROJEKTY -LEKTORÁTY ČJ</t>
  </si>
  <si>
    <t>3299 - BZ</t>
  </si>
  <si>
    <t>DZS - programy kulturního dědictví</t>
  </si>
  <si>
    <t>3299 - 11</t>
  </si>
  <si>
    <t>DZS - Kancelář Sokrates</t>
  </si>
  <si>
    <t>DZS - ostatní - Evropské školy</t>
  </si>
  <si>
    <t>3299 - CH</t>
  </si>
  <si>
    <t>DZS- program AKCE</t>
  </si>
  <si>
    <t>3299 - 46</t>
  </si>
  <si>
    <t>DZS OST.MEZ.KONF.A SEMINÁŘE</t>
  </si>
  <si>
    <t>DZS-VAV-ÚČEL.PROSTŘ.NPV</t>
  </si>
  <si>
    <t>Stav po přídělu v r. 2008</t>
  </si>
  <si>
    <t>Výnosy a náklady hl. činnosti PO kapitoly MŠMT - období 1-12/2007</t>
  </si>
  <si>
    <t>Příjmy z vlastní činnosti</t>
  </si>
  <si>
    <t>Příjmy z pronájmu majetku</t>
  </si>
  <si>
    <t>Příjmy z úroků a realiz. finančního majetku</t>
  </si>
  <si>
    <t>Příjmy z prod.krátkod. a drob. dlouhod. majetku</t>
  </si>
  <si>
    <t>Ostatní nedaňové příjmy</t>
  </si>
  <si>
    <t>Příj. z prod. DLM (kromě drobného)</t>
  </si>
  <si>
    <t>Neinvestiční přij.transf. od veř.rozp.ústř.úrovně</t>
  </si>
  <si>
    <t>Neinvestiční přij.transf. od veř.rozp.územní úrovn</t>
  </si>
  <si>
    <t>NIV přij.trs.ze zahraničí</t>
  </si>
  <si>
    <t>CELKEM VÝNOSY</t>
  </si>
  <si>
    <t>Platy</t>
  </si>
  <si>
    <t>Ost.platby za prov.práci</t>
  </si>
  <si>
    <t>Pov.poj.placené zaměst.</t>
  </si>
  <si>
    <t>Nákup materiálu</t>
  </si>
  <si>
    <t>Úroky a ost.fin.výdaje</t>
  </si>
  <si>
    <t>Nák.vody,paliv a energie</t>
  </si>
  <si>
    <t>Nákup služeb</t>
  </si>
  <si>
    <t>Ostatní nákupy</t>
  </si>
  <si>
    <t>Výdaje souv.s NIV nákupy,příspěvky,náhr.a věc.dary</t>
  </si>
  <si>
    <t>Převody vlastním fondům</t>
  </si>
  <si>
    <t>Ostatní NIV transf.jiným veřejným rozpočtům</t>
  </si>
  <si>
    <t>Náhrady pl.obyvatelstvu</t>
  </si>
  <si>
    <t>Ost.NIV transfery obyv.</t>
  </si>
  <si>
    <t>Ost.neinvestiční výdaje</t>
  </si>
  <si>
    <t>Běžné výdaje</t>
  </si>
  <si>
    <t>Odpis nedobyt. pohledávky</t>
  </si>
  <si>
    <t>Odpisy DHM a DNM</t>
  </si>
  <si>
    <t>Zůst.cena prod. DHM a DNM</t>
  </si>
  <si>
    <t>CELKEM NÁKLADY</t>
  </si>
  <si>
    <t>Organizace</t>
  </si>
  <si>
    <t>211</t>
  </si>
  <si>
    <t>213</t>
  </si>
  <si>
    <t>214</t>
  </si>
  <si>
    <t>231</t>
  </si>
  <si>
    <t>232</t>
  </si>
  <si>
    <t>311</t>
  </si>
  <si>
    <t>411</t>
  </si>
  <si>
    <t>412</t>
  </si>
  <si>
    <t>413</t>
  </si>
  <si>
    <t>415</t>
  </si>
  <si>
    <t/>
  </si>
  <si>
    <t>514</t>
  </si>
  <si>
    <t>515</t>
  </si>
  <si>
    <t>516</t>
  </si>
  <si>
    <t>517</t>
  </si>
  <si>
    <t>519</t>
  </si>
  <si>
    <t>534</t>
  </si>
  <si>
    <t>536</t>
  </si>
  <si>
    <t>590</t>
  </si>
  <si>
    <t>5</t>
  </si>
  <si>
    <t>9543</t>
  </si>
  <si>
    <t>9548</t>
  </si>
  <si>
    <t>9551</t>
  </si>
  <si>
    <t>9552</t>
  </si>
  <si>
    <t>9591</t>
  </si>
  <si>
    <t>UIV</t>
  </si>
  <si>
    <t>NUOV</t>
  </si>
  <si>
    <t>VUP</t>
  </si>
  <si>
    <t>PC CT</t>
  </si>
  <si>
    <t>sk.1 ÚIV - výdaje na předsednictví ČR v RE</t>
  </si>
  <si>
    <t>ÚIV-VAV ÚČEL.PROSTŘ.-NPV</t>
  </si>
  <si>
    <t>ÚIV-VAV-POSK.ÚČEL.PROSTŘ.</t>
  </si>
  <si>
    <t>ÚIV-ŠVIP</t>
  </si>
  <si>
    <t>3299 - CF</t>
  </si>
  <si>
    <t>3809 - 36</t>
  </si>
  <si>
    <t>3809 - 25</t>
  </si>
  <si>
    <t>3299 - 93</t>
  </si>
  <si>
    <t>programy RGŠ skupiny 2</t>
  </si>
  <si>
    <t>NÚOV rozvojové programy skupiny 2</t>
  </si>
  <si>
    <t>3299 -CE</t>
  </si>
  <si>
    <t>sk.1 NÚOV - výdaje na předsednictví ČR v RE</t>
  </si>
  <si>
    <t>VÚP  rozvojové programy skupiny 2</t>
  </si>
  <si>
    <t>3299 - 52</t>
  </si>
  <si>
    <t>PMJAK - MZ.KONF.A SEMINÁŘE - OSTATNÍ</t>
  </si>
  <si>
    <t>3315 - 03</t>
  </si>
  <si>
    <t>MJAK - projekty</t>
  </si>
  <si>
    <t>3299 - C6</t>
  </si>
  <si>
    <t>sk.6 NIDM výdaje spojené s předsednictvím v RE</t>
  </si>
  <si>
    <t>3299 - CI</t>
  </si>
  <si>
    <t>NIDM - Sokrates</t>
  </si>
  <si>
    <t>3299 - CB</t>
  </si>
  <si>
    <t>sk.5 NIDM semináře</t>
  </si>
  <si>
    <t>3299 - 49</t>
  </si>
  <si>
    <t>NIDM OST.MEZINÁR.SEMINÁŘE A KONFERENCE</t>
  </si>
  <si>
    <t>3421 -  07</t>
  </si>
  <si>
    <t>NIDM -soutěže</t>
  </si>
  <si>
    <t>RP skup.2 NIDV Nár.plán výuky jazyků</t>
  </si>
  <si>
    <t>NIDVrozvojové programy skupiny 2</t>
  </si>
  <si>
    <t>3299 - C5</t>
  </si>
  <si>
    <t>sk.6 NIDV výdaje spojené s předsednictvím v RE</t>
  </si>
  <si>
    <t>OBV ISPROFIN</t>
  </si>
  <si>
    <t>Tabulka č. 1</t>
  </si>
  <si>
    <t>Příloha č. 4</t>
  </si>
  <si>
    <t>Plnění závazných ukazatelů regulace zaměstnanosti PO OPŘO za  rok 2007</t>
  </si>
  <si>
    <t xml:space="preserve">US Pec p. Sněžkou </t>
  </si>
  <si>
    <t>Příloha č.5</t>
  </si>
  <si>
    <t>Počet zaměstnanců, průměrný měsíční plat a jeho jednotlivé složky za PO OPŘO  za  rok 2007</t>
  </si>
  <si>
    <t>Příloha č. 6</t>
  </si>
  <si>
    <t xml:space="preserve">                   Porovnání průměrných platů a platových tarifů vč. náhrad platu PO OPŘO dosažených  </t>
  </si>
  <si>
    <t xml:space="preserve">                                                                          v roce 2007 ke skutečnostem roku 2006</t>
  </si>
  <si>
    <t>Porovnání skut.rok 2007 k uprav.rozpočtu rok 2007</t>
  </si>
  <si>
    <t>na rok 2007</t>
  </si>
  <si>
    <r>
      <t xml:space="preserve">Porovnání </t>
    </r>
    <r>
      <rPr>
        <b/>
        <sz val="10"/>
        <rFont val="Arial CE"/>
        <family val="2"/>
      </rPr>
      <t xml:space="preserve">skutečnosti      </t>
    </r>
    <r>
      <rPr>
        <sz val="10"/>
        <rFont val="Arial CE"/>
        <family val="2"/>
      </rPr>
      <t xml:space="preserve"> rok 2007 k roku 2006</t>
    </r>
  </si>
  <si>
    <r>
      <t xml:space="preserve">    Porovnání </t>
    </r>
    <r>
      <rPr>
        <b/>
        <sz val="10"/>
        <rFont val="Arial CE"/>
        <family val="0"/>
      </rPr>
      <t>plat.tarifu</t>
    </r>
    <r>
      <rPr>
        <sz val="10"/>
        <rFont val="Arial CE"/>
        <family val="2"/>
      </rPr>
      <t xml:space="preserve">                              rok 2007 k roku 2006</t>
    </r>
  </si>
  <si>
    <t>Tabulka č. 7</t>
  </si>
  <si>
    <t>Tabulka č. 8</t>
  </si>
  <si>
    <t>Tabulka č.14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</si>
</sst>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d/m/yy"/>
    <numFmt numFmtId="166" formatCode="d/m/yy\ h:mm"/>
    <numFmt numFmtId="167" formatCode="d/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0.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dd/mm/yy"/>
    <numFmt numFmtId="181" formatCode="000\ 00"/>
    <numFmt numFmtId="182" formatCode="0.0000000"/>
    <numFmt numFmtId="183" formatCode="0_ ;[Red]\-0\ "/>
    <numFmt numFmtId="184" formatCode="#,##0_ ;[Red]\-#,##0\ "/>
  </numFmts>
  <fonts count="43">
    <font>
      <sz val="10"/>
      <name val="Arial"/>
      <family val="0"/>
    </font>
    <font>
      <u val="single"/>
      <sz val="7.5"/>
      <color indexed="12"/>
      <name val="Arial CE"/>
      <family val="0"/>
    </font>
    <font>
      <sz val="10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i/>
      <sz val="12"/>
      <name val="Arial CE"/>
      <family val="0"/>
    </font>
    <font>
      <sz val="12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 CE"/>
      <family val="0"/>
    </font>
    <font>
      <sz val="8"/>
      <name val="Arial"/>
      <family val="0"/>
    </font>
    <font>
      <i/>
      <sz val="10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i/>
      <sz val="11"/>
      <name val="Arial CE"/>
      <family val="0"/>
    </font>
    <font>
      <sz val="11"/>
      <name val="Arial CE"/>
      <family val="0"/>
    </font>
    <font>
      <sz val="14"/>
      <name val="Arial CE"/>
      <family val="2"/>
    </font>
    <font>
      <b/>
      <i/>
      <sz val="12"/>
      <name val="Arial CE"/>
      <family val="0"/>
    </font>
    <font>
      <b/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0"/>
    </font>
    <font>
      <sz val="9"/>
      <name val="Arial CE"/>
      <family val="2"/>
    </font>
    <font>
      <b/>
      <i/>
      <sz val="11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medium"/>
      <top style="medium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medium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8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7" borderId="8" applyNumberFormat="0" applyAlignment="0" applyProtection="0"/>
    <xf numFmtId="0" fontId="40" fillId="19" borderId="8" applyNumberFormat="0" applyAlignment="0" applyProtection="0"/>
    <xf numFmtId="0" fontId="41" fillId="19" borderId="9" applyNumberFormat="0" applyAlignment="0" applyProtection="0"/>
    <xf numFmtId="0" fontId="4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712">
    <xf numFmtId="0" fontId="0" fillId="0" borderId="0" xfId="0" applyAlignment="1">
      <alignment/>
    </xf>
    <xf numFmtId="0" fontId="2" fillId="0" borderId="0" xfId="47">
      <alignment/>
      <protection/>
    </xf>
    <xf numFmtId="0" fontId="4" fillId="0" borderId="0" xfId="49" applyFont="1">
      <alignment/>
      <protection/>
    </xf>
    <xf numFmtId="0" fontId="4" fillId="0" borderId="0" xfId="47" applyFont="1">
      <alignment/>
      <protection/>
    </xf>
    <xf numFmtId="0" fontId="2" fillId="0" borderId="0" xfId="47" applyFont="1">
      <alignment/>
      <protection/>
    </xf>
    <xf numFmtId="0" fontId="5" fillId="0" borderId="10" xfId="47" applyFont="1" applyBorder="1" applyAlignment="1">
      <alignment horizontal="center" vertical="center" wrapText="1"/>
      <protection/>
    </xf>
    <xf numFmtId="0" fontId="5" fillId="0" borderId="11" xfId="47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0" xfId="47" applyFont="1" applyAlignment="1">
      <alignment horizontal="center" vertical="center" wrapText="1"/>
      <protection/>
    </xf>
    <xf numFmtId="0" fontId="5" fillId="0" borderId="13" xfId="47" applyFont="1" applyBorder="1" applyAlignment="1">
      <alignment horizontal="center" vertical="center" wrapText="1"/>
      <protection/>
    </xf>
    <xf numFmtId="0" fontId="5" fillId="0" borderId="14" xfId="47" applyFont="1" applyBorder="1" applyAlignment="1">
      <alignment horizontal="center"/>
      <protection/>
    </xf>
    <xf numFmtId="0" fontId="5" fillId="0" borderId="15" xfId="47" applyFont="1" applyBorder="1" applyAlignment="1">
      <alignment horizontal="center"/>
      <protection/>
    </xf>
    <xf numFmtId="0" fontId="5" fillId="0" borderId="16" xfId="47" applyFont="1" applyBorder="1" applyAlignment="1">
      <alignment horizontal="center"/>
      <protection/>
    </xf>
    <xf numFmtId="0" fontId="5" fillId="0" borderId="17" xfId="47" applyFont="1" applyBorder="1">
      <alignment/>
      <protection/>
    </xf>
    <xf numFmtId="4" fontId="2" fillId="0" borderId="18" xfId="47" applyNumberFormat="1" applyBorder="1">
      <alignment/>
      <protection/>
    </xf>
    <xf numFmtId="4" fontId="2" fillId="0" borderId="19" xfId="47" applyNumberFormat="1" applyBorder="1">
      <alignment/>
      <protection/>
    </xf>
    <xf numFmtId="2" fontId="2" fillId="0" borderId="0" xfId="47" applyNumberFormat="1">
      <alignment/>
      <protection/>
    </xf>
    <xf numFmtId="0" fontId="5" fillId="0" borderId="20" xfId="47" applyFont="1" applyBorder="1">
      <alignment/>
      <protection/>
    </xf>
    <xf numFmtId="3" fontId="2" fillId="0" borderId="21" xfId="47" applyNumberFormat="1" applyBorder="1">
      <alignment/>
      <protection/>
    </xf>
    <xf numFmtId="4" fontId="2" fillId="0" borderId="21" xfId="47" applyNumberFormat="1" applyBorder="1">
      <alignment/>
      <protection/>
    </xf>
    <xf numFmtId="4" fontId="2" fillId="0" borderId="22" xfId="47" applyNumberFormat="1" applyBorder="1">
      <alignment/>
      <protection/>
    </xf>
    <xf numFmtId="0" fontId="5" fillId="0" borderId="23" xfId="47" applyFont="1" applyBorder="1">
      <alignment/>
      <protection/>
    </xf>
    <xf numFmtId="4" fontId="2" fillId="0" borderId="24" xfId="47" applyNumberFormat="1" applyBorder="1">
      <alignment/>
      <protection/>
    </xf>
    <xf numFmtId="4" fontId="2" fillId="0" borderId="25" xfId="47" applyNumberFormat="1" applyBorder="1">
      <alignment/>
      <protection/>
    </xf>
    <xf numFmtId="0" fontId="5" fillId="0" borderId="10" xfId="47" applyFont="1" applyBorder="1">
      <alignment/>
      <protection/>
    </xf>
    <xf numFmtId="2" fontId="5" fillId="0" borderId="10" xfId="47" applyNumberFormat="1" applyFont="1" applyBorder="1" applyAlignment="1">
      <alignment horizontal="right"/>
      <protection/>
    </xf>
    <xf numFmtId="4" fontId="5" fillId="0" borderId="10" xfId="47" applyNumberFormat="1" applyFont="1" applyBorder="1">
      <alignment/>
      <protection/>
    </xf>
    <xf numFmtId="0" fontId="5" fillId="0" borderId="10" xfId="47" applyFont="1" applyBorder="1" applyAlignment="1">
      <alignment horizontal="center" vertical="center" wrapText="1"/>
      <protection/>
    </xf>
    <xf numFmtId="4" fontId="5" fillId="0" borderId="10" xfId="47" applyNumberFormat="1" applyFont="1" applyBorder="1" applyAlignment="1">
      <alignment horizontal="right"/>
      <protection/>
    </xf>
    <xf numFmtId="4" fontId="2" fillId="0" borderId="22" xfId="47" applyNumberFormat="1" applyFont="1" applyBorder="1">
      <alignment/>
      <protection/>
    </xf>
    <xf numFmtId="0" fontId="5" fillId="0" borderId="0" xfId="47" applyFont="1" applyBorder="1">
      <alignment/>
      <protection/>
    </xf>
    <xf numFmtId="4" fontId="5" fillId="0" borderId="0" xfId="47" applyNumberFormat="1" applyFont="1" applyBorder="1" applyAlignment="1">
      <alignment horizontal="right"/>
      <protection/>
    </xf>
    <xf numFmtId="4" fontId="5" fillId="0" borderId="0" xfId="47" applyNumberFormat="1" applyFont="1" applyBorder="1">
      <alignment/>
      <protection/>
    </xf>
    <xf numFmtId="0" fontId="5" fillId="0" borderId="10" xfId="47" applyFont="1" applyBorder="1" applyAlignment="1">
      <alignment horizontal="center"/>
      <protection/>
    </xf>
    <xf numFmtId="4" fontId="2" fillId="0" borderId="26" xfId="47" applyNumberFormat="1" applyBorder="1" applyAlignment="1">
      <alignment horizontal="right"/>
      <protection/>
    </xf>
    <xf numFmtId="4" fontId="2" fillId="0" borderId="18" xfId="47" applyNumberFormat="1" applyFont="1" applyBorder="1">
      <alignment/>
      <protection/>
    </xf>
    <xf numFmtId="4" fontId="2" fillId="0" borderId="19" xfId="47" applyNumberFormat="1" applyFont="1" applyBorder="1">
      <alignment/>
      <protection/>
    </xf>
    <xf numFmtId="4" fontId="2" fillId="0" borderId="27" xfId="47" applyNumberFormat="1" applyBorder="1" applyAlignment="1">
      <alignment horizontal="right"/>
      <protection/>
    </xf>
    <xf numFmtId="4" fontId="2" fillId="0" borderId="21" xfId="47" applyNumberFormat="1" applyFont="1" applyBorder="1">
      <alignment/>
      <protection/>
    </xf>
    <xf numFmtId="4" fontId="5" fillId="0" borderId="28" xfId="47" applyNumberFormat="1" applyFont="1" applyBorder="1" applyAlignment="1">
      <alignment horizontal="right"/>
      <protection/>
    </xf>
    <xf numFmtId="0" fontId="5" fillId="0" borderId="0" xfId="50" applyFont="1" applyAlignment="1">
      <alignment horizontal="right"/>
      <protection/>
    </xf>
    <xf numFmtId="0" fontId="2" fillId="0" borderId="15" xfId="47" applyBorder="1">
      <alignment/>
      <protection/>
    </xf>
    <xf numFmtId="0" fontId="2" fillId="0" borderId="29" xfId="47" applyBorder="1">
      <alignment/>
      <protection/>
    </xf>
    <xf numFmtId="0" fontId="2" fillId="0" borderId="12" xfId="47" applyBorder="1">
      <alignment/>
      <protection/>
    </xf>
    <xf numFmtId="0" fontId="5" fillId="0" borderId="11" xfId="47" applyFont="1" applyBorder="1">
      <alignment/>
      <protection/>
    </xf>
    <xf numFmtId="0" fontId="2" fillId="0" borderId="28" xfId="47" applyBorder="1">
      <alignment/>
      <protection/>
    </xf>
    <xf numFmtId="0" fontId="5" fillId="0" borderId="30" xfId="47" applyFont="1" applyBorder="1" applyAlignment="1">
      <alignment horizontal="center" vertical="center" wrapText="1"/>
      <protection/>
    </xf>
    <xf numFmtId="0" fontId="5" fillId="0" borderId="31" xfId="47" applyFont="1" applyBorder="1" applyAlignment="1">
      <alignment horizontal="center" vertical="center" wrapText="1"/>
      <protection/>
    </xf>
    <xf numFmtId="0" fontId="2" fillId="0" borderId="13" xfId="47" applyBorder="1" applyAlignment="1">
      <alignment horizontal="center" vertical="center" wrapText="1"/>
      <protection/>
    </xf>
    <xf numFmtId="0" fontId="2" fillId="0" borderId="0" xfId="47" applyBorder="1">
      <alignment/>
      <protection/>
    </xf>
    <xf numFmtId="0" fontId="2" fillId="0" borderId="32" xfId="47" applyBorder="1" applyAlignment="1">
      <alignment horizontal="center"/>
      <protection/>
    </xf>
    <xf numFmtId="4" fontId="2" fillId="0" borderId="0" xfId="47" applyNumberFormat="1">
      <alignment/>
      <protection/>
    </xf>
    <xf numFmtId="0" fontId="2" fillId="0" borderId="33" xfId="47" applyBorder="1" applyAlignment="1">
      <alignment horizontal="center"/>
      <protection/>
    </xf>
    <xf numFmtId="0" fontId="2" fillId="0" borderId="34" xfId="47" applyBorder="1" applyAlignment="1">
      <alignment horizontal="center"/>
      <protection/>
    </xf>
    <xf numFmtId="0" fontId="5" fillId="24" borderId="20" xfId="47" applyFont="1" applyFill="1" applyBorder="1">
      <alignment/>
      <protection/>
    </xf>
    <xf numFmtId="0" fontId="2" fillId="24" borderId="34" xfId="47" applyFill="1" applyBorder="1" applyAlignment="1">
      <alignment horizontal="center"/>
      <protection/>
    </xf>
    <xf numFmtId="4" fontId="2" fillId="24" borderId="21" xfId="47" applyNumberFormat="1" applyFill="1" applyBorder="1">
      <alignment/>
      <protection/>
    </xf>
    <xf numFmtId="4" fontId="2" fillId="24" borderId="24" xfId="47" applyNumberFormat="1" applyFill="1" applyBorder="1">
      <alignment/>
      <protection/>
    </xf>
    <xf numFmtId="4" fontId="2" fillId="24" borderId="25" xfId="47" applyNumberFormat="1" applyFill="1" applyBorder="1">
      <alignment/>
      <protection/>
    </xf>
    <xf numFmtId="0" fontId="2" fillId="24" borderId="0" xfId="47" applyFill="1">
      <alignment/>
      <protection/>
    </xf>
    <xf numFmtId="4" fontId="5" fillId="0" borderId="12" xfId="47" applyNumberFormat="1" applyFont="1" applyBorder="1">
      <alignment/>
      <protection/>
    </xf>
    <xf numFmtId="0" fontId="2" fillId="0" borderId="18" xfId="47" applyBorder="1" applyAlignment="1">
      <alignment horizontal="center"/>
      <protection/>
    </xf>
    <xf numFmtId="0" fontId="2" fillId="0" borderId="21" xfId="47" applyBorder="1" applyAlignment="1">
      <alignment horizontal="center"/>
      <protection/>
    </xf>
    <xf numFmtId="0" fontId="2" fillId="0" borderId="24" xfId="47" applyBorder="1" applyAlignment="1">
      <alignment horizontal="center"/>
      <protection/>
    </xf>
    <xf numFmtId="0" fontId="2" fillId="24" borderId="21" xfId="47" applyFill="1" applyBorder="1" applyAlignment="1">
      <alignment horizontal="center"/>
      <protection/>
    </xf>
    <xf numFmtId="0" fontId="2" fillId="24" borderId="24" xfId="47" applyFill="1" applyBorder="1" applyAlignment="1">
      <alignment horizontal="center"/>
      <protection/>
    </xf>
    <xf numFmtId="0" fontId="2" fillId="0" borderId="15" xfId="47" applyBorder="1" applyAlignment="1">
      <alignment horizontal="center" vertical="center" wrapText="1"/>
      <protection/>
    </xf>
    <xf numFmtId="0" fontId="5" fillId="0" borderId="35" xfId="47" applyFont="1" applyBorder="1">
      <alignment/>
      <protection/>
    </xf>
    <xf numFmtId="0" fontId="2" fillId="0" borderId="36" xfId="47" applyBorder="1">
      <alignment/>
      <protection/>
    </xf>
    <xf numFmtId="4" fontId="5" fillId="0" borderId="17" xfId="47" applyNumberFormat="1" applyFont="1" applyBorder="1">
      <alignment/>
      <protection/>
    </xf>
    <xf numFmtId="3" fontId="5" fillId="0" borderId="17" xfId="47" applyNumberFormat="1" applyFont="1" applyBorder="1">
      <alignment/>
      <protection/>
    </xf>
    <xf numFmtId="4" fontId="5" fillId="0" borderId="35" xfId="47" applyNumberFormat="1" applyFont="1" applyBorder="1">
      <alignment/>
      <protection/>
    </xf>
    <xf numFmtId="0" fontId="5" fillId="0" borderId="37" xfId="47" applyFont="1" applyBorder="1">
      <alignment/>
      <protection/>
    </xf>
    <xf numFmtId="0" fontId="2" fillId="0" borderId="27" xfId="47" applyBorder="1">
      <alignment/>
      <protection/>
    </xf>
    <xf numFmtId="3" fontId="5" fillId="0" borderId="20" xfId="47" applyNumberFormat="1" applyFont="1" applyBorder="1">
      <alignment/>
      <protection/>
    </xf>
    <xf numFmtId="4" fontId="5" fillId="0" borderId="20" xfId="47" applyNumberFormat="1" applyFont="1" applyBorder="1">
      <alignment/>
      <protection/>
    </xf>
    <xf numFmtId="4" fontId="5" fillId="0" borderId="37" xfId="47" applyNumberFormat="1" applyFont="1" applyBorder="1">
      <alignment/>
      <protection/>
    </xf>
    <xf numFmtId="0" fontId="5" fillId="0" borderId="38" xfId="47" applyFont="1" applyBorder="1">
      <alignment/>
      <protection/>
    </xf>
    <xf numFmtId="0" fontId="2" fillId="0" borderId="37" xfId="47" applyBorder="1">
      <alignment/>
      <protection/>
    </xf>
    <xf numFmtId="0" fontId="5" fillId="0" borderId="39" xfId="47" applyFont="1" applyBorder="1">
      <alignment/>
      <protection/>
    </xf>
    <xf numFmtId="3" fontId="5" fillId="0" borderId="37" xfId="47" applyNumberFormat="1" applyFont="1" applyBorder="1">
      <alignment/>
      <protection/>
    </xf>
    <xf numFmtId="0" fontId="2" fillId="0" borderId="40" xfId="47" applyBorder="1">
      <alignment/>
      <protection/>
    </xf>
    <xf numFmtId="0" fontId="2" fillId="0" borderId="16" xfId="47" applyBorder="1">
      <alignment/>
      <protection/>
    </xf>
    <xf numFmtId="0" fontId="2" fillId="0" borderId="41" xfId="47" applyBorder="1">
      <alignment/>
      <protection/>
    </xf>
    <xf numFmtId="0" fontId="5" fillId="0" borderId="14" xfId="47" applyFont="1" applyBorder="1">
      <alignment/>
      <protection/>
    </xf>
    <xf numFmtId="0" fontId="5" fillId="0" borderId="29" xfId="47" applyFont="1" applyBorder="1">
      <alignment/>
      <protection/>
    </xf>
    <xf numFmtId="0" fontId="5" fillId="0" borderId="16" xfId="47" applyFont="1" applyBorder="1">
      <alignment/>
      <protection/>
    </xf>
    <xf numFmtId="0" fontId="5" fillId="0" borderId="42" xfId="47" applyFont="1" applyBorder="1" applyAlignment="1">
      <alignment horizontal="center" vertical="center" wrapText="1"/>
      <protection/>
    </xf>
    <xf numFmtId="0" fontId="5" fillId="0" borderId="43" xfId="47" applyFont="1" applyBorder="1" applyAlignment="1">
      <alignment horizontal="center" vertical="center" wrapText="1"/>
      <protection/>
    </xf>
    <xf numFmtId="0" fontId="5" fillId="0" borderId="12" xfId="47" applyFont="1" applyBorder="1" applyAlignment="1">
      <alignment horizontal="center" vertical="center" wrapText="1"/>
      <protection/>
    </xf>
    <xf numFmtId="0" fontId="2" fillId="0" borderId="44" xfId="47" applyBorder="1">
      <alignment/>
      <protection/>
    </xf>
    <xf numFmtId="0" fontId="2" fillId="0" borderId="45" xfId="47" applyBorder="1">
      <alignment/>
      <protection/>
    </xf>
    <xf numFmtId="0" fontId="5" fillId="0" borderId="29" xfId="47" applyFont="1" applyBorder="1" applyAlignment="1">
      <alignment horizontal="center"/>
      <protection/>
    </xf>
    <xf numFmtId="4" fontId="2" fillId="0" borderId="36" xfId="47" applyNumberFormat="1" applyBorder="1">
      <alignment/>
      <protection/>
    </xf>
    <xf numFmtId="4" fontId="2" fillId="0" borderId="27" xfId="47" applyNumberFormat="1" applyBorder="1">
      <alignment/>
      <protection/>
    </xf>
    <xf numFmtId="4" fontId="2" fillId="24" borderId="27" xfId="47" applyNumberFormat="1" applyFill="1" applyBorder="1">
      <alignment/>
      <protection/>
    </xf>
    <xf numFmtId="4" fontId="2" fillId="24" borderId="22" xfId="47" applyNumberFormat="1" applyFill="1" applyBorder="1">
      <alignment/>
      <protection/>
    </xf>
    <xf numFmtId="3" fontId="2" fillId="24" borderId="21" xfId="47" applyNumberFormat="1" applyFill="1" applyBorder="1">
      <alignment/>
      <protection/>
    </xf>
    <xf numFmtId="3" fontId="2" fillId="24" borderId="22" xfId="47" applyNumberFormat="1" applyFill="1" applyBorder="1">
      <alignment/>
      <protection/>
    </xf>
    <xf numFmtId="4" fontId="2" fillId="24" borderId="46" xfId="47" applyNumberFormat="1" applyFill="1" applyBorder="1">
      <alignment/>
      <protection/>
    </xf>
    <xf numFmtId="0" fontId="5" fillId="24" borderId="10" xfId="47" applyFont="1" applyFill="1" applyBorder="1" applyAlignment="1">
      <alignment horizontal="center"/>
      <protection/>
    </xf>
    <xf numFmtId="4" fontId="5" fillId="24" borderId="28" xfId="47" applyNumberFormat="1" applyFont="1" applyFill="1" applyBorder="1">
      <alignment/>
      <protection/>
    </xf>
    <xf numFmtId="4" fontId="5" fillId="24" borderId="10" xfId="47" applyNumberFormat="1" applyFont="1" applyFill="1" applyBorder="1">
      <alignment/>
      <protection/>
    </xf>
    <xf numFmtId="4" fontId="2" fillId="24" borderId="21" xfId="47" applyNumberFormat="1" applyFont="1" applyFill="1" applyBorder="1">
      <alignment/>
      <protection/>
    </xf>
    <xf numFmtId="3" fontId="2" fillId="24" borderId="21" xfId="47" applyNumberFormat="1" applyFont="1" applyFill="1" applyBorder="1">
      <alignment/>
      <protection/>
    </xf>
    <xf numFmtId="3" fontId="2" fillId="0" borderId="18" xfId="47" applyNumberFormat="1" applyFont="1" applyBorder="1">
      <alignment/>
      <protection/>
    </xf>
    <xf numFmtId="3" fontId="2" fillId="0" borderId="21" xfId="47" applyNumberFormat="1" applyFont="1" applyBorder="1">
      <alignment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8" fillId="0" borderId="0" xfId="55" applyFont="1" quotePrefix="1">
      <alignment/>
      <protection/>
    </xf>
    <xf numFmtId="0" fontId="8" fillId="0" borderId="0" xfId="48" applyFont="1">
      <alignment/>
      <protection/>
    </xf>
    <xf numFmtId="14" fontId="4" fillId="0" borderId="0" xfId="48" applyNumberFormat="1" applyFont="1" applyFill="1" quotePrefix="1">
      <alignment/>
      <protection/>
    </xf>
    <xf numFmtId="0" fontId="2" fillId="0" borderId="0" xfId="48">
      <alignment/>
      <protection/>
    </xf>
    <xf numFmtId="0" fontId="4" fillId="0" borderId="0" xfId="55" applyFont="1">
      <alignment/>
      <protection/>
    </xf>
    <xf numFmtId="14" fontId="4" fillId="0" borderId="0" xfId="48" applyNumberFormat="1" applyFont="1" quotePrefix="1">
      <alignment/>
      <protection/>
    </xf>
    <xf numFmtId="0" fontId="4" fillId="0" borderId="0" xfId="48" applyFont="1">
      <alignment/>
      <protection/>
    </xf>
    <xf numFmtId="0" fontId="4" fillId="0" borderId="0" xfId="48" applyFont="1" applyAlignment="1">
      <alignment horizontal="right"/>
      <protection/>
    </xf>
    <xf numFmtId="0" fontId="0" fillId="0" borderId="0" xfId="53">
      <alignment/>
      <protection/>
    </xf>
    <xf numFmtId="0" fontId="4" fillId="0" borderId="0" xfId="53" applyFont="1">
      <alignment/>
      <protection/>
    </xf>
    <xf numFmtId="0" fontId="2" fillId="0" borderId="0" xfId="55" applyFont="1" applyAlignment="1">
      <alignment horizontal="right"/>
      <protection/>
    </xf>
    <xf numFmtId="0" fontId="5" fillId="16" borderId="47" xfId="53" applyFont="1" applyFill="1" applyBorder="1" applyAlignment="1">
      <alignment horizontal="center"/>
      <protection/>
    </xf>
    <xf numFmtId="0" fontId="5" fillId="16" borderId="48" xfId="53" applyFont="1" applyFill="1" applyBorder="1">
      <alignment/>
      <protection/>
    </xf>
    <xf numFmtId="0" fontId="5" fillId="16" borderId="48" xfId="53" applyFont="1" applyFill="1" applyBorder="1" applyAlignment="1">
      <alignment horizontal="center"/>
      <protection/>
    </xf>
    <xf numFmtId="0" fontId="5" fillId="16" borderId="48" xfId="53" applyFont="1" applyFill="1" applyBorder="1" applyAlignment="1">
      <alignment horizontal="center" vertical="center" wrapText="1"/>
      <protection/>
    </xf>
    <xf numFmtId="0" fontId="2" fillId="0" borderId="49" xfId="53" applyFont="1" applyBorder="1" applyAlignment="1">
      <alignment horizontal="center"/>
      <protection/>
    </xf>
    <xf numFmtId="0" fontId="2" fillId="0" borderId="50" xfId="53" applyFont="1" applyBorder="1">
      <alignment/>
      <protection/>
    </xf>
    <xf numFmtId="0" fontId="2" fillId="0" borderId="50" xfId="53" applyFont="1" applyBorder="1" applyAlignment="1">
      <alignment horizontal="center"/>
      <protection/>
    </xf>
    <xf numFmtId="3" fontId="5" fillId="0" borderId="50" xfId="51" applyNumberFormat="1" applyFont="1" applyBorder="1">
      <alignment/>
      <protection/>
    </xf>
    <xf numFmtId="3" fontId="5" fillId="0" borderId="26" xfId="53" applyNumberFormat="1" applyFont="1" applyBorder="1">
      <alignment/>
      <protection/>
    </xf>
    <xf numFmtId="0" fontId="2" fillId="0" borderId="20" xfId="53" applyFont="1" applyBorder="1" applyAlignment="1">
      <alignment horizontal="center"/>
      <protection/>
    </xf>
    <xf numFmtId="0" fontId="2" fillId="0" borderId="21" xfId="53" applyFont="1" applyBorder="1">
      <alignment/>
      <protection/>
    </xf>
    <xf numFmtId="0" fontId="2" fillId="0" borderId="21" xfId="53" applyFont="1" applyBorder="1" applyAlignment="1">
      <alignment horizontal="center"/>
      <protection/>
    </xf>
    <xf numFmtId="3" fontId="5" fillId="0" borderId="21" xfId="51" applyNumberFormat="1" applyFont="1" applyBorder="1">
      <alignment/>
      <protection/>
    </xf>
    <xf numFmtId="0" fontId="2" fillId="0" borderId="23" xfId="53" applyFont="1" applyBorder="1" applyAlignment="1">
      <alignment horizontal="center"/>
      <protection/>
    </xf>
    <xf numFmtId="0" fontId="2" fillId="0" borderId="24" xfId="53" applyFont="1" applyBorder="1">
      <alignment/>
      <protection/>
    </xf>
    <xf numFmtId="0" fontId="2" fillId="0" borderId="24" xfId="53" applyFont="1" applyBorder="1" applyAlignment="1">
      <alignment horizontal="center"/>
      <protection/>
    </xf>
    <xf numFmtId="3" fontId="5" fillId="0" borderId="24" xfId="51" applyNumberFormat="1" applyFont="1" applyBorder="1">
      <alignment/>
      <protection/>
    </xf>
    <xf numFmtId="0" fontId="2" fillId="19" borderId="47" xfId="53" applyFont="1" applyFill="1" applyBorder="1" applyAlignment="1">
      <alignment horizontal="center"/>
      <protection/>
    </xf>
    <xf numFmtId="0" fontId="2" fillId="19" borderId="48" xfId="53" applyFont="1" applyFill="1" applyBorder="1">
      <alignment/>
      <protection/>
    </xf>
    <xf numFmtId="0" fontId="2" fillId="19" borderId="48" xfId="53" applyFont="1" applyFill="1" applyBorder="1" applyAlignment="1">
      <alignment horizontal="center"/>
      <protection/>
    </xf>
    <xf numFmtId="3" fontId="5" fillId="19" borderId="48" xfId="51" applyNumberFormat="1" applyFont="1" applyFill="1" applyBorder="1">
      <alignment/>
      <protection/>
    </xf>
    <xf numFmtId="3" fontId="5" fillId="19" borderId="51" xfId="53" applyNumberFormat="1" applyFont="1" applyFill="1" applyBorder="1">
      <alignment/>
      <protection/>
    </xf>
    <xf numFmtId="0" fontId="2" fillId="16" borderId="47" xfId="53" applyFont="1" applyFill="1" applyBorder="1" applyAlignment="1">
      <alignment horizontal="center"/>
      <protection/>
    </xf>
    <xf numFmtId="0" fontId="2" fillId="16" borderId="48" xfId="53" applyFont="1" applyFill="1" applyBorder="1">
      <alignment/>
      <protection/>
    </xf>
    <xf numFmtId="0" fontId="2" fillId="16" borderId="48" xfId="53" applyFont="1" applyFill="1" applyBorder="1" applyAlignment="1">
      <alignment horizontal="center"/>
      <protection/>
    </xf>
    <xf numFmtId="3" fontId="5" fillId="16" borderId="48" xfId="51" applyNumberFormat="1" applyFont="1" applyFill="1" applyBorder="1">
      <alignment/>
      <protection/>
    </xf>
    <xf numFmtId="3" fontId="5" fillId="16" borderId="51" xfId="53" applyNumberFormat="1" applyFont="1" applyFill="1" applyBorder="1">
      <alignment/>
      <protection/>
    </xf>
    <xf numFmtId="3" fontId="5" fillId="0" borderId="27" xfId="53" applyNumberFormat="1" applyFont="1" applyBorder="1">
      <alignment/>
      <protection/>
    </xf>
    <xf numFmtId="0" fontId="9" fillId="25" borderId="52" xfId="53" applyFont="1" applyFill="1" applyBorder="1" applyAlignment="1">
      <alignment horizontal="center"/>
      <protection/>
    </xf>
    <xf numFmtId="0" fontId="9" fillId="25" borderId="53" xfId="53" applyFont="1" applyFill="1" applyBorder="1">
      <alignment/>
      <protection/>
    </xf>
    <xf numFmtId="0" fontId="9" fillId="25" borderId="53" xfId="53" applyFont="1" applyFill="1" applyBorder="1" applyAlignment="1">
      <alignment horizontal="center"/>
      <protection/>
    </xf>
    <xf numFmtId="3" fontId="10" fillId="25" borderId="53" xfId="51" applyNumberFormat="1" applyFont="1" applyFill="1" applyBorder="1">
      <alignment/>
      <protection/>
    </xf>
    <xf numFmtId="3" fontId="10" fillId="25" borderId="54" xfId="53" applyNumberFormat="1" applyFont="1" applyFill="1" applyBorder="1">
      <alignment/>
      <protection/>
    </xf>
    <xf numFmtId="0" fontId="8" fillId="0" borderId="0" xfId="48" applyFont="1" applyFill="1">
      <alignment/>
      <protection/>
    </xf>
    <xf numFmtId="3" fontId="5" fillId="0" borderId="26" xfId="51" applyNumberFormat="1" applyFont="1" applyBorder="1">
      <alignment/>
      <protection/>
    </xf>
    <xf numFmtId="3" fontId="5" fillId="0" borderId="27" xfId="51" applyNumberFormat="1" applyFont="1" applyBorder="1">
      <alignment/>
      <protection/>
    </xf>
    <xf numFmtId="3" fontId="5" fillId="0" borderId="46" xfId="51" applyNumberFormat="1" applyFont="1" applyBorder="1">
      <alignment/>
      <protection/>
    </xf>
    <xf numFmtId="3" fontId="5" fillId="19" borderId="51" xfId="51" applyNumberFormat="1" applyFont="1" applyFill="1" applyBorder="1">
      <alignment/>
      <protection/>
    </xf>
    <xf numFmtId="3" fontId="5" fillId="16" borderId="51" xfId="51" applyNumberFormat="1" applyFont="1" applyFill="1" applyBorder="1">
      <alignment/>
      <protection/>
    </xf>
    <xf numFmtId="3" fontId="10" fillId="25" borderId="54" xfId="51" applyNumberFormat="1" applyFont="1" applyFill="1" applyBorder="1">
      <alignment/>
      <protection/>
    </xf>
    <xf numFmtId="0" fontId="6" fillId="0" borderId="0" xfId="0" applyFont="1" applyAlignment="1">
      <alignment/>
    </xf>
    <xf numFmtId="0" fontId="0" fillId="0" borderId="50" xfId="0" applyBorder="1" applyAlignment="1">
      <alignment horizontal="center" wrapText="1"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3" fontId="6" fillId="0" borderId="22" xfId="0" applyNumberFormat="1" applyFont="1" applyBorder="1" applyAlignment="1">
      <alignment/>
    </xf>
    <xf numFmtId="0" fontId="0" fillId="0" borderId="20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2" fillId="0" borderId="20" xfId="50" applyFont="1" applyBorder="1">
      <alignment/>
      <protection/>
    </xf>
    <xf numFmtId="3" fontId="0" fillId="0" borderId="27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52" xfId="0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5" xfId="0" applyNumberFormat="1" applyFont="1" applyBorder="1" applyAlignment="1">
      <alignment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24" borderId="56" xfId="0" applyFill="1" applyBorder="1" applyAlignment="1">
      <alignment/>
    </xf>
    <xf numFmtId="3" fontId="0" fillId="24" borderId="26" xfId="0" applyNumberFormat="1" applyFill="1" applyBorder="1" applyAlignment="1">
      <alignment/>
    </xf>
    <xf numFmtId="3" fontId="0" fillId="24" borderId="50" xfId="0" applyNumberFormat="1" applyFill="1" applyBorder="1" applyAlignment="1">
      <alignment/>
    </xf>
    <xf numFmtId="3" fontId="0" fillId="24" borderId="57" xfId="0" applyNumberFormat="1" applyFill="1" applyBorder="1" applyAlignment="1">
      <alignment/>
    </xf>
    <xf numFmtId="3" fontId="0" fillId="24" borderId="49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37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24" borderId="20" xfId="0" applyNumberFormat="1" applyFill="1" applyBorder="1" applyAlignment="1">
      <alignment/>
    </xf>
    <xf numFmtId="3" fontId="0" fillId="0" borderId="57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24" borderId="27" xfId="0" applyNumberFormat="1" applyFill="1" applyBorder="1" applyAlignment="1">
      <alignment/>
    </xf>
    <xf numFmtId="0" fontId="2" fillId="0" borderId="37" xfId="50" applyFont="1" applyBorder="1">
      <alignment/>
      <protection/>
    </xf>
    <xf numFmtId="0" fontId="6" fillId="0" borderId="58" xfId="0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24" borderId="52" xfId="0" applyNumberFormat="1" applyFont="1" applyFill="1" applyBorder="1" applyAlignment="1">
      <alignment/>
    </xf>
    <xf numFmtId="3" fontId="6" fillId="0" borderId="52" xfId="0" applyNumberFormat="1" applyFont="1" applyBorder="1" applyAlignment="1">
      <alignment/>
    </xf>
    <xf numFmtId="0" fontId="2" fillId="0" borderId="0" xfId="50">
      <alignment/>
      <protection/>
    </xf>
    <xf numFmtId="0" fontId="13" fillId="0" borderId="0" xfId="50" applyFont="1">
      <alignment/>
      <protection/>
    </xf>
    <xf numFmtId="0" fontId="4" fillId="0" borderId="0" xfId="49" applyFont="1" applyAlignment="1">
      <alignment horizontal="right"/>
      <protection/>
    </xf>
    <xf numFmtId="0" fontId="4" fillId="0" borderId="0" xfId="50" applyFont="1">
      <alignment/>
      <protection/>
    </xf>
    <xf numFmtId="0" fontId="2" fillId="0" borderId="0" xfId="50" applyAlignment="1">
      <alignment horizontal="right"/>
      <protection/>
    </xf>
    <xf numFmtId="0" fontId="2" fillId="0" borderId="0" xfId="50" applyFont="1">
      <alignment/>
      <protection/>
    </xf>
    <xf numFmtId="0" fontId="4" fillId="0" borderId="10" xfId="50" applyFont="1" applyBorder="1" applyAlignment="1">
      <alignment horizontal="center" vertical="center" wrapText="1"/>
      <protection/>
    </xf>
    <xf numFmtId="0" fontId="5" fillId="0" borderId="12" xfId="50" applyFont="1" applyBorder="1" applyAlignment="1">
      <alignment horizontal="center" vertical="center" wrapText="1"/>
      <protection/>
    </xf>
    <xf numFmtId="0" fontId="5" fillId="0" borderId="48" xfId="50" applyFont="1" applyBorder="1" applyAlignment="1">
      <alignment horizontal="center" vertical="center" wrapText="1"/>
      <protection/>
    </xf>
    <xf numFmtId="0" fontId="5" fillId="0" borderId="59" xfId="50" applyFont="1" applyBorder="1" applyAlignment="1">
      <alignment horizontal="center" vertical="center" wrapText="1"/>
      <protection/>
    </xf>
    <xf numFmtId="0" fontId="2" fillId="0" borderId="60" xfId="50" applyBorder="1">
      <alignment/>
      <protection/>
    </xf>
    <xf numFmtId="0" fontId="5" fillId="0" borderId="14" xfId="50" applyFont="1" applyBorder="1" applyAlignment="1">
      <alignment horizontal="center"/>
      <protection/>
    </xf>
    <xf numFmtId="0" fontId="5" fillId="0" borderId="61" xfId="50" applyFont="1" applyBorder="1" applyAlignment="1">
      <alignment horizontal="center"/>
      <protection/>
    </xf>
    <xf numFmtId="0" fontId="5" fillId="0" borderId="59" xfId="50" applyFont="1" applyBorder="1" applyAlignment="1">
      <alignment horizontal="center"/>
      <protection/>
    </xf>
    <xf numFmtId="0" fontId="5" fillId="0" borderId="35" xfId="50" applyFont="1" applyFill="1" applyBorder="1">
      <alignment/>
      <protection/>
    </xf>
    <xf numFmtId="1" fontId="2" fillId="0" borderId="62" xfId="50" applyNumberFormat="1" applyFont="1" applyFill="1" applyBorder="1">
      <alignment/>
      <protection/>
    </xf>
    <xf numFmtId="1" fontId="2" fillId="0" borderId="18" xfId="50" applyNumberFormat="1" applyFont="1" applyFill="1" applyBorder="1">
      <alignment/>
      <protection/>
    </xf>
    <xf numFmtId="173" fontId="5" fillId="0" borderId="22" xfId="50" applyNumberFormat="1" applyFont="1" applyFill="1" applyBorder="1">
      <alignment/>
      <protection/>
    </xf>
    <xf numFmtId="0" fontId="5" fillId="0" borderId="37" xfId="50" applyFont="1" applyFill="1" applyBorder="1">
      <alignment/>
      <protection/>
    </xf>
    <xf numFmtId="1" fontId="2" fillId="0" borderId="38" xfId="50" applyNumberFormat="1" applyFont="1" applyFill="1" applyBorder="1">
      <alignment/>
      <protection/>
    </xf>
    <xf numFmtId="1" fontId="2" fillId="0" borderId="21" xfId="50" applyNumberFormat="1" applyFont="1" applyFill="1" applyBorder="1">
      <alignment/>
      <protection/>
    </xf>
    <xf numFmtId="0" fontId="5" fillId="0" borderId="37" xfId="50" applyFont="1" applyBorder="1">
      <alignment/>
      <protection/>
    </xf>
    <xf numFmtId="1" fontId="2" fillId="0" borderId="38" xfId="50" applyNumberFormat="1" applyFont="1" applyBorder="1">
      <alignment/>
      <protection/>
    </xf>
    <xf numFmtId="1" fontId="2" fillId="0" borderId="21" xfId="50" applyNumberFormat="1" applyFont="1" applyBorder="1">
      <alignment/>
      <protection/>
    </xf>
    <xf numFmtId="0" fontId="5" fillId="0" borderId="37" xfId="50" applyFont="1" applyBorder="1">
      <alignment/>
      <protection/>
    </xf>
    <xf numFmtId="0" fontId="6" fillId="0" borderId="37" xfId="0" applyFont="1" applyBorder="1" applyAlignment="1">
      <alignment/>
    </xf>
    <xf numFmtId="1" fontId="2" fillId="0" borderId="39" xfId="50" applyNumberFormat="1" applyFont="1" applyBorder="1">
      <alignment/>
      <protection/>
    </xf>
    <xf numFmtId="1" fontId="2" fillId="0" borderId="24" xfId="50" applyNumberFormat="1" applyFont="1" applyBorder="1">
      <alignment/>
      <protection/>
    </xf>
    <xf numFmtId="0" fontId="6" fillId="0" borderId="40" xfId="0" applyFont="1" applyBorder="1" applyAlignment="1">
      <alignment/>
    </xf>
    <xf numFmtId="173" fontId="5" fillId="0" borderId="25" xfId="50" applyNumberFormat="1" applyFont="1" applyFill="1" applyBorder="1">
      <alignment/>
      <protection/>
    </xf>
    <xf numFmtId="0" fontId="5" fillId="0" borderId="10" xfId="50" applyFont="1" applyBorder="1">
      <alignment/>
      <protection/>
    </xf>
    <xf numFmtId="1" fontId="4" fillId="0" borderId="12" xfId="50" applyNumberFormat="1" applyFont="1" applyBorder="1">
      <alignment/>
      <protection/>
    </xf>
    <xf numFmtId="1" fontId="4" fillId="0" borderId="48" xfId="50" applyNumberFormat="1" applyFont="1" applyBorder="1">
      <alignment/>
      <protection/>
    </xf>
    <xf numFmtId="173" fontId="4" fillId="0" borderId="59" xfId="50" applyNumberFormat="1" applyFont="1" applyFill="1" applyBorder="1">
      <alignment/>
      <protection/>
    </xf>
    <xf numFmtId="0" fontId="0" fillId="0" borderId="0" xfId="0" applyFill="1" applyAlignment="1">
      <alignment/>
    </xf>
    <xf numFmtId="0" fontId="4" fillId="0" borderId="0" xfId="50" applyFont="1">
      <alignment/>
      <protection/>
    </xf>
    <xf numFmtId="0" fontId="4" fillId="0" borderId="10" xfId="50" applyFont="1" applyBorder="1">
      <alignment/>
      <protection/>
    </xf>
    <xf numFmtId="0" fontId="25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0" fillId="0" borderId="35" xfId="0" applyBorder="1" applyAlignment="1">
      <alignment horizontal="center" textRotation="90"/>
    </xf>
    <xf numFmtId="0" fontId="0" fillId="0" borderId="36" xfId="0" applyBorder="1" applyAlignment="1">
      <alignment horizontal="center" textRotation="90"/>
    </xf>
    <xf numFmtId="0" fontId="0" fillId="0" borderId="35" xfId="0" applyFill="1" applyBorder="1" applyAlignment="1">
      <alignment horizontal="center" textRotation="90" wrapText="1"/>
    </xf>
    <xf numFmtId="0" fontId="0" fillId="0" borderId="63" xfId="0" applyBorder="1" applyAlignment="1">
      <alignment horizontal="center" vertical="top" wrapText="1"/>
    </xf>
    <xf numFmtId="0" fontId="0" fillId="0" borderId="64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65" xfId="0" applyBorder="1" applyAlignment="1">
      <alignment horizontal="center" vertical="top" wrapText="1"/>
    </xf>
    <xf numFmtId="0" fontId="0" fillId="0" borderId="58" xfId="0" applyFill="1" applyBorder="1" applyAlignment="1">
      <alignment horizontal="center" vertical="top" wrapText="1"/>
    </xf>
    <xf numFmtId="0" fontId="0" fillId="0" borderId="54" xfId="0" applyFill="1" applyBorder="1" applyAlignment="1">
      <alignment horizontal="center" vertical="top" wrapText="1"/>
    </xf>
    <xf numFmtId="0" fontId="0" fillId="0" borderId="53" xfId="0" applyFill="1" applyBorder="1" applyAlignment="1">
      <alignment horizontal="center" vertical="top" wrapText="1"/>
    </xf>
    <xf numFmtId="0" fontId="0" fillId="24" borderId="65" xfId="0" applyFill="1" applyBorder="1" applyAlignment="1">
      <alignment horizontal="center" vertical="top" wrapText="1"/>
    </xf>
    <xf numFmtId="0" fontId="0" fillId="24" borderId="58" xfId="0" applyFill="1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0" fillId="0" borderId="49" xfId="0" applyBorder="1" applyAlignment="1">
      <alignment horizontal="left"/>
    </xf>
    <xf numFmtId="0" fontId="0" fillId="0" borderId="57" xfId="0" applyBorder="1" applyAlignment="1">
      <alignment wrapText="1"/>
    </xf>
    <xf numFmtId="3" fontId="0" fillId="0" borderId="50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24" borderId="32" xfId="0" applyNumberFormat="1" applyFill="1" applyBorder="1" applyAlignment="1">
      <alignment/>
    </xf>
    <xf numFmtId="3" fontId="0" fillId="0" borderId="37" xfId="0" applyNumberFormat="1" applyBorder="1" applyAlignment="1">
      <alignment/>
    </xf>
    <xf numFmtId="3" fontId="0" fillId="0" borderId="56" xfId="0" applyNumberFormat="1" applyFill="1" applyBorder="1" applyAlignment="1">
      <alignment/>
    </xf>
    <xf numFmtId="3" fontId="0" fillId="24" borderId="56" xfId="0" applyNumberFormat="1" applyFill="1" applyBorder="1" applyAlignment="1">
      <alignment/>
    </xf>
    <xf numFmtId="4" fontId="0" fillId="0" borderId="56" xfId="0" applyNumberFormat="1" applyBorder="1" applyAlignment="1">
      <alignment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wrapText="1"/>
    </xf>
    <xf numFmtId="3" fontId="0" fillId="0" borderId="33" xfId="0" applyNumberFormat="1" applyBorder="1" applyAlignment="1">
      <alignment/>
    </xf>
    <xf numFmtId="3" fontId="0" fillId="24" borderId="33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24" borderId="37" xfId="0" applyNumberFormat="1" applyFill="1" applyBorder="1" applyAlignment="1">
      <alignment/>
    </xf>
    <xf numFmtId="4" fontId="0" fillId="0" borderId="37" xfId="0" applyNumberFormat="1" applyBorder="1" applyAlignment="1">
      <alignment/>
    </xf>
    <xf numFmtId="3" fontId="0" fillId="24" borderId="66" xfId="0" applyNumberFormat="1" applyFill="1" applyBorder="1" applyAlignment="1">
      <alignment/>
    </xf>
    <xf numFmtId="0" fontId="6" fillId="19" borderId="47" xfId="0" applyFont="1" applyFill="1" applyBorder="1" applyAlignment="1">
      <alignment horizontal="left"/>
    </xf>
    <xf numFmtId="0" fontId="6" fillId="19" borderId="59" xfId="0" applyFont="1" applyFill="1" applyBorder="1" applyAlignment="1">
      <alignment wrapText="1"/>
    </xf>
    <xf numFmtId="3" fontId="6" fillId="19" borderId="10" xfId="0" applyNumberFormat="1" applyFont="1" applyFill="1" applyBorder="1" applyAlignment="1">
      <alignment/>
    </xf>
    <xf numFmtId="4" fontId="6" fillId="19" borderId="10" xfId="0" applyNumberFormat="1" applyFont="1" applyFill="1" applyBorder="1" applyAlignment="1">
      <alignment/>
    </xf>
    <xf numFmtId="3" fontId="6" fillId="19" borderId="48" xfId="0" applyNumberFormat="1" applyFont="1" applyFill="1" applyBorder="1" applyAlignment="1">
      <alignment/>
    </xf>
    <xf numFmtId="4" fontId="6" fillId="19" borderId="59" xfId="0" applyNumberFormat="1" applyFont="1" applyFill="1" applyBorder="1" applyAlignment="1">
      <alignment/>
    </xf>
    <xf numFmtId="0" fontId="0" fillId="24" borderId="63" xfId="0" applyFont="1" applyFill="1" applyBorder="1" applyAlignment="1">
      <alignment horizontal="left"/>
    </xf>
    <xf numFmtId="3" fontId="0" fillId="24" borderId="67" xfId="0" applyNumberFormat="1" applyFont="1" applyFill="1" applyBorder="1" applyAlignment="1">
      <alignment/>
    </xf>
    <xf numFmtId="3" fontId="0" fillId="24" borderId="68" xfId="0" applyNumberFormat="1" applyFont="1" applyFill="1" applyBorder="1" applyAlignment="1">
      <alignment/>
    </xf>
    <xf numFmtId="3" fontId="0" fillId="24" borderId="30" xfId="0" applyNumberFormat="1" applyFont="1" applyFill="1" applyBorder="1" applyAlignment="1">
      <alignment/>
    </xf>
    <xf numFmtId="3" fontId="0" fillId="24" borderId="43" xfId="0" applyNumberFormat="1" applyFont="1" applyFill="1" applyBorder="1" applyAlignment="1">
      <alignment/>
    </xf>
    <xf numFmtId="4" fontId="0" fillId="24" borderId="30" xfId="0" applyNumberFormat="1" applyFont="1" applyFill="1" applyBorder="1" applyAlignment="1">
      <alignment/>
    </xf>
    <xf numFmtId="3" fontId="6" fillId="19" borderId="69" xfId="0" applyNumberFormat="1" applyFont="1" applyFill="1" applyBorder="1" applyAlignment="1">
      <alignment/>
    </xf>
    <xf numFmtId="3" fontId="6" fillId="19" borderId="51" xfId="0" applyNumberFormat="1" applyFont="1" applyFill="1" applyBorder="1" applyAlignment="1">
      <alignment/>
    </xf>
    <xf numFmtId="0" fontId="0" fillId="0" borderId="49" xfId="0" applyFill="1" applyBorder="1" applyAlignment="1">
      <alignment horizontal="left"/>
    </xf>
    <xf numFmtId="0" fontId="0" fillId="0" borderId="57" xfId="0" applyFill="1" applyBorder="1" applyAlignment="1">
      <alignment wrapText="1"/>
    </xf>
    <xf numFmtId="3" fontId="0" fillId="0" borderId="21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5" xfId="0" applyNumberFormat="1" applyFill="1" applyBorder="1" applyAlignment="1">
      <alignment/>
    </xf>
    <xf numFmtId="4" fontId="0" fillId="0" borderId="35" xfId="0" applyNumberFormat="1" applyBorder="1" applyAlignment="1">
      <alignment/>
    </xf>
    <xf numFmtId="0" fontId="0" fillId="0" borderId="47" xfId="0" applyBorder="1" applyAlignment="1">
      <alignment horizontal="left"/>
    </xf>
    <xf numFmtId="3" fontId="0" fillId="0" borderId="4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59" xfId="0" applyBorder="1" applyAlignment="1">
      <alignment wrapText="1"/>
    </xf>
    <xf numFmtId="3" fontId="6" fillId="19" borderId="59" xfId="0" applyNumberFormat="1" applyFont="1" applyFill="1" applyBorder="1" applyAlignment="1">
      <alignment/>
    </xf>
    <xf numFmtId="0" fontId="0" fillId="24" borderId="47" xfId="0" applyFont="1" applyFill="1" applyBorder="1" applyAlignment="1">
      <alignment horizontal="left"/>
    </xf>
    <xf numFmtId="0" fontId="0" fillId="24" borderId="59" xfId="0" applyFont="1" applyFill="1" applyBorder="1" applyAlignment="1">
      <alignment wrapText="1"/>
    </xf>
    <xf numFmtId="3" fontId="0" fillId="24" borderId="48" xfId="0" applyNumberFormat="1" applyFont="1" applyFill="1" applyBorder="1" applyAlignment="1">
      <alignment/>
    </xf>
    <xf numFmtId="3" fontId="0" fillId="24" borderId="69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3" fontId="0" fillId="24" borderId="51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25" fillId="0" borderId="47" xfId="0" applyFont="1" applyFill="1" applyBorder="1" applyAlignment="1">
      <alignment horizontal="left"/>
    </xf>
    <xf numFmtId="0" fontId="25" fillId="0" borderId="59" xfId="0" applyFont="1" applyFill="1" applyBorder="1" applyAlignment="1">
      <alignment wrapText="1"/>
    </xf>
    <xf numFmtId="3" fontId="25" fillId="0" borderId="48" xfId="0" applyNumberFormat="1" applyFont="1" applyFill="1" applyBorder="1" applyAlignment="1">
      <alignment/>
    </xf>
    <xf numFmtId="4" fontId="25" fillId="0" borderId="48" xfId="0" applyNumberFormat="1" applyFont="1" applyFill="1" applyBorder="1" applyAlignment="1">
      <alignment/>
    </xf>
    <xf numFmtId="2" fontId="2" fillId="0" borderId="21" xfId="47" applyNumberFormat="1" applyBorder="1">
      <alignment/>
      <protection/>
    </xf>
    <xf numFmtId="2" fontId="2" fillId="24" borderId="21" xfId="47" applyNumberFormat="1" applyFill="1" applyBorder="1">
      <alignment/>
      <protection/>
    </xf>
    <xf numFmtId="2" fontId="2" fillId="24" borderId="24" xfId="47" applyNumberFormat="1" applyFill="1" applyBorder="1">
      <alignment/>
      <protection/>
    </xf>
    <xf numFmtId="176" fontId="2" fillId="0" borderId="21" xfId="47" applyNumberFormat="1" applyBorder="1">
      <alignment/>
      <protection/>
    </xf>
    <xf numFmtId="4" fontId="2" fillId="0" borderId="50" xfId="47" applyNumberFormat="1" applyBorder="1">
      <alignment/>
      <protection/>
    </xf>
    <xf numFmtId="3" fontId="0" fillId="0" borderId="70" xfId="0" applyNumberFormat="1" applyFont="1" applyFill="1" applyBorder="1" applyAlignment="1">
      <alignment/>
    </xf>
    <xf numFmtId="3" fontId="0" fillId="24" borderId="71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4" fontId="0" fillId="0" borderId="5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19" borderId="12" xfId="0" applyFill="1" applyBorder="1" applyAlignment="1">
      <alignment/>
    </xf>
    <xf numFmtId="0" fontId="0" fillId="19" borderId="59" xfId="0" applyFill="1" applyBorder="1" applyAlignment="1">
      <alignment wrapText="1"/>
    </xf>
    <xf numFmtId="2" fontId="2" fillId="0" borderId="18" xfId="47" applyNumberFormat="1" applyBorder="1">
      <alignment/>
      <protection/>
    </xf>
    <xf numFmtId="2" fontId="2" fillId="0" borderId="24" xfId="47" applyNumberFormat="1" applyBorder="1">
      <alignment/>
      <protection/>
    </xf>
    <xf numFmtId="0" fontId="5" fillId="0" borderId="35" xfId="47" applyFont="1" applyBorder="1" applyAlignment="1">
      <alignment horizontal="center"/>
      <protection/>
    </xf>
    <xf numFmtId="1" fontId="14" fillId="0" borderId="0" xfId="54" applyNumberFormat="1" applyFont="1">
      <alignment/>
      <protection/>
    </xf>
    <xf numFmtId="1" fontId="2" fillId="0" borderId="0" xfId="54" applyNumberFormat="1">
      <alignment/>
      <protection/>
    </xf>
    <xf numFmtId="1" fontId="2" fillId="0" borderId="18" xfId="54" applyNumberFormat="1" applyBorder="1" applyAlignment="1">
      <alignment horizontal="center" textRotation="90"/>
      <protection/>
    </xf>
    <xf numFmtId="1" fontId="2" fillId="0" borderId="35" xfId="54" applyNumberFormat="1" applyBorder="1" applyAlignment="1">
      <alignment horizontal="center" textRotation="90"/>
      <protection/>
    </xf>
    <xf numFmtId="1" fontId="2" fillId="19" borderId="18" xfId="54" applyNumberFormat="1" applyFill="1" applyBorder="1" applyAlignment="1">
      <alignment horizontal="center" textRotation="90"/>
      <protection/>
    </xf>
    <xf numFmtId="1" fontId="2" fillId="0" borderId="0" xfId="54" applyNumberFormat="1" applyAlignment="1">
      <alignment horizontal="center" textRotation="90"/>
      <protection/>
    </xf>
    <xf numFmtId="1" fontId="2" fillId="0" borderId="53" xfId="54" applyNumberFormat="1" applyBorder="1" applyAlignment="1" quotePrefix="1">
      <alignment horizontal="center"/>
      <protection/>
    </xf>
    <xf numFmtId="1" fontId="2" fillId="0" borderId="58" xfId="54" applyNumberFormat="1" applyBorder="1" applyAlignment="1" quotePrefix="1">
      <alignment horizontal="center"/>
      <protection/>
    </xf>
    <xf numFmtId="1" fontId="2" fillId="19" borderId="53" xfId="54" applyNumberFormat="1" applyFill="1" applyBorder="1" applyAlignment="1" quotePrefix="1">
      <alignment horizontal="center"/>
      <protection/>
    </xf>
    <xf numFmtId="1" fontId="2" fillId="0" borderId="0" xfId="54" applyNumberFormat="1" applyAlignment="1">
      <alignment horizontal="center"/>
      <protection/>
    </xf>
    <xf numFmtId="1" fontId="2" fillId="19" borderId="59" xfId="54" applyNumberFormat="1" applyFill="1" applyBorder="1">
      <alignment/>
      <protection/>
    </xf>
    <xf numFmtId="1" fontId="2" fillId="19" borderId="48" xfId="54" applyNumberFormat="1" applyFill="1" applyBorder="1">
      <alignment/>
      <protection/>
    </xf>
    <xf numFmtId="1" fontId="2" fillId="19" borderId="10" xfId="54" applyNumberFormat="1" applyFill="1" applyBorder="1">
      <alignment/>
      <protection/>
    </xf>
    <xf numFmtId="1" fontId="2" fillId="19" borderId="19" xfId="54" applyNumberFormat="1" applyFill="1" applyBorder="1" applyAlignment="1">
      <alignment horizontal="center" textRotation="90"/>
      <protection/>
    </xf>
    <xf numFmtId="1" fontId="2" fillId="19" borderId="55" xfId="54" applyNumberFormat="1" applyFill="1" applyBorder="1" applyAlignment="1" quotePrefix="1">
      <alignment horizontal="center"/>
      <protection/>
    </xf>
    <xf numFmtId="1" fontId="2" fillId="0" borderId="10" xfId="54" applyNumberFormat="1" applyBorder="1" applyAlignment="1">
      <alignment horizontal="center" textRotation="90"/>
      <protection/>
    </xf>
    <xf numFmtId="1" fontId="2" fillId="0" borderId="30" xfId="54" applyNumberFormat="1" applyBorder="1" applyAlignment="1">
      <alignment horizontal="center"/>
      <protection/>
    </xf>
    <xf numFmtId="1" fontId="2" fillId="0" borderId="30" xfId="54" applyNumberFormat="1" applyFill="1" applyBorder="1">
      <alignment/>
      <protection/>
    </xf>
    <xf numFmtId="1" fontId="2" fillId="19" borderId="67" xfId="54" applyNumberFormat="1" applyFill="1" applyBorder="1">
      <alignment/>
      <protection/>
    </xf>
    <xf numFmtId="1" fontId="2" fillId="0" borderId="67" xfId="54" applyNumberFormat="1" applyFill="1" applyBorder="1">
      <alignment/>
      <protection/>
    </xf>
    <xf numFmtId="1" fontId="2" fillId="19" borderId="64" xfId="54" applyNumberFormat="1" applyFill="1" applyBorder="1">
      <alignment/>
      <protection/>
    </xf>
    <xf numFmtId="1" fontId="2" fillId="0" borderId="35" xfId="54" applyNumberFormat="1" applyFill="1" applyBorder="1">
      <alignment/>
      <protection/>
    </xf>
    <xf numFmtId="1" fontId="2" fillId="19" borderId="18" xfId="54" applyNumberFormat="1" applyFill="1" applyBorder="1">
      <alignment/>
      <protection/>
    </xf>
    <xf numFmtId="1" fontId="2" fillId="0" borderId="18" xfId="54" applyNumberFormat="1" applyFill="1" applyBorder="1">
      <alignment/>
      <protection/>
    </xf>
    <xf numFmtId="1" fontId="2" fillId="19" borderId="19" xfId="54" applyNumberFormat="1" applyFill="1" applyBorder="1">
      <alignment/>
      <protection/>
    </xf>
    <xf numFmtId="1" fontId="2" fillId="0" borderId="37" xfId="54" applyNumberFormat="1" applyFill="1" applyBorder="1">
      <alignment/>
      <protection/>
    </xf>
    <xf numFmtId="1" fontId="2" fillId="19" borderId="21" xfId="54" applyNumberFormat="1" applyFill="1" applyBorder="1">
      <alignment/>
      <protection/>
    </xf>
    <xf numFmtId="1" fontId="2" fillId="0" borderId="21" xfId="54" applyNumberFormat="1" applyFill="1" applyBorder="1">
      <alignment/>
      <protection/>
    </xf>
    <xf numFmtId="1" fontId="2" fillId="19" borderId="22" xfId="54" applyNumberFormat="1" applyFill="1" applyBorder="1">
      <alignment/>
      <protection/>
    </xf>
    <xf numFmtId="1" fontId="2" fillId="0" borderId="0" xfId="54" applyNumberFormat="1" applyFont="1">
      <alignment/>
      <protection/>
    </xf>
    <xf numFmtId="4" fontId="5" fillId="26" borderId="20" xfId="47" applyNumberFormat="1" applyFont="1" applyFill="1" applyBorder="1">
      <alignment/>
      <protection/>
    </xf>
    <xf numFmtId="4" fontId="2" fillId="0" borderId="21" xfId="47" applyNumberFormat="1" applyFont="1" applyFill="1" applyBorder="1">
      <alignment/>
      <protection/>
    </xf>
    <xf numFmtId="0" fontId="0" fillId="0" borderId="64" xfId="0" applyFont="1" applyFill="1" applyBorder="1" applyAlignment="1">
      <alignment wrapText="1"/>
    </xf>
    <xf numFmtId="0" fontId="0" fillId="0" borderId="35" xfId="0" applyFill="1" applyBorder="1" applyAlignment="1">
      <alignment horizontal="center" textRotation="90"/>
    </xf>
    <xf numFmtId="3" fontId="2" fillId="0" borderId="62" xfId="50" applyNumberFormat="1" applyFont="1" applyFill="1" applyBorder="1">
      <alignment/>
      <protection/>
    </xf>
    <xf numFmtId="3" fontId="2" fillId="0" borderId="18" xfId="50" applyNumberFormat="1" applyFont="1" applyFill="1" applyBorder="1">
      <alignment/>
      <protection/>
    </xf>
    <xf numFmtId="3" fontId="2" fillId="0" borderId="38" xfId="50" applyNumberFormat="1" applyFont="1" applyFill="1" applyBorder="1">
      <alignment/>
      <protection/>
    </xf>
    <xf numFmtId="3" fontId="2" fillId="0" borderId="21" xfId="50" applyNumberFormat="1" applyFont="1" applyFill="1" applyBorder="1">
      <alignment/>
      <protection/>
    </xf>
    <xf numFmtId="3" fontId="2" fillId="0" borderId="38" xfId="50" applyNumberFormat="1" applyFont="1" applyBorder="1">
      <alignment/>
      <protection/>
    </xf>
    <xf numFmtId="3" fontId="2" fillId="0" borderId="21" xfId="50" applyNumberFormat="1" applyFont="1" applyBorder="1">
      <alignment/>
      <protection/>
    </xf>
    <xf numFmtId="3" fontId="2" fillId="0" borderId="39" xfId="50" applyNumberFormat="1" applyFont="1" applyBorder="1">
      <alignment/>
      <protection/>
    </xf>
    <xf numFmtId="3" fontId="2" fillId="0" borderId="24" xfId="50" applyNumberFormat="1" applyFont="1" applyBorder="1">
      <alignment/>
      <protection/>
    </xf>
    <xf numFmtId="3" fontId="4" fillId="0" borderId="12" xfId="50" applyNumberFormat="1" applyFont="1" applyBorder="1">
      <alignment/>
      <protection/>
    </xf>
    <xf numFmtId="3" fontId="4" fillId="0" borderId="48" xfId="50" applyNumberFormat="1" applyFont="1" applyBorder="1">
      <alignment/>
      <protection/>
    </xf>
    <xf numFmtId="4" fontId="2" fillId="0" borderId="21" xfId="47" applyNumberFormat="1" applyFill="1" applyBorder="1">
      <alignment/>
      <protection/>
    </xf>
    <xf numFmtId="2" fontId="2" fillId="0" borderId="21" xfId="47" applyNumberFormat="1" applyFill="1" applyBorder="1">
      <alignment/>
      <protection/>
    </xf>
    <xf numFmtId="177" fontId="2" fillId="0" borderId="27" xfId="47" applyNumberFormat="1" applyBorder="1" applyAlignment="1">
      <alignment horizontal="right"/>
      <protection/>
    </xf>
    <xf numFmtId="0" fontId="5" fillId="0" borderId="20" xfId="47" applyFont="1" applyFill="1" applyBorder="1">
      <alignment/>
      <protection/>
    </xf>
    <xf numFmtId="0" fontId="0" fillId="24" borderId="32" xfId="0" applyFill="1" applyBorder="1" applyAlignment="1">
      <alignment horizontal="center" textRotation="90" wrapText="1"/>
    </xf>
    <xf numFmtId="0" fontId="13" fillId="0" borderId="0" xfId="52" applyFont="1" applyFill="1">
      <alignment/>
      <protection/>
    </xf>
    <xf numFmtId="0" fontId="2" fillId="0" borderId="0" xfId="52">
      <alignment/>
      <protection/>
    </xf>
    <xf numFmtId="0" fontId="4" fillId="0" borderId="0" xfId="52" applyFont="1" applyBorder="1" applyAlignment="1">
      <alignment horizontal="left"/>
      <protection/>
    </xf>
    <xf numFmtId="0" fontId="5" fillId="0" borderId="0" xfId="52" applyFont="1" applyBorder="1" applyAlignment="1">
      <alignment horizontal="left"/>
      <protection/>
    </xf>
    <xf numFmtId="0" fontId="21" fillId="0" borderId="0" xfId="52" applyFont="1" applyFill="1">
      <alignment/>
      <protection/>
    </xf>
    <xf numFmtId="164" fontId="14" fillId="0" borderId="0" xfId="52" applyNumberFormat="1" applyFont="1" applyFill="1">
      <alignment/>
      <protection/>
    </xf>
    <xf numFmtId="3" fontId="14" fillId="0" borderId="0" xfId="52" applyNumberFormat="1" applyFont="1" applyFill="1">
      <alignment/>
      <protection/>
    </xf>
    <xf numFmtId="173" fontId="2" fillId="0" borderId="0" xfId="52" applyNumberFormat="1">
      <alignment/>
      <protection/>
    </xf>
    <xf numFmtId="0" fontId="2" fillId="0" borderId="0" xfId="52" applyBorder="1" applyAlignment="1">
      <alignment horizontal="left"/>
      <protection/>
    </xf>
    <xf numFmtId="0" fontId="2" fillId="0" borderId="72" xfId="52" applyBorder="1">
      <alignment/>
      <protection/>
    </xf>
    <xf numFmtId="0" fontId="22" fillId="0" borderId="73" xfId="52" applyFont="1" applyBorder="1">
      <alignment/>
      <protection/>
    </xf>
    <xf numFmtId="0" fontId="22" fillId="0" borderId="74" xfId="52" applyFont="1" applyBorder="1">
      <alignment/>
      <protection/>
    </xf>
    <xf numFmtId="0" fontId="22" fillId="0" borderId="75" xfId="52" applyFont="1" applyBorder="1">
      <alignment/>
      <protection/>
    </xf>
    <xf numFmtId="0" fontId="17" fillId="0" borderId="74" xfId="52" applyFont="1" applyBorder="1">
      <alignment/>
      <protection/>
    </xf>
    <xf numFmtId="0" fontId="17" fillId="0" borderId="75" xfId="52" applyFont="1" applyBorder="1">
      <alignment/>
      <protection/>
    </xf>
    <xf numFmtId="0" fontId="2" fillId="0" borderId="0" xfId="52" applyBorder="1">
      <alignment/>
      <protection/>
    </xf>
    <xf numFmtId="0" fontId="22" fillId="0" borderId="76" xfId="52" applyFont="1" applyBorder="1">
      <alignment/>
      <protection/>
    </xf>
    <xf numFmtId="0" fontId="2" fillId="24" borderId="77" xfId="52" applyFont="1" applyFill="1" applyBorder="1" applyAlignment="1">
      <alignment horizontal="center"/>
      <protection/>
    </xf>
    <xf numFmtId="0" fontId="2" fillId="24" borderId="15" xfId="52" applyFont="1" applyFill="1" applyBorder="1" applyAlignment="1">
      <alignment horizontal="center"/>
      <protection/>
    </xf>
    <xf numFmtId="0" fontId="2" fillId="24" borderId="29" xfId="52" applyFont="1" applyFill="1" applyBorder="1" applyAlignment="1">
      <alignment horizontal="center"/>
      <protection/>
    </xf>
    <xf numFmtId="0" fontId="2" fillId="24" borderId="78" xfId="52" applyFont="1" applyFill="1" applyBorder="1" applyAlignment="1">
      <alignment horizontal="center"/>
      <protection/>
    </xf>
    <xf numFmtId="0" fontId="2" fillId="24" borderId="79" xfId="52" applyFont="1" applyFill="1" applyBorder="1" applyAlignment="1">
      <alignment horizontal="center"/>
      <protection/>
    </xf>
    <xf numFmtId="0" fontId="2" fillId="24" borderId="80" xfId="52" applyFont="1" applyFill="1" applyBorder="1" applyAlignment="1">
      <alignment horizontal="center"/>
      <protection/>
    </xf>
    <xf numFmtId="0" fontId="2" fillId="0" borderId="29" xfId="52" applyFont="1" applyBorder="1" applyAlignment="1">
      <alignment horizontal="center"/>
      <protection/>
    </xf>
    <xf numFmtId="0" fontId="2" fillId="0" borderId="78" xfId="52" applyFont="1" applyBorder="1" applyAlignment="1">
      <alignment horizontal="center"/>
      <protection/>
    </xf>
    <xf numFmtId="0" fontId="2" fillId="0" borderId="77" xfId="52" applyFont="1" applyBorder="1" applyAlignment="1">
      <alignment horizontal="center"/>
      <protection/>
    </xf>
    <xf numFmtId="0" fontId="2" fillId="0" borderId="15" xfId="52" applyFont="1" applyBorder="1" applyAlignment="1">
      <alignment horizontal="center"/>
      <protection/>
    </xf>
    <xf numFmtId="0" fontId="17" fillId="0" borderId="0" xfId="52" applyFont="1" applyBorder="1">
      <alignment/>
      <protection/>
    </xf>
    <xf numFmtId="0" fontId="17" fillId="0" borderId="76" xfId="52" applyFont="1" applyBorder="1">
      <alignment/>
      <protection/>
    </xf>
    <xf numFmtId="0" fontId="2" fillId="24" borderId="81" xfId="52" applyFont="1" applyFill="1" applyBorder="1" applyAlignment="1">
      <alignment horizontal="center"/>
      <protection/>
    </xf>
    <xf numFmtId="0" fontId="2" fillId="24" borderId="60" xfId="52" applyFont="1" applyFill="1" applyBorder="1" applyAlignment="1">
      <alignment horizontal="center"/>
      <protection/>
    </xf>
    <xf numFmtId="0" fontId="2" fillId="24" borderId="0" xfId="52" applyFont="1" applyFill="1" applyBorder="1" applyAlignment="1">
      <alignment horizontal="center"/>
      <protection/>
    </xf>
    <xf numFmtId="0" fontId="2" fillId="24" borderId="82" xfId="52" applyFont="1" applyFill="1" applyBorder="1" applyAlignment="1">
      <alignment horizontal="center"/>
      <protection/>
    </xf>
    <xf numFmtId="0" fontId="2" fillId="24" borderId="83" xfId="52" applyFont="1" applyFill="1" applyBorder="1" applyAlignment="1">
      <alignment horizontal="center"/>
      <protection/>
    </xf>
    <xf numFmtId="0" fontId="2" fillId="24" borderId="84" xfId="52" applyFont="1" applyFill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82" xfId="52" applyFont="1" applyBorder="1" applyAlignment="1">
      <alignment horizontal="center"/>
      <protection/>
    </xf>
    <xf numFmtId="0" fontId="2" fillId="0" borderId="81" xfId="52" applyFont="1" applyBorder="1" applyAlignment="1">
      <alignment horizontal="center"/>
      <protection/>
    </xf>
    <xf numFmtId="0" fontId="2" fillId="0" borderId="60" xfId="52" applyFont="1" applyBorder="1" applyAlignment="1">
      <alignment horizontal="center"/>
      <protection/>
    </xf>
    <xf numFmtId="0" fontId="2" fillId="24" borderId="0" xfId="52" applyFont="1" applyFill="1" applyBorder="1">
      <alignment/>
      <protection/>
    </xf>
    <xf numFmtId="0" fontId="22" fillId="0" borderId="85" xfId="52" applyFont="1" applyBorder="1">
      <alignment/>
      <protection/>
    </xf>
    <xf numFmtId="164" fontId="4" fillId="24" borderId="86" xfId="52" applyNumberFormat="1" applyFont="1" applyFill="1" applyBorder="1">
      <alignment/>
      <protection/>
    </xf>
    <xf numFmtId="173" fontId="4" fillId="24" borderId="10" xfId="52" applyNumberFormat="1" applyFont="1" applyFill="1" applyBorder="1">
      <alignment/>
      <protection/>
    </xf>
    <xf numFmtId="164" fontId="4" fillId="24" borderId="11" xfId="52" applyNumberFormat="1" applyFont="1" applyFill="1" applyBorder="1">
      <alignment/>
      <protection/>
    </xf>
    <xf numFmtId="164" fontId="4" fillId="24" borderId="87" xfId="52" applyNumberFormat="1" applyFont="1" applyFill="1" applyBorder="1">
      <alignment/>
      <protection/>
    </xf>
    <xf numFmtId="3" fontId="4" fillId="24" borderId="86" xfId="52" applyNumberFormat="1" applyFont="1" applyFill="1" applyBorder="1">
      <alignment/>
      <protection/>
    </xf>
    <xf numFmtId="3" fontId="4" fillId="24" borderId="10" xfId="52" applyNumberFormat="1" applyFont="1" applyFill="1" applyBorder="1">
      <alignment/>
      <protection/>
    </xf>
    <xf numFmtId="164" fontId="4" fillId="24" borderId="88" xfId="52" applyNumberFormat="1" applyFont="1" applyFill="1" applyBorder="1">
      <alignment/>
      <protection/>
    </xf>
    <xf numFmtId="3" fontId="4" fillId="24" borderId="89" xfId="52" applyNumberFormat="1" applyFont="1" applyFill="1" applyBorder="1">
      <alignment/>
      <protection/>
    </xf>
    <xf numFmtId="3" fontId="4" fillId="24" borderId="11" xfId="52" applyNumberFormat="1" applyFont="1" applyFill="1" applyBorder="1">
      <alignment/>
      <protection/>
    </xf>
    <xf numFmtId="164" fontId="4" fillId="0" borderId="87" xfId="52" applyNumberFormat="1" applyFont="1" applyBorder="1">
      <alignment/>
      <protection/>
    </xf>
    <xf numFmtId="3" fontId="4" fillId="0" borderId="86" xfId="52" applyNumberFormat="1" applyFont="1" applyBorder="1">
      <alignment/>
      <protection/>
    </xf>
    <xf numFmtId="3" fontId="4" fillId="0" borderId="10" xfId="52" applyNumberFormat="1" applyFont="1" applyBorder="1">
      <alignment/>
      <protection/>
    </xf>
    <xf numFmtId="3" fontId="4" fillId="0" borderId="11" xfId="52" applyNumberFormat="1" applyFont="1" applyBorder="1">
      <alignment/>
      <protection/>
    </xf>
    <xf numFmtId="0" fontId="5" fillId="0" borderId="0" xfId="52" applyFont="1">
      <alignment/>
      <protection/>
    </xf>
    <xf numFmtId="0" fontId="22" fillId="0" borderId="76" xfId="52" applyFont="1" applyBorder="1">
      <alignment/>
      <protection/>
    </xf>
    <xf numFmtId="164" fontId="8" fillId="24" borderId="81" xfId="52" applyNumberFormat="1" applyFont="1" applyFill="1" applyBorder="1">
      <alignment/>
      <protection/>
    </xf>
    <xf numFmtId="173" fontId="8" fillId="24" borderId="60" xfId="52" applyNumberFormat="1" applyFont="1" applyFill="1" applyBorder="1">
      <alignment/>
      <protection/>
    </xf>
    <xf numFmtId="164" fontId="8" fillId="24" borderId="0" xfId="52" applyNumberFormat="1" applyFont="1" applyFill="1" applyBorder="1">
      <alignment/>
      <protection/>
    </xf>
    <xf numFmtId="164" fontId="8" fillId="24" borderId="82" xfId="52" applyNumberFormat="1" applyFont="1" applyFill="1" applyBorder="1">
      <alignment/>
      <protection/>
    </xf>
    <xf numFmtId="3" fontId="8" fillId="24" borderId="81" xfId="52" applyNumberFormat="1" applyFont="1" applyFill="1" applyBorder="1">
      <alignment/>
      <protection/>
    </xf>
    <xf numFmtId="1" fontId="4" fillId="24" borderId="60" xfId="52" applyNumberFormat="1" applyFont="1" applyFill="1" applyBorder="1">
      <alignment/>
      <protection/>
    </xf>
    <xf numFmtId="164" fontId="8" fillId="24" borderId="83" xfId="52" applyNumberFormat="1" applyFont="1" applyFill="1" applyBorder="1">
      <alignment/>
      <protection/>
    </xf>
    <xf numFmtId="3" fontId="8" fillId="24" borderId="84" xfId="52" applyNumberFormat="1" applyFont="1" applyFill="1" applyBorder="1">
      <alignment/>
      <protection/>
    </xf>
    <xf numFmtId="3" fontId="8" fillId="0" borderId="0" xfId="52" applyNumberFormat="1" applyFont="1" applyBorder="1">
      <alignment/>
      <protection/>
    </xf>
    <xf numFmtId="164" fontId="8" fillId="0" borderId="82" xfId="52" applyNumberFormat="1" applyFont="1" applyBorder="1">
      <alignment/>
      <protection/>
    </xf>
    <xf numFmtId="3" fontId="4" fillId="0" borderId="81" xfId="52" applyNumberFormat="1" applyFont="1" applyBorder="1">
      <alignment/>
      <protection/>
    </xf>
    <xf numFmtId="3" fontId="4" fillId="0" borderId="60" xfId="52" applyNumberFormat="1" applyFont="1" applyBorder="1">
      <alignment/>
      <protection/>
    </xf>
    <xf numFmtId="3" fontId="4" fillId="0" borderId="0" xfId="52" applyNumberFormat="1" applyFont="1" applyBorder="1">
      <alignment/>
      <protection/>
    </xf>
    <xf numFmtId="164" fontId="4" fillId="0" borderId="82" xfId="52" applyNumberFormat="1" applyFont="1" applyBorder="1">
      <alignment/>
      <protection/>
    </xf>
    <xf numFmtId="0" fontId="17" fillId="24" borderId="90" xfId="52" applyFont="1" applyFill="1" applyBorder="1">
      <alignment/>
      <protection/>
    </xf>
    <xf numFmtId="164" fontId="8" fillId="24" borderId="91" xfId="52" applyNumberFormat="1" applyFont="1" applyFill="1" applyBorder="1">
      <alignment/>
      <protection/>
    </xf>
    <xf numFmtId="173" fontId="8" fillId="24" borderId="35" xfId="52" applyNumberFormat="1" applyFont="1" applyFill="1" applyBorder="1">
      <alignment/>
      <protection/>
    </xf>
    <xf numFmtId="164" fontId="8" fillId="24" borderId="71" xfId="52" applyNumberFormat="1" applyFont="1" applyFill="1" applyBorder="1">
      <alignment/>
      <protection/>
    </xf>
    <xf numFmtId="164" fontId="8" fillId="24" borderId="92" xfId="52" applyNumberFormat="1" applyFont="1" applyFill="1" applyBorder="1">
      <alignment/>
      <protection/>
    </xf>
    <xf numFmtId="3" fontId="8" fillId="24" borderId="91" xfId="52" applyNumberFormat="1" applyFont="1" applyFill="1" applyBorder="1">
      <alignment/>
      <protection/>
    </xf>
    <xf numFmtId="3" fontId="8" fillId="24" borderId="35" xfId="52" applyNumberFormat="1" applyFont="1" applyFill="1" applyBorder="1">
      <alignment/>
      <protection/>
    </xf>
    <xf numFmtId="164" fontId="8" fillId="24" borderId="93" xfId="52" applyNumberFormat="1" applyFont="1" applyFill="1" applyBorder="1">
      <alignment/>
      <protection/>
    </xf>
    <xf numFmtId="3" fontId="8" fillId="24" borderId="94" xfId="52" applyNumberFormat="1" applyFont="1" applyFill="1" applyBorder="1">
      <alignment/>
      <protection/>
    </xf>
    <xf numFmtId="3" fontId="8" fillId="0" borderId="71" xfId="52" applyNumberFormat="1" applyFont="1" applyBorder="1">
      <alignment/>
      <protection/>
    </xf>
    <xf numFmtId="164" fontId="8" fillId="0" borderId="92" xfId="52" applyNumberFormat="1" applyFont="1" applyBorder="1">
      <alignment/>
      <protection/>
    </xf>
    <xf numFmtId="3" fontId="8" fillId="0" borderId="91" xfId="52" applyNumberFormat="1" applyFont="1" applyBorder="1">
      <alignment/>
      <protection/>
    </xf>
    <xf numFmtId="3" fontId="8" fillId="0" borderId="35" xfId="52" applyNumberFormat="1" applyFont="1" applyBorder="1">
      <alignment/>
      <protection/>
    </xf>
    <xf numFmtId="0" fontId="8" fillId="0" borderId="0" xfId="52" applyFont="1" applyBorder="1">
      <alignment/>
      <protection/>
    </xf>
    <xf numFmtId="173" fontId="2" fillId="0" borderId="0" xfId="52" applyNumberFormat="1" applyBorder="1">
      <alignment/>
      <protection/>
    </xf>
    <xf numFmtId="1" fontId="2" fillId="0" borderId="0" xfId="52" applyNumberFormat="1" applyBorder="1">
      <alignment/>
      <protection/>
    </xf>
    <xf numFmtId="0" fontId="17" fillId="24" borderId="95" xfId="52" applyFont="1" applyFill="1" applyBorder="1">
      <alignment/>
      <protection/>
    </xf>
    <xf numFmtId="164" fontId="8" fillId="24" borderId="96" xfId="52" applyNumberFormat="1" applyFont="1" applyFill="1" applyBorder="1">
      <alignment/>
      <protection/>
    </xf>
    <xf numFmtId="173" fontId="8" fillId="24" borderId="37" xfId="52" applyNumberFormat="1" applyFont="1" applyFill="1" applyBorder="1">
      <alignment/>
      <protection/>
    </xf>
    <xf numFmtId="164" fontId="8" fillId="24" borderId="97" xfId="52" applyNumberFormat="1" applyFont="1" applyFill="1" applyBorder="1">
      <alignment/>
      <protection/>
    </xf>
    <xf numFmtId="164" fontId="8" fillId="24" borderId="98" xfId="52" applyNumberFormat="1" applyFont="1" applyFill="1" applyBorder="1">
      <alignment/>
      <protection/>
    </xf>
    <xf numFmtId="3" fontId="8" fillId="24" borderId="96" xfId="52" applyNumberFormat="1" applyFont="1" applyFill="1" applyBorder="1">
      <alignment/>
      <protection/>
    </xf>
    <xf numFmtId="3" fontId="8" fillId="24" borderId="37" xfId="52" applyNumberFormat="1" applyFont="1" applyFill="1" applyBorder="1">
      <alignment/>
      <protection/>
    </xf>
    <xf numFmtId="164" fontId="8" fillId="24" borderId="99" xfId="52" applyNumberFormat="1" applyFont="1" applyFill="1" applyBorder="1">
      <alignment/>
      <protection/>
    </xf>
    <xf numFmtId="3" fontId="8" fillId="24" borderId="100" xfId="52" applyNumberFormat="1" applyFont="1" applyFill="1" applyBorder="1">
      <alignment/>
      <protection/>
    </xf>
    <xf numFmtId="3" fontId="8" fillId="0" borderId="97" xfId="52" applyNumberFormat="1" applyFont="1" applyBorder="1">
      <alignment/>
      <protection/>
    </xf>
    <xf numFmtId="164" fontId="8" fillId="0" borderId="98" xfId="52" applyNumberFormat="1" applyFont="1" applyBorder="1">
      <alignment/>
      <protection/>
    </xf>
    <xf numFmtId="3" fontId="8" fillId="0" borderId="96" xfId="52" applyNumberFormat="1" applyFont="1" applyBorder="1">
      <alignment/>
      <protection/>
    </xf>
    <xf numFmtId="3" fontId="8" fillId="0" borderId="37" xfId="52" applyNumberFormat="1" applyFont="1" applyBorder="1">
      <alignment/>
      <protection/>
    </xf>
    <xf numFmtId="0" fontId="17" fillId="0" borderId="95" xfId="52" applyFont="1" applyBorder="1">
      <alignment/>
      <protection/>
    </xf>
    <xf numFmtId="0" fontId="17" fillId="0" borderId="101" xfId="52" applyFont="1" applyBorder="1">
      <alignment/>
      <protection/>
    </xf>
    <xf numFmtId="164" fontId="8" fillId="24" borderId="102" xfId="52" applyNumberFormat="1" applyFont="1" applyFill="1" applyBorder="1">
      <alignment/>
      <protection/>
    </xf>
    <xf numFmtId="173" fontId="8" fillId="24" borderId="103" xfId="52" applyNumberFormat="1" applyFont="1" applyFill="1" applyBorder="1">
      <alignment/>
      <protection/>
    </xf>
    <xf numFmtId="164" fontId="8" fillId="24" borderId="104" xfId="52" applyNumberFormat="1" applyFont="1" applyFill="1" applyBorder="1">
      <alignment/>
      <protection/>
    </xf>
    <xf numFmtId="164" fontId="8" fillId="24" borderId="105" xfId="52" applyNumberFormat="1" applyFont="1" applyFill="1" applyBorder="1">
      <alignment/>
      <protection/>
    </xf>
    <xf numFmtId="3" fontId="8" fillId="24" borderId="102" xfId="52" applyNumberFormat="1" applyFont="1" applyFill="1" applyBorder="1">
      <alignment/>
      <protection/>
    </xf>
    <xf numFmtId="3" fontId="8" fillId="24" borderId="103" xfId="52" applyNumberFormat="1" applyFont="1" applyFill="1" applyBorder="1">
      <alignment/>
      <protection/>
    </xf>
    <xf numFmtId="164" fontId="8" fillId="24" borderId="106" xfId="52" applyNumberFormat="1" applyFont="1" applyFill="1" applyBorder="1">
      <alignment/>
      <protection/>
    </xf>
    <xf numFmtId="3" fontId="8" fillId="24" borderId="107" xfId="52" applyNumberFormat="1" applyFont="1" applyFill="1" applyBorder="1">
      <alignment/>
      <protection/>
    </xf>
    <xf numFmtId="3" fontId="8" fillId="0" borderId="104" xfId="52" applyNumberFormat="1" applyFont="1" applyBorder="1">
      <alignment/>
      <protection/>
    </xf>
    <xf numFmtId="164" fontId="8" fillId="0" borderId="105" xfId="52" applyNumberFormat="1" applyFont="1" applyBorder="1">
      <alignment/>
      <protection/>
    </xf>
    <xf numFmtId="3" fontId="8" fillId="0" borderId="102" xfId="52" applyNumberFormat="1" applyFont="1" applyBorder="1">
      <alignment/>
      <protection/>
    </xf>
    <xf numFmtId="3" fontId="8" fillId="0" borderId="103" xfId="52" applyNumberFormat="1" applyFont="1" applyBorder="1">
      <alignment/>
      <protection/>
    </xf>
    <xf numFmtId="0" fontId="17" fillId="0" borderId="108" xfId="52" applyFont="1" applyFill="1" applyBorder="1">
      <alignment/>
      <protection/>
    </xf>
    <xf numFmtId="172" fontId="2" fillId="0" borderId="0" xfId="52" applyNumberFormat="1">
      <alignment/>
      <protection/>
    </xf>
    <xf numFmtId="173" fontId="8" fillId="0" borderId="0" xfId="52" applyNumberFormat="1" applyFont="1" applyBorder="1">
      <alignment/>
      <protection/>
    </xf>
    <xf numFmtId="0" fontId="8" fillId="0" borderId="0" xfId="52" applyNumberFormat="1" applyFont="1" applyBorder="1">
      <alignment/>
      <protection/>
    </xf>
    <xf numFmtId="1" fontId="8" fillId="0" borderId="0" xfId="52" applyNumberFormat="1" applyFont="1" applyBorder="1">
      <alignment/>
      <protection/>
    </xf>
    <xf numFmtId="173" fontId="24" fillId="0" borderId="0" xfId="52" applyNumberFormat="1" applyFont="1" applyBorder="1">
      <alignment/>
      <protection/>
    </xf>
    <xf numFmtId="0" fontId="4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4" fillId="0" borderId="0" xfId="52" applyFont="1">
      <alignment/>
      <protection/>
    </xf>
    <xf numFmtId="0" fontId="8" fillId="0" borderId="14" xfId="52" applyFont="1" applyBorder="1">
      <alignment/>
      <protection/>
    </xf>
    <xf numFmtId="0" fontId="2" fillId="0" borderId="15" xfId="52" applyBorder="1" applyAlignment="1">
      <alignment horizontal="center"/>
      <protection/>
    </xf>
    <xf numFmtId="0" fontId="2" fillId="0" borderId="16" xfId="52" applyBorder="1" applyAlignment="1">
      <alignment horizontal="center"/>
      <protection/>
    </xf>
    <xf numFmtId="0" fontId="8" fillId="0" borderId="13" xfId="52" applyFont="1" applyBorder="1">
      <alignment/>
      <protection/>
    </xf>
    <xf numFmtId="0" fontId="2" fillId="0" borderId="60" xfId="52" applyBorder="1" applyAlignment="1">
      <alignment horizontal="center"/>
      <protection/>
    </xf>
    <xf numFmtId="0" fontId="2" fillId="0" borderId="44" xfId="52" applyBorder="1" applyAlignment="1">
      <alignment horizontal="center"/>
      <protection/>
    </xf>
    <xf numFmtId="0" fontId="2" fillId="0" borderId="14" xfId="52" applyBorder="1" applyAlignment="1">
      <alignment horizontal="center"/>
      <protection/>
    </xf>
    <xf numFmtId="0" fontId="2" fillId="0" borderId="0" xfId="52" applyBorder="1" applyAlignment="1">
      <alignment horizontal="center"/>
      <protection/>
    </xf>
    <xf numFmtId="0" fontId="15" fillId="0" borderId="15" xfId="52" applyFont="1" applyBorder="1" applyAlignment="1">
      <alignment horizontal="center"/>
      <protection/>
    </xf>
    <xf numFmtId="0" fontId="15" fillId="0" borderId="0" xfId="52" applyFont="1" applyBorder="1" applyAlignment="1">
      <alignment horizontal="center"/>
      <protection/>
    </xf>
    <xf numFmtId="0" fontId="2" fillId="0" borderId="13" xfId="52" applyBorder="1" applyAlignment="1">
      <alignment horizontal="center"/>
      <protection/>
    </xf>
    <xf numFmtId="0" fontId="15" fillId="0" borderId="60" xfId="52" applyFont="1" applyBorder="1" applyAlignment="1">
      <alignment horizontal="center"/>
      <protection/>
    </xf>
    <xf numFmtId="0" fontId="4" fillId="0" borderId="12" xfId="52" applyFont="1" applyBorder="1">
      <alignment/>
      <protection/>
    </xf>
    <xf numFmtId="173" fontId="4" fillId="0" borderId="10" xfId="52" applyNumberFormat="1" applyFont="1" applyBorder="1">
      <alignment/>
      <protection/>
    </xf>
    <xf numFmtId="3" fontId="4" fillId="0" borderId="12" xfId="52" applyNumberFormat="1" applyFont="1" applyBorder="1">
      <alignment/>
      <protection/>
    </xf>
    <xf numFmtId="3" fontId="19" fillId="0" borderId="10" xfId="52" applyNumberFormat="1" applyFont="1" applyBorder="1">
      <alignment/>
      <protection/>
    </xf>
    <xf numFmtId="3" fontId="19" fillId="0" borderId="12" xfId="52" applyNumberFormat="1" applyFont="1" applyBorder="1">
      <alignment/>
      <protection/>
    </xf>
    <xf numFmtId="173" fontId="4" fillId="0" borderId="10" xfId="52" applyNumberFormat="1" applyFont="1" applyBorder="1">
      <alignment/>
      <protection/>
    </xf>
    <xf numFmtId="0" fontId="8" fillId="0" borderId="62" xfId="52" applyFont="1" applyBorder="1">
      <alignment/>
      <protection/>
    </xf>
    <xf numFmtId="173" fontId="8" fillId="0" borderId="35" xfId="52" applyNumberFormat="1" applyFont="1" applyBorder="1">
      <alignment/>
      <protection/>
    </xf>
    <xf numFmtId="3" fontId="8" fillId="0" borderId="62" xfId="52" applyNumberFormat="1" applyFont="1" applyBorder="1">
      <alignment/>
      <protection/>
    </xf>
    <xf numFmtId="3" fontId="19" fillId="0" borderId="35" xfId="52" applyNumberFormat="1" applyFont="1" applyBorder="1">
      <alignment/>
      <protection/>
    </xf>
    <xf numFmtId="3" fontId="19" fillId="0" borderId="109" xfId="52" applyNumberFormat="1" applyFont="1" applyBorder="1">
      <alignment/>
      <protection/>
    </xf>
    <xf numFmtId="173" fontId="4" fillId="0" borderId="60" xfId="52" applyNumberFormat="1" applyFont="1" applyBorder="1">
      <alignment/>
      <protection/>
    </xf>
    <xf numFmtId="0" fontId="8" fillId="0" borderId="39" xfId="52" applyFont="1" applyBorder="1">
      <alignment/>
      <protection/>
    </xf>
    <xf numFmtId="173" fontId="8" fillId="0" borderId="37" xfId="52" applyNumberFormat="1" applyFont="1" applyBorder="1">
      <alignment/>
      <protection/>
    </xf>
    <xf numFmtId="3" fontId="8" fillId="0" borderId="38" xfId="52" applyNumberFormat="1" applyFont="1" applyBorder="1">
      <alignment/>
      <protection/>
    </xf>
    <xf numFmtId="3" fontId="19" fillId="0" borderId="37" xfId="52" applyNumberFormat="1" applyFont="1" applyBorder="1">
      <alignment/>
      <protection/>
    </xf>
    <xf numFmtId="3" fontId="19" fillId="0" borderId="38" xfId="52" applyNumberFormat="1" applyFont="1" applyBorder="1">
      <alignment/>
      <protection/>
    </xf>
    <xf numFmtId="173" fontId="4" fillId="0" borderId="37" xfId="52" applyNumberFormat="1" applyFont="1" applyBorder="1">
      <alignment/>
      <protection/>
    </xf>
    <xf numFmtId="0" fontId="8" fillId="0" borderId="38" xfId="52" applyFont="1" applyBorder="1">
      <alignment/>
      <protection/>
    </xf>
    <xf numFmtId="173" fontId="8" fillId="24" borderId="37" xfId="52" applyNumberFormat="1" applyFont="1" applyFill="1" applyBorder="1">
      <alignment/>
      <protection/>
    </xf>
    <xf numFmtId="0" fontId="8" fillId="0" borderId="110" xfId="52" applyFont="1" applyBorder="1">
      <alignment/>
      <protection/>
    </xf>
    <xf numFmtId="173" fontId="8" fillId="24" borderId="58" xfId="52" applyNumberFormat="1" applyFont="1" applyFill="1" applyBorder="1">
      <alignment/>
      <protection/>
    </xf>
    <xf numFmtId="3" fontId="8" fillId="0" borderId="111" xfId="52" applyNumberFormat="1" applyFont="1" applyBorder="1">
      <alignment/>
      <protection/>
    </xf>
    <xf numFmtId="3" fontId="8" fillId="0" borderId="58" xfId="52" applyNumberFormat="1" applyFont="1" applyBorder="1">
      <alignment/>
      <protection/>
    </xf>
    <xf numFmtId="3" fontId="8" fillId="0" borderId="110" xfId="52" applyNumberFormat="1" applyFont="1" applyBorder="1">
      <alignment/>
      <protection/>
    </xf>
    <xf numFmtId="3" fontId="19" fillId="0" borderId="58" xfId="52" applyNumberFormat="1" applyFont="1" applyBorder="1">
      <alignment/>
      <protection/>
    </xf>
    <xf numFmtId="3" fontId="19" fillId="0" borderId="110" xfId="52" applyNumberFormat="1" applyFont="1" applyBorder="1">
      <alignment/>
      <protection/>
    </xf>
    <xf numFmtId="173" fontId="4" fillId="0" borderId="30" xfId="52" applyNumberFormat="1" applyFont="1" applyBorder="1">
      <alignment/>
      <protection/>
    </xf>
    <xf numFmtId="1" fontId="2" fillId="0" borderId="0" xfId="52" applyNumberFormat="1">
      <alignment/>
      <protection/>
    </xf>
    <xf numFmtId="0" fontId="2" fillId="0" borderId="15" xfId="52" applyBorder="1">
      <alignment/>
      <protection/>
    </xf>
    <xf numFmtId="0" fontId="4" fillId="0" borderId="60" xfId="52" applyFont="1" applyBorder="1">
      <alignment/>
      <protection/>
    </xf>
    <xf numFmtId="0" fontId="5" fillId="0" borderId="60" xfId="52" applyFont="1" applyBorder="1">
      <alignment/>
      <protection/>
    </xf>
    <xf numFmtId="164" fontId="20" fillId="0" borderId="44" xfId="52" applyNumberFormat="1" applyFont="1" applyFill="1" applyBorder="1" applyAlignment="1">
      <alignment horizontal="center"/>
      <protection/>
    </xf>
    <xf numFmtId="0" fontId="2" fillId="0" borderId="30" xfId="52" applyBorder="1">
      <alignment/>
      <protection/>
    </xf>
    <xf numFmtId="164" fontId="20" fillId="0" borderId="42" xfId="52" applyNumberFormat="1" applyFont="1" applyFill="1" applyBorder="1" applyAlignment="1">
      <alignment horizontal="center"/>
      <protection/>
    </xf>
    <xf numFmtId="0" fontId="2" fillId="0" borderId="42" xfId="52" applyBorder="1" applyAlignment="1">
      <alignment horizontal="center"/>
      <protection/>
    </xf>
    <xf numFmtId="173" fontId="8" fillId="24" borderId="15" xfId="52" applyNumberFormat="1" applyFont="1" applyFill="1" applyBorder="1">
      <alignment/>
      <protection/>
    </xf>
    <xf numFmtId="3" fontId="8" fillId="0" borderId="16" xfId="52" applyNumberFormat="1" applyFont="1" applyBorder="1">
      <alignment/>
      <protection/>
    </xf>
    <xf numFmtId="3" fontId="8" fillId="0" borderId="112" xfId="52" applyNumberFormat="1" applyFont="1" applyBorder="1">
      <alignment/>
      <protection/>
    </xf>
    <xf numFmtId="173" fontId="8" fillId="24" borderId="40" xfId="52" applyNumberFormat="1" applyFont="1" applyFill="1" applyBorder="1">
      <alignment/>
      <protection/>
    </xf>
    <xf numFmtId="3" fontId="8" fillId="0" borderId="113" xfId="52" applyNumberFormat="1" applyFont="1" applyBorder="1">
      <alignment/>
      <protection/>
    </xf>
    <xf numFmtId="3" fontId="4" fillId="0" borderId="28" xfId="52" applyNumberFormat="1" applyFont="1" applyBorder="1">
      <alignment/>
      <protection/>
    </xf>
    <xf numFmtId="0" fontId="8" fillId="0" borderId="109" xfId="52" applyFont="1" applyBorder="1">
      <alignment/>
      <protection/>
    </xf>
    <xf numFmtId="173" fontId="8" fillId="24" borderId="56" xfId="52" applyNumberFormat="1" applyFont="1" applyFill="1" applyBorder="1">
      <alignment/>
      <protection/>
    </xf>
    <xf numFmtId="3" fontId="8" fillId="0" borderId="114" xfId="52" applyNumberFormat="1" applyFont="1" applyBorder="1">
      <alignment/>
      <protection/>
    </xf>
    <xf numFmtId="3" fontId="8" fillId="0" borderId="115" xfId="52" applyNumberFormat="1" applyFont="1" applyBorder="1">
      <alignment/>
      <protection/>
    </xf>
    <xf numFmtId="173" fontId="8" fillId="24" borderId="0" xfId="52" applyNumberFormat="1" applyFont="1" applyFill="1" applyBorder="1">
      <alignment/>
      <protection/>
    </xf>
    <xf numFmtId="0" fontId="20" fillId="0" borderId="15" xfId="52" applyFont="1" applyFill="1" applyBorder="1" applyAlignment="1">
      <alignment horizontal="center"/>
      <protection/>
    </xf>
    <xf numFmtId="0" fontId="20" fillId="0" borderId="60" xfId="52" applyFont="1" applyFill="1" applyBorder="1" applyAlignment="1">
      <alignment horizontal="center"/>
      <protection/>
    </xf>
    <xf numFmtId="0" fontId="2" fillId="0" borderId="60" xfId="52" applyBorder="1">
      <alignment/>
      <protection/>
    </xf>
    <xf numFmtId="0" fontId="20" fillId="0" borderId="30" xfId="52" applyFont="1" applyFill="1" applyBorder="1" applyAlignment="1">
      <alignment horizontal="center"/>
      <protection/>
    </xf>
    <xf numFmtId="3" fontId="8" fillId="24" borderId="15" xfId="52" applyNumberFormat="1" applyFont="1" applyFill="1" applyBorder="1">
      <alignment/>
      <protection/>
    </xf>
    <xf numFmtId="164" fontId="8" fillId="0" borderId="16" xfId="52" applyNumberFormat="1" applyFont="1" applyBorder="1">
      <alignment/>
      <protection/>
    </xf>
    <xf numFmtId="0" fontId="8" fillId="0" borderId="37" xfId="52" applyFont="1" applyBorder="1">
      <alignment/>
      <protection/>
    </xf>
    <xf numFmtId="3" fontId="8" fillId="24" borderId="37" xfId="52" applyNumberFormat="1" applyFont="1" applyFill="1" applyBorder="1">
      <alignment/>
      <protection/>
    </xf>
    <xf numFmtId="164" fontId="8" fillId="0" borderId="112" xfId="52" applyNumberFormat="1" applyFont="1" applyBorder="1">
      <alignment/>
      <protection/>
    </xf>
    <xf numFmtId="3" fontId="8" fillId="24" borderId="40" xfId="52" applyNumberFormat="1" applyFont="1" applyFill="1" applyBorder="1">
      <alignment/>
      <protection/>
    </xf>
    <xf numFmtId="164" fontId="8" fillId="0" borderId="113" xfId="52" applyNumberFormat="1" applyFont="1" applyBorder="1">
      <alignment/>
      <protection/>
    </xf>
    <xf numFmtId="3" fontId="8" fillId="24" borderId="60" xfId="52" applyNumberFormat="1" applyFont="1" applyFill="1" applyBorder="1">
      <alignment/>
      <protection/>
    </xf>
    <xf numFmtId="164" fontId="8" fillId="0" borderId="44" xfId="52" applyNumberFormat="1" applyFont="1" applyBorder="1">
      <alignment/>
      <protection/>
    </xf>
    <xf numFmtId="3" fontId="4" fillId="24" borderId="10" xfId="52" applyNumberFormat="1" applyFont="1" applyFill="1" applyBorder="1">
      <alignment/>
      <protection/>
    </xf>
    <xf numFmtId="164" fontId="4" fillId="0" borderId="28" xfId="52" applyNumberFormat="1" applyFont="1" applyBorder="1">
      <alignment/>
      <protection/>
    </xf>
    <xf numFmtId="3" fontId="8" fillId="24" borderId="56" xfId="52" applyNumberFormat="1" applyFont="1" applyFill="1" applyBorder="1">
      <alignment/>
      <protection/>
    </xf>
    <xf numFmtId="164" fontId="8" fillId="0" borderId="114" xfId="52" applyNumberFormat="1" applyFont="1" applyBorder="1">
      <alignment/>
      <protection/>
    </xf>
    <xf numFmtId="3" fontId="8" fillId="24" borderId="58" xfId="52" applyNumberFormat="1" applyFont="1" applyFill="1" applyBorder="1">
      <alignment/>
      <protection/>
    </xf>
    <xf numFmtId="164" fontId="8" fillId="0" borderId="115" xfId="52" applyNumberFormat="1" applyFont="1" applyBorder="1">
      <alignment/>
      <protection/>
    </xf>
    <xf numFmtId="173" fontId="8" fillId="0" borderId="0" xfId="52" applyNumberFormat="1" applyFont="1" applyBorder="1">
      <alignment/>
      <protection/>
    </xf>
    <xf numFmtId="0" fontId="4" fillId="0" borderId="0" xfId="52" applyFont="1" applyFill="1" applyAlignment="1">
      <alignment horizontal="right"/>
      <protection/>
    </xf>
    <xf numFmtId="164" fontId="2" fillId="0" borderId="0" xfId="52" applyNumberFormat="1" applyFill="1">
      <alignment/>
      <protection/>
    </xf>
    <xf numFmtId="3" fontId="2" fillId="0" borderId="0" xfId="52" applyNumberFormat="1" applyFill="1">
      <alignment/>
      <protection/>
    </xf>
    <xf numFmtId="0" fontId="2" fillId="0" borderId="0" xfId="52" applyFill="1">
      <alignment/>
      <protection/>
    </xf>
    <xf numFmtId="0" fontId="14" fillId="0" borderId="0" xfId="52" applyFont="1" applyFill="1" applyAlignment="1">
      <alignment horizontal="right"/>
      <protection/>
    </xf>
    <xf numFmtId="0" fontId="14" fillId="0" borderId="0" xfId="52" applyFont="1" applyFill="1">
      <alignment/>
      <protection/>
    </xf>
    <xf numFmtId="164" fontId="2" fillId="0" borderId="80" xfId="52" applyNumberFormat="1" applyFont="1" applyFill="1" applyBorder="1" applyAlignment="1">
      <alignment horizontal="center" vertical="center"/>
      <protection/>
    </xf>
    <xf numFmtId="164" fontId="2" fillId="0" borderId="15" xfId="52" applyNumberFormat="1" applyFont="1" applyFill="1" applyBorder="1" applyAlignment="1">
      <alignment horizontal="center" vertical="center"/>
      <protection/>
    </xf>
    <xf numFmtId="164" fontId="2" fillId="0" borderId="16" xfId="52" applyNumberFormat="1" applyFont="1" applyFill="1" applyBorder="1" applyAlignment="1">
      <alignment horizontal="center" vertical="center"/>
      <protection/>
    </xf>
    <xf numFmtId="164" fontId="2" fillId="0" borderId="81" xfId="52" applyNumberFormat="1" applyFont="1" applyFill="1" applyBorder="1" applyAlignment="1">
      <alignment horizontal="center"/>
      <protection/>
    </xf>
    <xf numFmtId="164" fontId="2" fillId="0" borderId="15" xfId="52" applyNumberFormat="1" applyFont="1" applyFill="1" applyBorder="1" applyAlignment="1">
      <alignment horizontal="center"/>
      <protection/>
    </xf>
    <xf numFmtId="164" fontId="23" fillId="0" borderId="0" xfId="52" applyNumberFormat="1" applyFont="1" applyFill="1" applyBorder="1" applyAlignment="1">
      <alignment horizontal="center" vertical="center"/>
      <protection/>
    </xf>
    <xf numFmtId="173" fontId="23" fillId="0" borderId="0" xfId="52" applyNumberFormat="1" applyFont="1" applyFill="1" applyBorder="1" applyAlignment="1">
      <alignment horizontal="center" vertical="center"/>
      <protection/>
    </xf>
    <xf numFmtId="3" fontId="23" fillId="0" borderId="0" xfId="52" applyNumberFormat="1" applyFont="1" applyFill="1" applyBorder="1" applyAlignment="1">
      <alignment horizontal="center" vertical="center"/>
      <protection/>
    </xf>
    <xf numFmtId="0" fontId="23" fillId="0" borderId="0" xfId="52" applyFont="1" applyFill="1" applyBorder="1" applyAlignment="1">
      <alignment horizontal="center" vertical="center"/>
      <protection/>
    </xf>
    <xf numFmtId="164" fontId="2" fillId="0" borderId="84" xfId="52" applyNumberFormat="1" applyFont="1" applyFill="1" applyBorder="1" applyAlignment="1">
      <alignment horizontal="center"/>
      <protection/>
    </xf>
    <xf numFmtId="164" fontId="2" fillId="0" borderId="60" xfId="52" applyNumberFormat="1" applyFont="1" applyFill="1" applyBorder="1" applyAlignment="1">
      <alignment horizontal="center"/>
      <protection/>
    </xf>
    <xf numFmtId="164" fontId="2" fillId="0" borderId="44" xfId="52" applyNumberFormat="1" applyFont="1" applyFill="1" applyBorder="1" applyAlignment="1">
      <alignment horizontal="center"/>
      <protection/>
    </xf>
    <xf numFmtId="1" fontId="2" fillId="0" borderId="81" xfId="52" applyNumberFormat="1" applyFont="1" applyFill="1" applyBorder="1" applyAlignment="1">
      <alignment horizontal="center"/>
      <protection/>
    </xf>
    <xf numFmtId="1" fontId="2" fillId="0" borderId="60" xfId="52" applyNumberFormat="1" applyFont="1" applyFill="1" applyBorder="1" applyAlignment="1">
      <alignment horizontal="center"/>
      <protection/>
    </xf>
    <xf numFmtId="164" fontId="23" fillId="0" borderId="0" xfId="52" applyNumberFormat="1" applyFont="1" applyFill="1" applyBorder="1" applyAlignment="1">
      <alignment horizontal="center"/>
      <protection/>
    </xf>
    <xf numFmtId="173" fontId="23" fillId="0" borderId="0" xfId="52" applyNumberFormat="1" applyFont="1" applyFill="1" applyBorder="1" applyAlignment="1">
      <alignment horizontal="center"/>
      <protection/>
    </xf>
    <xf numFmtId="3" fontId="23" fillId="0" borderId="0" xfId="52" applyNumberFormat="1" applyFont="1" applyFill="1" applyBorder="1" applyAlignment="1">
      <alignment horizontal="center"/>
      <protection/>
    </xf>
    <xf numFmtId="1" fontId="2" fillId="0" borderId="116" xfId="52" applyNumberFormat="1" applyFont="1" applyFill="1" applyBorder="1" applyAlignment="1">
      <alignment horizontal="center"/>
      <protection/>
    </xf>
    <xf numFmtId="164" fontId="2" fillId="0" borderId="30" xfId="52" applyNumberFormat="1" applyFont="1" applyFill="1" applyBorder="1" applyAlignment="1">
      <alignment horizontal="center"/>
      <protection/>
    </xf>
    <xf numFmtId="1" fontId="2" fillId="0" borderId="42" xfId="52" applyNumberFormat="1" applyFont="1" applyFill="1" applyBorder="1" applyAlignment="1">
      <alignment horizontal="center"/>
      <protection/>
    </xf>
    <xf numFmtId="0" fontId="5" fillId="0" borderId="28" xfId="52" applyFont="1" applyFill="1" applyBorder="1" applyAlignment="1">
      <alignment horizontal="center"/>
      <protection/>
    </xf>
    <xf numFmtId="164" fontId="5" fillId="0" borderId="11" xfId="52" applyNumberFormat="1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164" fontId="5" fillId="0" borderId="117" xfId="52" applyNumberFormat="1" applyFont="1" applyFill="1" applyBorder="1" applyAlignment="1">
      <alignment horizontal="center"/>
      <protection/>
    </xf>
    <xf numFmtId="164" fontId="5" fillId="0" borderId="30" xfId="52" applyNumberFormat="1" applyFont="1" applyFill="1" applyBorder="1" applyAlignment="1">
      <alignment horizontal="center"/>
      <protection/>
    </xf>
    <xf numFmtId="164" fontId="5" fillId="0" borderId="87" xfId="52" applyNumberFormat="1" applyFont="1" applyFill="1" applyBorder="1" applyAlignment="1">
      <alignment horizontal="center"/>
      <protection/>
    </xf>
    <xf numFmtId="0" fontId="23" fillId="0" borderId="0" xfId="52" applyNumberFormat="1" applyFont="1" applyFill="1" applyBorder="1" applyAlignment="1">
      <alignment horizontal="center"/>
      <protection/>
    </xf>
    <xf numFmtId="0" fontId="23" fillId="0" borderId="0" xfId="52" applyFont="1" applyFill="1" applyBorder="1" applyAlignment="1">
      <alignment horizontal="center"/>
      <protection/>
    </xf>
    <xf numFmtId="0" fontId="4" fillId="0" borderId="85" xfId="52" applyFont="1" applyFill="1" applyBorder="1">
      <alignment/>
      <protection/>
    </xf>
    <xf numFmtId="3" fontId="4" fillId="0" borderId="89" xfId="52" applyNumberFormat="1" applyFont="1" applyBorder="1">
      <alignment/>
      <protection/>
    </xf>
    <xf numFmtId="164" fontId="4" fillId="0" borderId="10" xfId="52" applyNumberFormat="1" applyFont="1" applyFill="1" applyBorder="1" applyAlignment="1">
      <alignment horizontal="right"/>
      <protection/>
    </xf>
    <xf numFmtId="3" fontId="4" fillId="0" borderId="11" xfId="52" applyNumberFormat="1" applyFont="1" applyFill="1" applyBorder="1" applyAlignment="1">
      <alignment horizontal="right"/>
      <protection/>
    </xf>
    <xf numFmtId="173" fontId="4" fillId="0" borderId="12" xfId="52" applyNumberFormat="1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164" fontId="4" fillId="0" borderId="88" xfId="52" applyNumberFormat="1" applyFont="1" applyFill="1" applyBorder="1">
      <alignment/>
      <protection/>
    </xf>
    <xf numFmtId="0" fontId="16" fillId="0" borderId="85" xfId="52" applyFont="1" applyFill="1" applyBorder="1">
      <alignment/>
      <protection/>
    </xf>
    <xf numFmtId="3" fontId="8" fillId="0" borderId="86" xfId="52" applyNumberFormat="1" applyFont="1" applyBorder="1">
      <alignment/>
      <protection/>
    </xf>
    <xf numFmtId="3" fontId="8" fillId="0" borderId="11" xfId="52" applyNumberFormat="1" applyFont="1" applyBorder="1">
      <alignment/>
      <protection/>
    </xf>
    <xf numFmtId="0" fontId="2" fillId="0" borderId="11" xfId="52" applyBorder="1">
      <alignment/>
      <protection/>
    </xf>
    <xf numFmtId="164" fontId="8" fillId="0" borderId="11" xfId="52" applyNumberFormat="1" applyFont="1" applyFill="1" applyBorder="1" applyAlignment="1">
      <alignment horizontal="right"/>
      <protection/>
    </xf>
    <xf numFmtId="3" fontId="8" fillId="0" borderId="11" xfId="52" applyNumberFormat="1" applyFont="1" applyFill="1" applyBorder="1" applyAlignment="1">
      <alignment horizontal="right"/>
      <protection/>
    </xf>
    <xf numFmtId="173" fontId="8" fillId="0" borderId="11" xfId="52" applyNumberFormat="1" applyFont="1" applyFill="1" applyBorder="1">
      <alignment/>
      <protection/>
    </xf>
    <xf numFmtId="1" fontId="2" fillId="0" borderId="77" xfId="52" applyNumberFormat="1" applyBorder="1">
      <alignment/>
      <protection/>
    </xf>
    <xf numFmtId="3" fontId="2" fillId="0" borderId="29" xfId="52" applyNumberFormat="1" applyBorder="1">
      <alignment/>
      <protection/>
    </xf>
    <xf numFmtId="3" fontId="8" fillId="0" borderId="11" xfId="52" applyNumberFormat="1" applyFont="1" applyFill="1" applyBorder="1">
      <alignment/>
      <protection/>
    </xf>
    <xf numFmtId="164" fontId="8" fillId="0" borderId="88" xfId="52" applyNumberFormat="1" applyFont="1" applyFill="1" applyBorder="1">
      <alignment/>
      <protection/>
    </xf>
    <xf numFmtId="0" fontId="17" fillId="0" borderId="118" xfId="52" applyFont="1" applyFill="1" applyBorder="1">
      <alignment/>
      <protection/>
    </xf>
    <xf numFmtId="3" fontId="8" fillId="0" borderId="119" xfId="52" applyNumberFormat="1" applyFont="1" applyBorder="1">
      <alignment/>
      <protection/>
    </xf>
    <xf numFmtId="3" fontId="8" fillId="0" borderId="120" xfId="52" applyNumberFormat="1" applyFont="1" applyBorder="1">
      <alignment/>
      <protection/>
    </xf>
    <xf numFmtId="3" fontId="8" fillId="0" borderId="56" xfId="52" applyNumberFormat="1" applyFont="1" applyBorder="1">
      <alignment/>
      <protection/>
    </xf>
    <xf numFmtId="164" fontId="8" fillId="0" borderId="56" xfId="52" applyNumberFormat="1" applyFont="1" applyFill="1" applyBorder="1" applyAlignment="1">
      <alignment horizontal="right"/>
      <protection/>
    </xf>
    <xf numFmtId="3" fontId="8" fillId="0" borderId="120" xfId="52" applyNumberFormat="1" applyFont="1" applyFill="1" applyBorder="1" applyAlignment="1">
      <alignment horizontal="right"/>
      <protection/>
    </xf>
    <xf numFmtId="173" fontId="8" fillId="0" borderId="109" xfId="52" applyNumberFormat="1" applyFont="1" applyFill="1" applyBorder="1">
      <alignment/>
      <protection/>
    </xf>
    <xf numFmtId="3" fontId="8" fillId="0" borderId="94" xfId="52" applyNumberFormat="1" applyFont="1" applyBorder="1">
      <alignment/>
      <protection/>
    </xf>
    <xf numFmtId="3" fontId="8" fillId="0" borderId="121" xfId="52" applyNumberFormat="1" applyFont="1" applyBorder="1">
      <alignment/>
      <protection/>
    </xf>
    <xf numFmtId="3" fontId="8" fillId="0" borderId="114" xfId="52" applyNumberFormat="1" applyFont="1" applyFill="1" applyBorder="1">
      <alignment/>
      <protection/>
    </xf>
    <xf numFmtId="164" fontId="8" fillId="0" borderId="122" xfId="52" applyNumberFormat="1" applyFont="1" applyFill="1" applyBorder="1">
      <alignment/>
      <protection/>
    </xf>
    <xf numFmtId="0" fontId="17" fillId="0" borderId="95" xfId="52" applyFont="1" applyFill="1" applyBorder="1">
      <alignment/>
      <protection/>
    </xf>
    <xf numFmtId="3" fontId="8" fillId="0" borderId="100" xfId="52" applyNumberFormat="1" applyFont="1" applyBorder="1">
      <alignment/>
      <protection/>
    </xf>
    <xf numFmtId="164" fontId="8" fillId="0" borderId="37" xfId="52" applyNumberFormat="1" applyFont="1" applyFill="1" applyBorder="1" applyAlignment="1">
      <alignment horizontal="right"/>
      <protection/>
    </xf>
    <xf numFmtId="3" fontId="8" fillId="0" borderId="97" xfId="52" applyNumberFormat="1" applyFont="1" applyFill="1" applyBorder="1" applyAlignment="1">
      <alignment horizontal="right"/>
      <protection/>
    </xf>
    <xf numFmtId="173" fontId="8" fillId="0" borderId="38" xfId="52" applyNumberFormat="1" applyFont="1" applyFill="1" applyBorder="1">
      <alignment/>
      <protection/>
    </xf>
    <xf numFmtId="3" fontId="8" fillId="0" borderId="112" xfId="52" applyNumberFormat="1" applyFont="1" applyFill="1" applyBorder="1">
      <alignment/>
      <protection/>
    </xf>
    <xf numFmtId="164" fontId="8" fillId="0" borderId="99" xfId="52" applyNumberFormat="1" applyFont="1" applyFill="1" applyBorder="1">
      <alignment/>
      <protection/>
    </xf>
    <xf numFmtId="0" fontId="17" fillId="0" borderId="101" xfId="52" applyFont="1" applyFill="1" applyBorder="1">
      <alignment/>
      <protection/>
    </xf>
    <xf numFmtId="3" fontId="8" fillId="0" borderId="107" xfId="52" applyNumberFormat="1" applyFont="1" applyBorder="1">
      <alignment/>
      <protection/>
    </xf>
    <xf numFmtId="164" fontId="8" fillId="0" borderId="103" xfId="52" applyNumberFormat="1" applyFont="1" applyFill="1" applyBorder="1" applyAlignment="1">
      <alignment horizontal="right"/>
      <protection/>
    </xf>
    <xf numFmtId="3" fontId="8" fillId="0" borderId="104" xfId="52" applyNumberFormat="1" applyFont="1" applyFill="1" applyBorder="1" applyAlignment="1">
      <alignment horizontal="right"/>
      <protection/>
    </xf>
    <xf numFmtId="173" fontId="8" fillId="0" borderId="123" xfId="52" applyNumberFormat="1" applyFont="1" applyFill="1" applyBorder="1">
      <alignment/>
      <protection/>
    </xf>
    <xf numFmtId="3" fontId="8" fillId="0" borderId="124" xfId="52" applyNumberFormat="1" applyFont="1" applyBorder="1">
      <alignment/>
      <protection/>
    </xf>
    <xf numFmtId="3" fontId="8" fillId="0" borderId="124" xfId="52" applyNumberFormat="1" applyFont="1" applyFill="1" applyBorder="1">
      <alignment/>
      <protection/>
    </xf>
    <xf numFmtId="164" fontId="8" fillId="0" borderId="106" xfId="52" applyNumberFormat="1" applyFont="1" applyFill="1" applyBorder="1">
      <alignment/>
      <protection/>
    </xf>
    <xf numFmtId="0" fontId="5" fillId="0" borderId="62" xfId="47" applyFont="1" applyBorder="1">
      <alignment/>
      <protection/>
    </xf>
    <xf numFmtId="0" fontId="5" fillId="24" borderId="38" xfId="47" applyFont="1" applyFill="1" applyBorder="1">
      <alignment/>
      <protection/>
    </xf>
    <xf numFmtId="0" fontId="5" fillId="24" borderId="39" xfId="47" applyFont="1" applyFill="1" applyBorder="1">
      <alignment/>
      <protection/>
    </xf>
    <xf numFmtId="0" fontId="5" fillId="24" borderId="12" xfId="47" applyFont="1" applyFill="1" applyBorder="1">
      <alignment/>
      <protection/>
    </xf>
    <xf numFmtId="0" fontId="2" fillId="0" borderId="35" xfId="47" applyBorder="1" applyAlignment="1">
      <alignment horizontal="center"/>
      <protection/>
    </xf>
    <xf numFmtId="0" fontId="2" fillId="0" borderId="37" xfId="47" applyBorder="1" applyAlignment="1">
      <alignment horizontal="center"/>
      <protection/>
    </xf>
    <xf numFmtId="0" fontId="2" fillId="24" borderId="37" xfId="47" applyFill="1" applyBorder="1" applyAlignment="1">
      <alignment horizontal="center"/>
      <protection/>
    </xf>
    <xf numFmtId="0" fontId="2" fillId="0" borderId="42" xfId="47" applyBorder="1">
      <alignment/>
      <protection/>
    </xf>
    <xf numFmtId="4" fontId="2" fillId="0" borderId="36" xfId="47" applyNumberFormat="1" applyFont="1" applyBorder="1">
      <alignment/>
      <protection/>
    </xf>
    <xf numFmtId="4" fontId="2" fillId="0" borderId="27" xfId="47" applyNumberFormat="1" applyFont="1" applyBorder="1">
      <alignment/>
      <protection/>
    </xf>
    <xf numFmtId="4" fontId="5" fillId="0" borderId="28" xfId="47" applyNumberFormat="1" applyFont="1" applyBorder="1">
      <alignment/>
      <protection/>
    </xf>
    <xf numFmtId="0" fontId="2" fillId="0" borderId="114" xfId="47" applyBorder="1">
      <alignment/>
      <protection/>
    </xf>
    <xf numFmtId="0" fontId="2" fillId="0" borderId="112" xfId="47" applyBorder="1">
      <alignment/>
      <protection/>
    </xf>
    <xf numFmtId="0" fontId="22" fillId="0" borderId="73" xfId="52" applyFont="1" applyBorder="1" applyAlignment="1">
      <alignment horizontal="center"/>
      <protection/>
    </xf>
    <xf numFmtId="0" fontId="22" fillId="0" borderId="74" xfId="52" applyFont="1" applyBorder="1" applyAlignment="1">
      <alignment horizontal="center"/>
      <protection/>
    </xf>
    <xf numFmtId="0" fontId="22" fillId="0" borderId="75" xfId="52" applyFont="1" applyBorder="1" applyAlignment="1">
      <alignment horizontal="center"/>
      <protection/>
    </xf>
    <xf numFmtId="0" fontId="2" fillId="0" borderId="12" xfId="52" applyBorder="1" applyAlignment="1">
      <alignment horizontal="center" vertical="center"/>
      <protection/>
    </xf>
    <xf numFmtId="0" fontId="2" fillId="0" borderId="11" xfId="52" applyBorder="1" applyAlignment="1">
      <alignment horizontal="center" vertical="center"/>
      <protection/>
    </xf>
    <xf numFmtId="0" fontId="2" fillId="0" borderId="28" xfId="52" applyBorder="1" applyAlignment="1">
      <alignment horizontal="center" vertical="center"/>
      <protection/>
    </xf>
    <xf numFmtId="0" fontId="15" fillId="0" borderId="76" xfId="52" applyFont="1" applyFill="1" applyBorder="1" applyAlignment="1">
      <alignment horizontal="center" vertical="center"/>
      <protection/>
    </xf>
    <xf numFmtId="0" fontId="2" fillId="0" borderId="76" xfId="52" applyBorder="1" applyAlignment="1">
      <alignment horizontal="center" vertical="center"/>
      <protection/>
    </xf>
    <xf numFmtId="0" fontId="2" fillId="0" borderId="14" xfId="52" applyFont="1" applyFill="1" applyBorder="1" applyAlignment="1">
      <alignment horizontal="center" vertical="justify" wrapText="1"/>
      <protection/>
    </xf>
    <xf numFmtId="0" fontId="2" fillId="0" borderId="79" xfId="52" applyFont="1" applyBorder="1" applyAlignment="1">
      <alignment horizontal="center" vertical="justify" wrapText="1"/>
      <protection/>
    </xf>
    <xf numFmtId="0" fontId="2" fillId="0" borderId="125" xfId="52" applyFont="1" applyBorder="1" applyAlignment="1">
      <alignment horizontal="center" vertical="justify" wrapText="1"/>
      <protection/>
    </xf>
    <xf numFmtId="0" fontId="2" fillId="0" borderId="126" xfId="52" applyFont="1" applyBorder="1" applyAlignment="1">
      <alignment horizontal="center" vertical="justify" wrapText="1"/>
      <protection/>
    </xf>
    <xf numFmtId="0" fontId="2" fillId="0" borderId="29" xfId="52" applyFont="1" applyFill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31" xfId="52" applyFont="1" applyBorder="1" applyAlignment="1">
      <alignment horizontal="center" vertical="center" wrapText="1"/>
      <protection/>
    </xf>
    <xf numFmtId="0" fontId="2" fillId="0" borderId="42" xfId="52" applyFont="1" applyBorder="1" applyAlignment="1">
      <alignment horizontal="center" vertical="center" wrapText="1"/>
      <protection/>
    </xf>
    <xf numFmtId="0" fontId="4" fillId="0" borderId="73" xfId="52" applyFont="1" applyBorder="1" applyAlignment="1">
      <alignment horizontal="center" vertical="center"/>
      <protection/>
    </xf>
    <xf numFmtId="0" fontId="4" fillId="0" borderId="74" xfId="52" applyFont="1" applyBorder="1" applyAlignment="1">
      <alignment horizontal="center" vertical="center"/>
      <protection/>
    </xf>
    <xf numFmtId="0" fontId="4" fillId="0" borderId="75" xfId="52" applyFont="1" applyBorder="1" applyAlignment="1">
      <alignment horizontal="center" vertical="center"/>
      <protection/>
    </xf>
    <xf numFmtId="164" fontId="4" fillId="0" borderId="73" xfId="52" applyNumberFormat="1" applyFont="1" applyFill="1" applyBorder="1" applyAlignment="1">
      <alignment horizontal="center" vertical="center"/>
      <protection/>
    </xf>
    <xf numFmtId="0" fontId="4" fillId="0" borderId="108" xfId="52" applyFont="1" applyBorder="1" applyAlignment="1">
      <alignment horizontal="center" vertical="center"/>
      <protection/>
    </xf>
    <xf numFmtId="164" fontId="2" fillId="0" borderId="29" xfId="52" applyNumberFormat="1" applyFont="1" applyFill="1" applyBorder="1" applyAlignment="1">
      <alignment horizontal="center" vertical="center" wrapText="1"/>
      <protection/>
    </xf>
    <xf numFmtId="0" fontId="2" fillId="0" borderId="29" xfId="52" applyBorder="1" applyAlignment="1">
      <alignment horizontal="center" vertical="center" wrapText="1"/>
      <protection/>
    </xf>
    <xf numFmtId="0" fontId="2" fillId="0" borderId="0" xfId="52" applyBorder="1" applyAlignment="1">
      <alignment horizontal="center" vertical="center" wrapText="1"/>
      <protection/>
    </xf>
    <xf numFmtId="0" fontId="0" fillId="0" borderId="16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6" fillId="0" borderId="12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0" fillId="0" borderId="12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0" fillId="0" borderId="36" xfId="0" applyBorder="1" applyAlignment="1">
      <alignment horizontal="center" wrapText="1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Fondy" xfId="47"/>
    <cellStyle name="normální_HV suma" xfId="48"/>
    <cellStyle name="normální_MP2002" xfId="49"/>
    <cellStyle name="normální_OBV" xfId="50"/>
    <cellStyle name="normální_org vysledovka" xfId="51"/>
    <cellStyle name="normální_Sešit2" xfId="52"/>
    <cellStyle name="normální_tab PO" xfId="53"/>
    <cellStyle name="normální_VN" xfId="54"/>
    <cellStyle name="normální_Vysledovka" xfId="55"/>
    <cellStyle name="Poznámka" xfId="56"/>
    <cellStyle name="Percent" xfId="57"/>
    <cellStyle name="Propojená buňka" xfId="58"/>
    <cellStyle name="Followed Hyperlink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"/>
  <sheetViews>
    <sheetView zoomScale="75" zoomScaleNormal="75" workbookViewId="0" topLeftCell="A1">
      <pane xSplit="1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I4" sqref="AI4"/>
    </sheetView>
  </sheetViews>
  <sheetFormatPr defaultColWidth="9.140625" defaultRowHeight="12.75"/>
  <cols>
    <col min="1" max="1" width="10.28125" style="332" customWidth="1"/>
    <col min="2" max="3" width="7.00390625" style="332" bestFit="1" customWidth="1"/>
    <col min="4" max="4" width="5.8515625" style="332" bestFit="1" customWidth="1"/>
    <col min="5" max="5" width="4.7109375" style="332" bestFit="1" customWidth="1"/>
    <col min="6" max="6" width="7.00390625" style="332" bestFit="1" customWidth="1"/>
    <col min="7" max="7" width="4.7109375" style="332" bestFit="1" customWidth="1"/>
    <col min="8" max="8" width="8.140625" style="332" bestFit="1" customWidth="1"/>
    <col min="9" max="9" width="4.7109375" style="332" bestFit="1" customWidth="1"/>
    <col min="10" max="10" width="8.140625" style="332" bestFit="1" customWidth="1"/>
    <col min="11" max="11" width="4.7109375" style="332" bestFit="1" customWidth="1"/>
    <col min="12" max="12" width="9.28125" style="332" bestFit="1" customWidth="1"/>
    <col min="13" max="15" width="8.140625" style="332" bestFit="1" customWidth="1"/>
    <col min="16" max="16" width="7.00390625" style="332" bestFit="1" customWidth="1"/>
    <col min="17" max="17" width="4.7109375" style="332" bestFit="1" customWidth="1"/>
    <col min="18" max="18" width="7.00390625" style="332" bestFit="1" customWidth="1"/>
    <col min="19" max="19" width="8.140625" style="332" bestFit="1" customWidth="1"/>
    <col min="20" max="21" width="7.00390625" style="332" bestFit="1" customWidth="1"/>
    <col min="22" max="23" width="5.8515625" style="332" bestFit="1" customWidth="1"/>
    <col min="24" max="24" width="4.7109375" style="332" bestFit="1" customWidth="1"/>
    <col min="25" max="25" width="7.00390625" style="332" bestFit="1" customWidth="1"/>
    <col min="26" max="26" width="5.8515625" style="332" bestFit="1" customWidth="1"/>
    <col min="27" max="27" width="8.140625" style="332" bestFit="1" customWidth="1"/>
    <col min="28" max="29" width="5.8515625" style="332" hidden="1" customWidth="1"/>
    <col min="30" max="30" width="7.00390625" style="332" customWidth="1"/>
    <col min="31" max="32" width="5.8515625" style="332" hidden="1" customWidth="1"/>
    <col min="33" max="33" width="8.140625" style="332" bestFit="1" customWidth="1"/>
    <col min="34" max="16384" width="10.7109375" style="332" customWidth="1"/>
  </cols>
  <sheetData>
    <row r="1" ht="15.75">
      <c r="AA1" s="232" t="s">
        <v>538</v>
      </c>
    </row>
    <row r="2" ht="18">
      <c r="A2" s="331" t="s">
        <v>446</v>
      </c>
    </row>
    <row r="3" ht="13.5" thickBot="1">
      <c r="AA3" s="360" t="s">
        <v>1</v>
      </c>
    </row>
    <row r="4" spans="1:33" s="336" customFormat="1" ht="238.5" thickBot="1">
      <c r="A4" s="346"/>
      <c r="B4" s="334" t="s">
        <v>447</v>
      </c>
      <c r="C4" s="334" t="s">
        <v>448</v>
      </c>
      <c r="D4" s="334" t="s">
        <v>449</v>
      </c>
      <c r="E4" s="334" t="s">
        <v>450</v>
      </c>
      <c r="F4" s="334" t="s">
        <v>451</v>
      </c>
      <c r="G4" s="334" t="s">
        <v>452</v>
      </c>
      <c r="H4" s="334" t="s">
        <v>453</v>
      </c>
      <c r="I4" s="334" t="s">
        <v>454</v>
      </c>
      <c r="J4" s="334" t="s">
        <v>210</v>
      </c>
      <c r="K4" s="334" t="s">
        <v>455</v>
      </c>
      <c r="L4" s="335" t="s">
        <v>456</v>
      </c>
      <c r="M4" s="334" t="s">
        <v>457</v>
      </c>
      <c r="N4" s="334" t="s">
        <v>458</v>
      </c>
      <c r="O4" s="334" t="s">
        <v>459</v>
      </c>
      <c r="P4" s="334" t="s">
        <v>460</v>
      </c>
      <c r="Q4" s="334" t="s">
        <v>461</v>
      </c>
      <c r="R4" s="334" t="s">
        <v>462</v>
      </c>
      <c r="S4" s="334" t="s">
        <v>463</v>
      </c>
      <c r="T4" s="334" t="s">
        <v>464</v>
      </c>
      <c r="U4" s="334" t="s">
        <v>465</v>
      </c>
      <c r="V4" s="334" t="s">
        <v>466</v>
      </c>
      <c r="W4" s="334" t="s">
        <v>467</v>
      </c>
      <c r="X4" s="334" t="s">
        <v>468</v>
      </c>
      <c r="Y4" s="334" t="s">
        <v>469</v>
      </c>
      <c r="Z4" s="334" t="s">
        <v>470</v>
      </c>
      <c r="AA4" s="334" t="s">
        <v>471</v>
      </c>
      <c r="AB4" s="333" t="s">
        <v>472</v>
      </c>
      <c r="AC4" s="333" t="s">
        <v>100</v>
      </c>
      <c r="AD4" s="333" t="s">
        <v>473</v>
      </c>
      <c r="AE4" s="333" t="s">
        <v>474</v>
      </c>
      <c r="AF4" s="333" t="s">
        <v>167</v>
      </c>
      <c r="AG4" s="344" t="s">
        <v>475</v>
      </c>
    </row>
    <row r="5" spans="1:33" s="340" customFormat="1" ht="13.5" thickBot="1">
      <c r="A5" s="347" t="s">
        <v>476</v>
      </c>
      <c r="B5" s="338" t="s">
        <v>477</v>
      </c>
      <c r="C5" s="338" t="s">
        <v>478</v>
      </c>
      <c r="D5" s="338" t="s">
        <v>479</v>
      </c>
      <c r="E5" s="338" t="s">
        <v>480</v>
      </c>
      <c r="F5" s="338" t="s">
        <v>481</v>
      </c>
      <c r="G5" s="338" t="s">
        <v>482</v>
      </c>
      <c r="H5" s="338" t="s">
        <v>483</v>
      </c>
      <c r="I5" s="338" t="s">
        <v>484</v>
      </c>
      <c r="J5" s="338" t="s">
        <v>485</v>
      </c>
      <c r="K5" s="338" t="s">
        <v>486</v>
      </c>
      <c r="L5" s="339" t="s">
        <v>487</v>
      </c>
      <c r="M5" s="338" t="s">
        <v>55</v>
      </c>
      <c r="N5" s="338" t="s">
        <v>57</v>
      </c>
      <c r="O5" s="338" t="s">
        <v>59</v>
      </c>
      <c r="P5" s="338" t="s">
        <v>67</v>
      </c>
      <c r="Q5" s="338" t="s">
        <v>488</v>
      </c>
      <c r="R5" s="338" t="s">
        <v>489</v>
      </c>
      <c r="S5" s="338" t="s">
        <v>490</v>
      </c>
      <c r="T5" s="338" t="s">
        <v>491</v>
      </c>
      <c r="U5" s="338" t="s">
        <v>492</v>
      </c>
      <c r="V5" s="338" t="s">
        <v>493</v>
      </c>
      <c r="W5" s="338" t="s">
        <v>494</v>
      </c>
      <c r="X5" s="338" t="s">
        <v>89</v>
      </c>
      <c r="Y5" s="338" t="s">
        <v>101</v>
      </c>
      <c r="Z5" s="338" t="s">
        <v>495</v>
      </c>
      <c r="AA5" s="338" t="s">
        <v>496</v>
      </c>
      <c r="AB5" s="337" t="s">
        <v>497</v>
      </c>
      <c r="AC5" s="337" t="s">
        <v>498</v>
      </c>
      <c r="AD5" s="337" t="s">
        <v>499</v>
      </c>
      <c r="AE5" s="337" t="s">
        <v>500</v>
      </c>
      <c r="AF5" s="337" t="s">
        <v>501</v>
      </c>
      <c r="AG5" s="345" t="s">
        <v>487</v>
      </c>
    </row>
    <row r="6" spans="1:33" ht="12.75">
      <c r="A6" s="352" t="s">
        <v>173</v>
      </c>
      <c r="B6" s="352">
        <v>2378.76</v>
      </c>
      <c r="C6" s="352"/>
      <c r="D6" s="352">
        <v>10.71</v>
      </c>
      <c r="E6" s="352"/>
      <c r="F6" s="352">
        <v>28651.15</v>
      </c>
      <c r="G6" s="352"/>
      <c r="H6" s="352">
        <v>46501.88</v>
      </c>
      <c r="I6" s="352">
        <v>297.3</v>
      </c>
      <c r="J6" s="352"/>
      <c r="K6" s="352"/>
      <c r="L6" s="353">
        <v>77839.8</v>
      </c>
      <c r="M6" s="352">
        <v>8670.91</v>
      </c>
      <c r="N6" s="352">
        <v>37682.15</v>
      </c>
      <c r="O6" s="352">
        <v>14276.85</v>
      </c>
      <c r="P6" s="352">
        <v>4036.74</v>
      </c>
      <c r="Q6" s="352"/>
      <c r="R6" s="352">
        <v>686.35</v>
      </c>
      <c r="S6" s="352">
        <v>4938.09</v>
      </c>
      <c r="T6" s="352">
        <v>1905.29</v>
      </c>
      <c r="U6" s="352"/>
      <c r="V6" s="352">
        <v>173.15</v>
      </c>
      <c r="W6" s="352">
        <v>13.42</v>
      </c>
      <c r="X6" s="352"/>
      <c r="Y6" s="352"/>
      <c r="Z6" s="352">
        <v>419.12</v>
      </c>
      <c r="AA6" s="352">
        <v>72802.07</v>
      </c>
      <c r="AB6" s="354"/>
      <c r="AC6" s="354"/>
      <c r="AD6" s="354">
        <v>511.52</v>
      </c>
      <c r="AE6" s="354"/>
      <c r="AF6" s="354"/>
      <c r="AG6" s="355">
        <v>73313.59</v>
      </c>
    </row>
    <row r="7" spans="1:33" ht="12.75">
      <c r="A7" s="356" t="s">
        <v>47</v>
      </c>
      <c r="B7" s="356">
        <v>109.75</v>
      </c>
      <c r="C7" s="356">
        <v>49</v>
      </c>
      <c r="D7" s="356">
        <v>205.66</v>
      </c>
      <c r="E7" s="356"/>
      <c r="F7" s="356">
        <v>244.96</v>
      </c>
      <c r="G7" s="356">
        <v>13.09</v>
      </c>
      <c r="H7" s="356">
        <v>144534.22</v>
      </c>
      <c r="I7" s="356"/>
      <c r="J7" s="356">
        <v>927.99</v>
      </c>
      <c r="K7" s="356"/>
      <c r="L7" s="357">
        <v>146084.67</v>
      </c>
      <c r="M7" s="356">
        <v>24366.31</v>
      </c>
      <c r="N7" s="356">
        <v>2858.8</v>
      </c>
      <c r="O7" s="356">
        <v>8777.35</v>
      </c>
      <c r="P7" s="356">
        <v>5247.86</v>
      </c>
      <c r="Q7" s="356">
        <v>183.64</v>
      </c>
      <c r="R7" s="356">
        <v>1103.71</v>
      </c>
      <c r="S7" s="356">
        <v>64030.44</v>
      </c>
      <c r="T7" s="356">
        <v>10923.56</v>
      </c>
      <c r="U7" s="356">
        <v>11123.02</v>
      </c>
      <c r="V7" s="356">
        <v>485.98</v>
      </c>
      <c r="W7" s="356">
        <v>0.6</v>
      </c>
      <c r="X7" s="356"/>
      <c r="Y7" s="356">
        <v>3983.37</v>
      </c>
      <c r="Z7" s="356">
        <v>387.27</v>
      </c>
      <c r="AA7" s="356">
        <v>133471.91</v>
      </c>
      <c r="AB7" s="358"/>
      <c r="AC7" s="358"/>
      <c r="AD7" s="358">
        <v>2197.27</v>
      </c>
      <c r="AE7" s="358"/>
      <c r="AF7" s="358"/>
      <c r="AG7" s="359">
        <v>135669.18</v>
      </c>
    </row>
    <row r="8" spans="1:33" ht="12.75">
      <c r="A8" s="356" t="s">
        <v>48</v>
      </c>
      <c r="B8" s="356">
        <v>526.1</v>
      </c>
      <c r="C8" s="356"/>
      <c r="D8" s="356">
        <v>35.24</v>
      </c>
      <c r="E8" s="356"/>
      <c r="F8" s="356">
        <v>0.15</v>
      </c>
      <c r="G8" s="356"/>
      <c r="H8" s="356">
        <v>4311</v>
      </c>
      <c r="I8" s="356"/>
      <c r="J8" s="356"/>
      <c r="K8" s="356"/>
      <c r="L8" s="357">
        <v>4872.49</v>
      </c>
      <c r="M8" s="356">
        <v>1062</v>
      </c>
      <c r="N8" s="356">
        <v>45</v>
      </c>
      <c r="O8" s="356">
        <v>376.14</v>
      </c>
      <c r="P8" s="356">
        <v>236.36</v>
      </c>
      <c r="Q8" s="356"/>
      <c r="R8" s="356">
        <v>850.73</v>
      </c>
      <c r="S8" s="356">
        <v>341.73</v>
      </c>
      <c r="T8" s="356">
        <v>68.12</v>
      </c>
      <c r="U8" s="356">
        <v>0.63</v>
      </c>
      <c r="V8" s="356">
        <v>21.24</v>
      </c>
      <c r="W8" s="356"/>
      <c r="X8" s="356"/>
      <c r="Y8" s="356"/>
      <c r="Z8" s="356">
        <v>264.41</v>
      </c>
      <c r="AA8" s="356">
        <v>3266.36</v>
      </c>
      <c r="AB8" s="358"/>
      <c r="AC8" s="358"/>
      <c r="AD8" s="358">
        <v>1595.5</v>
      </c>
      <c r="AE8" s="358"/>
      <c r="AF8" s="358"/>
      <c r="AG8" s="359">
        <v>4861.86</v>
      </c>
    </row>
    <row r="9" spans="1:33" ht="12.75">
      <c r="A9" s="356" t="s">
        <v>502</v>
      </c>
      <c r="B9" s="356">
        <v>3639.3</v>
      </c>
      <c r="C9" s="356">
        <v>9765.36</v>
      </c>
      <c r="D9" s="356">
        <v>233.41</v>
      </c>
      <c r="E9" s="356">
        <v>2.38</v>
      </c>
      <c r="F9" s="356">
        <v>796.59</v>
      </c>
      <c r="G9" s="356"/>
      <c r="H9" s="356">
        <v>88515.28</v>
      </c>
      <c r="I9" s="356"/>
      <c r="J9" s="356">
        <v>13736.83</v>
      </c>
      <c r="K9" s="356"/>
      <c r="L9" s="357">
        <v>116689.15</v>
      </c>
      <c r="M9" s="356">
        <v>43035.86</v>
      </c>
      <c r="N9" s="356">
        <v>5312.79</v>
      </c>
      <c r="O9" s="356">
        <v>15419.25</v>
      </c>
      <c r="P9" s="356">
        <v>5538.08</v>
      </c>
      <c r="Q9" s="356">
        <v>56.28</v>
      </c>
      <c r="R9" s="356">
        <v>2110.81</v>
      </c>
      <c r="S9" s="356">
        <v>12725.06</v>
      </c>
      <c r="T9" s="356">
        <v>16438.12</v>
      </c>
      <c r="U9" s="356"/>
      <c r="V9" s="356">
        <v>860.41</v>
      </c>
      <c r="W9" s="356">
        <v>3669.57</v>
      </c>
      <c r="X9" s="356"/>
      <c r="Y9" s="356"/>
      <c r="Z9" s="356"/>
      <c r="AA9" s="356">
        <v>105166.23</v>
      </c>
      <c r="AB9" s="358"/>
      <c r="AC9" s="358"/>
      <c r="AD9" s="358">
        <v>7444.13</v>
      </c>
      <c r="AE9" s="358"/>
      <c r="AF9" s="358">
        <v>1545.36</v>
      </c>
      <c r="AG9" s="359">
        <v>114155.72</v>
      </c>
    </row>
    <row r="10" spans="1:33" ht="12.75">
      <c r="A10" s="356" t="s">
        <v>503</v>
      </c>
      <c r="B10" s="356">
        <v>6819.97</v>
      </c>
      <c r="C10" s="356"/>
      <c r="D10" s="356">
        <v>152.08</v>
      </c>
      <c r="E10" s="356"/>
      <c r="F10" s="356">
        <v>26.16</v>
      </c>
      <c r="G10" s="356"/>
      <c r="H10" s="356">
        <v>123438.02</v>
      </c>
      <c r="I10" s="356"/>
      <c r="J10" s="356">
        <v>21208.66</v>
      </c>
      <c r="K10" s="356"/>
      <c r="L10" s="357">
        <v>151644.89</v>
      </c>
      <c r="M10" s="356">
        <v>37686.44</v>
      </c>
      <c r="N10" s="356">
        <v>30020.27</v>
      </c>
      <c r="O10" s="356">
        <v>18047.4</v>
      </c>
      <c r="P10" s="356">
        <v>3998.61</v>
      </c>
      <c r="Q10" s="356"/>
      <c r="R10" s="356">
        <v>1168.18</v>
      </c>
      <c r="S10" s="356">
        <v>28188.9</v>
      </c>
      <c r="T10" s="356">
        <v>8691.5</v>
      </c>
      <c r="U10" s="356"/>
      <c r="V10" s="356">
        <v>761.16</v>
      </c>
      <c r="W10" s="356">
        <v>5.15</v>
      </c>
      <c r="X10" s="356"/>
      <c r="Y10" s="356"/>
      <c r="Z10" s="356">
        <v>591.8</v>
      </c>
      <c r="AA10" s="356">
        <v>129159.41</v>
      </c>
      <c r="AB10" s="358"/>
      <c r="AC10" s="358"/>
      <c r="AD10" s="358">
        <v>1356.77</v>
      </c>
      <c r="AE10" s="358">
        <v>433.76</v>
      </c>
      <c r="AF10" s="358">
        <v>141.05</v>
      </c>
      <c r="AG10" s="359">
        <v>131090.99</v>
      </c>
    </row>
    <row r="11" spans="1:33" ht="12.75">
      <c r="A11" s="356" t="s">
        <v>504</v>
      </c>
      <c r="B11" s="356">
        <v>355.27</v>
      </c>
      <c r="C11" s="356"/>
      <c r="D11" s="356">
        <v>112.24</v>
      </c>
      <c r="E11" s="356"/>
      <c r="F11" s="356">
        <v>57.13</v>
      </c>
      <c r="G11" s="356">
        <v>25</v>
      </c>
      <c r="H11" s="356">
        <v>43058.01</v>
      </c>
      <c r="I11" s="356"/>
      <c r="J11" s="356">
        <v>9783.33</v>
      </c>
      <c r="K11" s="356"/>
      <c r="L11" s="357">
        <v>53390.98</v>
      </c>
      <c r="M11" s="356">
        <v>16702.29</v>
      </c>
      <c r="N11" s="356">
        <v>10412.61</v>
      </c>
      <c r="O11" s="356">
        <v>7714.04</v>
      </c>
      <c r="P11" s="356">
        <v>3547.02</v>
      </c>
      <c r="Q11" s="356"/>
      <c r="R11" s="356">
        <v>82.4</v>
      </c>
      <c r="S11" s="356">
        <v>10546.19</v>
      </c>
      <c r="T11" s="356">
        <v>862.64</v>
      </c>
      <c r="U11" s="356"/>
      <c r="V11" s="356">
        <v>347.66</v>
      </c>
      <c r="W11" s="356"/>
      <c r="X11" s="356"/>
      <c r="Y11" s="356"/>
      <c r="Z11" s="356">
        <v>0.05</v>
      </c>
      <c r="AA11" s="356">
        <v>50214.9</v>
      </c>
      <c r="AB11" s="358"/>
      <c r="AC11" s="358"/>
      <c r="AD11" s="358">
        <v>531.77</v>
      </c>
      <c r="AE11" s="358"/>
      <c r="AF11" s="358"/>
      <c r="AG11" s="359">
        <v>50746.67</v>
      </c>
    </row>
    <row r="12" spans="1:33" ht="12.75">
      <c r="A12" s="356" t="s">
        <v>174</v>
      </c>
      <c r="B12" s="356">
        <v>1726.67</v>
      </c>
      <c r="C12" s="356"/>
      <c r="D12" s="356"/>
      <c r="E12" s="356"/>
      <c r="F12" s="356"/>
      <c r="G12" s="356"/>
      <c r="H12" s="356">
        <v>11353</v>
      </c>
      <c r="I12" s="356"/>
      <c r="J12" s="356"/>
      <c r="K12" s="356"/>
      <c r="L12" s="357">
        <v>13079.67</v>
      </c>
      <c r="M12" s="356">
        <v>3894</v>
      </c>
      <c r="N12" s="356">
        <v>1115</v>
      </c>
      <c r="O12" s="356">
        <v>1574.1</v>
      </c>
      <c r="P12" s="356">
        <v>1279.88</v>
      </c>
      <c r="Q12" s="356">
        <v>1.17</v>
      </c>
      <c r="R12" s="356">
        <v>517.62</v>
      </c>
      <c r="S12" s="356">
        <v>2954.25</v>
      </c>
      <c r="T12" s="356">
        <v>943.42</v>
      </c>
      <c r="U12" s="356"/>
      <c r="V12" s="356">
        <v>77.88</v>
      </c>
      <c r="W12" s="356">
        <v>5.2</v>
      </c>
      <c r="X12" s="356"/>
      <c r="Y12" s="356"/>
      <c r="Z12" s="356"/>
      <c r="AA12" s="356">
        <v>12362.52</v>
      </c>
      <c r="AB12" s="358"/>
      <c r="AC12" s="358"/>
      <c r="AD12" s="358">
        <v>350</v>
      </c>
      <c r="AE12" s="358"/>
      <c r="AF12" s="358"/>
      <c r="AG12" s="359">
        <v>12712.52</v>
      </c>
    </row>
    <row r="13" spans="1:33" ht="12.75">
      <c r="A13" s="356" t="s">
        <v>52</v>
      </c>
      <c r="B13" s="356">
        <v>2743.26</v>
      </c>
      <c r="C13" s="356">
        <v>1156.23</v>
      </c>
      <c r="D13" s="356">
        <v>240.86</v>
      </c>
      <c r="E13" s="356"/>
      <c r="F13" s="356">
        <v>2170.36</v>
      </c>
      <c r="G13" s="356">
        <v>157.5</v>
      </c>
      <c r="H13" s="356">
        <v>46802</v>
      </c>
      <c r="I13" s="356"/>
      <c r="J13" s="356">
        <v>72372.52</v>
      </c>
      <c r="K13" s="356"/>
      <c r="L13" s="357">
        <v>125642.73</v>
      </c>
      <c r="M13" s="356">
        <v>18568.1</v>
      </c>
      <c r="N13" s="356">
        <v>5742.9</v>
      </c>
      <c r="O13" s="356">
        <v>7185.35</v>
      </c>
      <c r="P13" s="356">
        <v>3373.06</v>
      </c>
      <c r="Q13" s="356">
        <v>20.83</v>
      </c>
      <c r="R13" s="356">
        <v>1226.27</v>
      </c>
      <c r="S13" s="356">
        <v>80369.23</v>
      </c>
      <c r="T13" s="356">
        <v>4432.07</v>
      </c>
      <c r="U13" s="356">
        <v>0.18</v>
      </c>
      <c r="V13" s="356">
        <v>370.76</v>
      </c>
      <c r="W13" s="356">
        <v>79.94</v>
      </c>
      <c r="X13" s="356"/>
      <c r="Y13" s="356"/>
      <c r="Z13" s="356"/>
      <c r="AA13" s="356">
        <v>121368.69</v>
      </c>
      <c r="AB13" s="358"/>
      <c r="AC13" s="358"/>
      <c r="AD13" s="358">
        <v>1501.77</v>
      </c>
      <c r="AE13" s="358">
        <v>162.76</v>
      </c>
      <c r="AF13" s="358"/>
      <c r="AG13" s="359">
        <v>123033.22</v>
      </c>
    </row>
    <row r="14" spans="1:33" ht="12.75">
      <c r="A14" s="356" t="s">
        <v>175</v>
      </c>
      <c r="B14" s="356">
        <v>2054.98</v>
      </c>
      <c r="C14" s="356">
        <v>41.88</v>
      </c>
      <c r="D14" s="356">
        <v>195.36</v>
      </c>
      <c r="E14" s="356"/>
      <c r="F14" s="356">
        <v>428.5</v>
      </c>
      <c r="G14" s="356"/>
      <c r="H14" s="356">
        <v>125933</v>
      </c>
      <c r="I14" s="356"/>
      <c r="J14" s="356">
        <v>2327.77</v>
      </c>
      <c r="K14" s="356"/>
      <c r="L14" s="357">
        <v>130981.49</v>
      </c>
      <c r="M14" s="356">
        <v>34696.79</v>
      </c>
      <c r="N14" s="356">
        <v>150.8</v>
      </c>
      <c r="O14" s="356">
        <v>12187.36</v>
      </c>
      <c r="P14" s="356">
        <v>36032.59</v>
      </c>
      <c r="Q14" s="356">
        <v>260.16</v>
      </c>
      <c r="R14" s="356">
        <v>2868.79</v>
      </c>
      <c r="S14" s="356">
        <v>37706.86</v>
      </c>
      <c r="T14" s="356">
        <v>1573.73</v>
      </c>
      <c r="U14" s="356"/>
      <c r="V14" s="356">
        <v>693.94</v>
      </c>
      <c r="W14" s="356">
        <v>0.32</v>
      </c>
      <c r="X14" s="356"/>
      <c r="Y14" s="356"/>
      <c r="Z14" s="356">
        <v>183.24</v>
      </c>
      <c r="AA14" s="356">
        <v>126354.58</v>
      </c>
      <c r="AB14" s="358">
        <v>20.89</v>
      </c>
      <c r="AC14" s="358"/>
      <c r="AD14" s="358">
        <v>4606.04</v>
      </c>
      <c r="AE14" s="358"/>
      <c r="AF14" s="358"/>
      <c r="AG14" s="359">
        <v>130981.51</v>
      </c>
    </row>
    <row r="15" spans="1:33" ht="12.75">
      <c r="A15" s="356" t="s">
        <v>176</v>
      </c>
      <c r="B15" s="356"/>
      <c r="C15" s="356"/>
      <c r="D15" s="356">
        <v>769.3</v>
      </c>
      <c r="E15" s="356"/>
      <c r="F15" s="356"/>
      <c r="G15" s="356"/>
      <c r="H15" s="356">
        <v>13046</v>
      </c>
      <c r="I15" s="356"/>
      <c r="J15" s="356"/>
      <c r="K15" s="356"/>
      <c r="L15" s="357">
        <v>13815.3</v>
      </c>
      <c r="M15" s="356"/>
      <c r="N15" s="356"/>
      <c r="O15" s="356"/>
      <c r="P15" s="356">
        <v>256.51</v>
      </c>
      <c r="Q15" s="356">
        <v>10.92</v>
      </c>
      <c r="R15" s="356">
        <v>65.97</v>
      </c>
      <c r="S15" s="356">
        <v>1735.97</v>
      </c>
      <c r="T15" s="356">
        <v>1972.64</v>
      </c>
      <c r="U15" s="356"/>
      <c r="V15" s="356"/>
      <c r="W15" s="356"/>
      <c r="X15" s="356"/>
      <c r="Y15" s="356">
        <v>9576.88</v>
      </c>
      <c r="Z15" s="356">
        <v>32.33</v>
      </c>
      <c r="AA15" s="356">
        <v>13651.22</v>
      </c>
      <c r="AB15" s="358"/>
      <c r="AC15" s="358">
        <v>10.05</v>
      </c>
      <c r="AD15" s="358">
        <v>22.66</v>
      </c>
      <c r="AE15" s="358"/>
      <c r="AF15" s="358"/>
      <c r="AG15" s="359">
        <v>13683.93</v>
      </c>
    </row>
    <row r="16" spans="1:33" ht="12.75">
      <c r="A16" s="356" t="s">
        <v>177</v>
      </c>
      <c r="B16" s="356">
        <v>14700.4</v>
      </c>
      <c r="C16" s="356">
        <v>1.75</v>
      </c>
      <c r="D16" s="356">
        <v>121.72</v>
      </c>
      <c r="E16" s="356"/>
      <c r="F16" s="356">
        <v>4886.13</v>
      </c>
      <c r="G16" s="356"/>
      <c r="H16" s="356">
        <v>154918.52</v>
      </c>
      <c r="I16" s="356"/>
      <c r="J16" s="356">
        <v>14369.36</v>
      </c>
      <c r="K16" s="356"/>
      <c r="L16" s="357">
        <v>188997.88</v>
      </c>
      <c r="M16" s="356">
        <v>50653.57</v>
      </c>
      <c r="N16" s="356">
        <v>24690.79</v>
      </c>
      <c r="O16" s="356">
        <v>22607.38</v>
      </c>
      <c r="P16" s="356">
        <v>10321.63</v>
      </c>
      <c r="Q16" s="356"/>
      <c r="R16" s="356">
        <v>6573.4</v>
      </c>
      <c r="S16" s="356">
        <v>38063.7</v>
      </c>
      <c r="T16" s="356">
        <v>5787.08</v>
      </c>
      <c r="U16" s="356"/>
      <c r="V16" s="356">
        <v>697.08</v>
      </c>
      <c r="W16" s="356">
        <v>66.45</v>
      </c>
      <c r="X16" s="356"/>
      <c r="Y16" s="356"/>
      <c r="Z16" s="356">
        <v>14.98</v>
      </c>
      <c r="AA16" s="356">
        <v>159476.06</v>
      </c>
      <c r="AB16" s="358"/>
      <c r="AC16" s="358"/>
      <c r="AD16" s="358">
        <v>6316.89</v>
      </c>
      <c r="AE16" s="358"/>
      <c r="AF16" s="358">
        <v>220.2</v>
      </c>
      <c r="AG16" s="359">
        <v>166013.15</v>
      </c>
    </row>
    <row r="17" spans="1:33" ht="12.75">
      <c r="A17" s="356" t="s">
        <v>505</v>
      </c>
      <c r="B17" s="356">
        <v>1011.07</v>
      </c>
      <c r="C17" s="356"/>
      <c r="D17" s="356">
        <v>9.35</v>
      </c>
      <c r="E17" s="356"/>
      <c r="F17" s="356">
        <v>15.28</v>
      </c>
      <c r="G17" s="356"/>
      <c r="H17" s="356">
        <v>5383</v>
      </c>
      <c r="I17" s="356"/>
      <c r="J17" s="356">
        <v>245.1</v>
      </c>
      <c r="K17" s="356">
        <v>194.1</v>
      </c>
      <c r="L17" s="357">
        <v>6857.9</v>
      </c>
      <c r="M17" s="356">
        <v>1437</v>
      </c>
      <c r="N17" s="356">
        <v>1453.83</v>
      </c>
      <c r="O17" s="356">
        <v>748.64</v>
      </c>
      <c r="P17" s="356">
        <v>787.98</v>
      </c>
      <c r="Q17" s="356">
        <v>0.2</v>
      </c>
      <c r="R17" s="356">
        <v>206.8</v>
      </c>
      <c r="S17" s="356">
        <v>1383.98</v>
      </c>
      <c r="T17" s="356">
        <v>224.94</v>
      </c>
      <c r="U17" s="356"/>
      <c r="V17" s="356">
        <v>28.74</v>
      </c>
      <c r="W17" s="356"/>
      <c r="X17" s="356"/>
      <c r="Y17" s="356"/>
      <c r="Z17" s="356"/>
      <c r="AA17" s="356">
        <v>6272.11</v>
      </c>
      <c r="AB17" s="358"/>
      <c r="AC17" s="358"/>
      <c r="AD17" s="358">
        <v>440.69</v>
      </c>
      <c r="AE17" s="358"/>
      <c r="AF17" s="358"/>
      <c r="AG17" s="359">
        <v>6712.8</v>
      </c>
    </row>
    <row r="18" spans="1:33" ht="12.75">
      <c r="A18" s="356" t="s">
        <v>53</v>
      </c>
      <c r="B18" s="356">
        <v>2260.54</v>
      </c>
      <c r="C18" s="356"/>
      <c r="D18" s="356">
        <v>29.9</v>
      </c>
      <c r="E18" s="356"/>
      <c r="F18" s="356">
        <v>41.4</v>
      </c>
      <c r="G18" s="356"/>
      <c r="H18" s="356">
        <v>1234.99</v>
      </c>
      <c r="I18" s="356"/>
      <c r="J18" s="356">
        <v>1221.45</v>
      </c>
      <c r="K18" s="356"/>
      <c r="L18" s="357">
        <v>4788.28</v>
      </c>
      <c r="M18" s="356">
        <v>1629.97</v>
      </c>
      <c r="N18" s="356">
        <v>34.3</v>
      </c>
      <c r="O18" s="356">
        <v>682.07</v>
      </c>
      <c r="P18" s="356">
        <v>536.08</v>
      </c>
      <c r="Q18" s="356">
        <v>0.5</v>
      </c>
      <c r="R18" s="356">
        <v>372.04</v>
      </c>
      <c r="S18" s="356">
        <v>879.63</v>
      </c>
      <c r="T18" s="356">
        <v>216.19</v>
      </c>
      <c r="U18" s="356"/>
      <c r="V18" s="356">
        <v>32.6</v>
      </c>
      <c r="W18" s="356">
        <v>31.18</v>
      </c>
      <c r="X18" s="356"/>
      <c r="Y18" s="356"/>
      <c r="Z18" s="356"/>
      <c r="AA18" s="356">
        <v>4414.56</v>
      </c>
      <c r="AB18" s="358"/>
      <c r="AC18" s="358"/>
      <c r="AD18" s="358">
        <v>295.57</v>
      </c>
      <c r="AE18" s="358"/>
      <c r="AF18" s="358"/>
      <c r="AG18" s="359">
        <v>4710.13</v>
      </c>
    </row>
    <row r="19" spans="1:33" ht="13.5" thickBot="1">
      <c r="A19" s="348" t="s">
        <v>179</v>
      </c>
      <c r="B19" s="348">
        <v>1030.7</v>
      </c>
      <c r="C19" s="348"/>
      <c r="D19" s="348">
        <v>2.57</v>
      </c>
      <c r="E19" s="348"/>
      <c r="F19" s="348">
        <v>920.83</v>
      </c>
      <c r="G19" s="348"/>
      <c r="H19" s="348">
        <v>12418</v>
      </c>
      <c r="I19" s="348"/>
      <c r="J19" s="348"/>
      <c r="K19" s="348"/>
      <c r="L19" s="349">
        <v>14372.1</v>
      </c>
      <c r="M19" s="348">
        <v>2209</v>
      </c>
      <c r="N19" s="348">
        <v>599</v>
      </c>
      <c r="O19" s="348">
        <v>840.35</v>
      </c>
      <c r="P19" s="348">
        <v>767.56</v>
      </c>
      <c r="Q19" s="348">
        <v>87.14</v>
      </c>
      <c r="R19" s="348">
        <v>106.64</v>
      </c>
      <c r="S19" s="348">
        <v>8085.87</v>
      </c>
      <c r="T19" s="348">
        <v>629.07</v>
      </c>
      <c r="U19" s="348"/>
      <c r="V19" s="348">
        <v>44.18</v>
      </c>
      <c r="W19" s="348"/>
      <c r="X19" s="348"/>
      <c r="Y19" s="348"/>
      <c r="Z19" s="348">
        <v>87.52</v>
      </c>
      <c r="AA19" s="348">
        <v>13456.33</v>
      </c>
      <c r="AB19" s="350"/>
      <c r="AC19" s="350"/>
      <c r="AD19" s="350">
        <v>915.77</v>
      </c>
      <c r="AE19" s="350"/>
      <c r="AF19" s="350"/>
      <c r="AG19" s="351">
        <v>14372.1</v>
      </c>
    </row>
    <row r="20" spans="1:33" ht="13.5" thickBot="1">
      <c r="A20" s="343" t="s">
        <v>416</v>
      </c>
      <c r="B20" s="343">
        <f aca="true" t="shared" si="0" ref="B20:H20">SUM(B6:B19)</f>
        <v>39356.77</v>
      </c>
      <c r="C20" s="343">
        <f t="shared" si="0"/>
        <v>11014.22</v>
      </c>
      <c r="D20" s="343">
        <f t="shared" si="0"/>
        <v>2118.4</v>
      </c>
      <c r="E20" s="343">
        <f t="shared" si="0"/>
        <v>2.38</v>
      </c>
      <c r="F20" s="343">
        <f t="shared" si="0"/>
        <v>38238.64000000001</v>
      </c>
      <c r="G20" s="343">
        <f t="shared" si="0"/>
        <v>195.59</v>
      </c>
      <c r="H20" s="343">
        <f t="shared" si="0"/>
        <v>821446.92</v>
      </c>
      <c r="I20" s="343">
        <f aca="true" t="shared" si="1" ref="I20:P20">SUM(I6:I19)</f>
        <v>297.3</v>
      </c>
      <c r="J20" s="343">
        <f t="shared" si="1"/>
        <v>136193.01000000004</v>
      </c>
      <c r="K20" s="343">
        <f t="shared" si="1"/>
        <v>194.1</v>
      </c>
      <c r="L20" s="342">
        <f t="shared" si="1"/>
        <v>1049057.33</v>
      </c>
      <c r="M20" s="343">
        <f t="shared" si="1"/>
        <v>244612.24000000002</v>
      </c>
      <c r="N20" s="343">
        <f t="shared" si="1"/>
        <v>120118.24000000002</v>
      </c>
      <c r="O20" s="343">
        <f t="shared" si="1"/>
        <v>110436.28000000003</v>
      </c>
      <c r="P20" s="343">
        <f t="shared" si="1"/>
        <v>75959.95999999999</v>
      </c>
      <c r="Q20" s="343">
        <f aca="true" t="shared" si="2" ref="Q20:V20">SUM(Q6:Q19)</f>
        <v>620.8399999999999</v>
      </c>
      <c r="R20" s="343">
        <f t="shared" si="2"/>
        <v>17939.71</v>
      </c>
      <c r="S20" s="343">
        <f t="shared" si="2"/>
        <v>291949.89999999997</v>
      </c>
      <c r="T20" s="343">
        <f t="shared" si="2"/>
        <v>54668.37</v>
      </c>
      <c r="U20" s="343">
        <f t="shared" si="2"/>
        <v>11123.83</v>
      </c>
      <c r="V20" s="343">
        <f t="shared" si="2"/>
        <v>4594.780000000001</v>
      </c>
      <c r="W20" s="343">
        <f aca="true" t="shared" si="3" ref="W20:AG20">SUM(W6:W19)</f>
        <v>3871.83</v>
      </c>
      <c r="X20" s="343">
        <f t="shared" si="3"/>
        <v>0</v>
      </c>
      <c r="Y20" s="343">
        <f t="shared" si="3"/>
        <v>13560.25</v>
      </c>
      <c r="Z20" s="343">
        <f t="shared" si="3"/>
        <v>1980.7199999999998</v>
      </c>
      <c r="AA20" s="343">
        <f t="shared" si="3"/>
        <v>951436.95</v>
      </c>
      <c r="AB20" s="342">
        <f t="shared" si="3"/>
        <v>20.89</v>
      </c>
      <c r="AC20" s="342">
        <f t="shared" si="3"/>
        <v>10.05</v>
      </c>
      <c r="AD20" s="342">
        <f t="shared" si="3"/>
        <v>28086.35</v>
      </c>
      <c r="AE20" s="342">
        <f t="shared" si="3"/>
        <v>596.52</v>
      </c>
      <c r="AF20" s="342">
        <f t="shared" si="3"/>
        <v>1906.61</v>
      </c>
      <c r="AG20" s="341">
        <f t="shared" si="3"/>
        <v>982057.3700000001</v>
      </c>
    </row>
  </sheetData>
  <printOptions/>
  <pageMargins left="0.3937007874015748" right="0.3937007874015748" top="0.984251968503937" bottom="0.5905511811023623" header="0.5118110236220472" footer="0.5118110236220472"/>
  <pageSetup fitToHeight="1" fitToWidth="1" horizontalDpi="1200" verticalDpi="12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="75" zoomScaleNormal="75" workbookViewId="0" topLeftCell="A1">
      <selection activeCell="R2" sqref="R2"/>
    </sheetView>
  </sheetViews>
  <sheetFormatPr defaultColWidth="9.140625" defaultRowHeight="12.75"/>
  <cols>
    <col min="1" max="1" width="6.7109375" style="113" customWidth="1"/>
    <col min="2" max="2" width="43.140625" style="113" customWidth="1"/>
    <col min="3" max="3" width="7.140625" style="113" bestFit="1" customWidth="1"/>
    <col min="4" max="4" width="7.57421875" style="113" bestFit="1" customWidth="1"/>
    <col min="5" max="5" width="8.7109375" style="113" bestFit="1" customWidth="1"/>
    <col min="6" max="6" width="7.140625" style="113" bestFit="1" customWidth="1"/>
    <col min="7" max="8" width="8.7109375" style="113" bestFit="1" customWidth="1"/>
    <col min="9" max="9" width="7.57421875" style="113" bestFit="1" customWidth="1"/>
    <col min="10" max="10" width="8.140625" style="113" bestFit="1" customWidth="1"/>
    <col min="11" max="12" width="8.7109375" style="113" bestFit="1" customWidth="1"/>
    <col min="13" max="13" width="7.57421875" style="113" bestFit="1" customWidth="1"/>
    <col min="14" max="14" width="8.7109375" style="113" bestFit="1" customWidth="1"/>
    <col min="15" max="15" width="6.8515625" style="113" bestFit="1" customWidth="1"/>
    <col min="16" max="16" width="7.7109375" style="113" customWidth="1"/>
    <col min="17" max="17" width="7.57421875" style="113" bestFit="1" customWidth="1"/>
    <col min="18" max="18" width="14.00390625" style="113" customWidth="1"/>
    <col min="19" max="19" width="8.8515625" style="113" bestFit="1" customWidth="1"/>
    <col min="20" max="16384" width="9.140625" style="113" customWidth="1"/>
  </cols>
  <sheetData>
    <row r="1" spans="17:18" ht="15.75">
      <c r="Q1" s="154"/>
      <c r="R1" s="2" t="s">
        <v>206</v>
      </c>
    </row>
    <row r="2" spans="1:19" ht="15.75">
      <c r="A2" s="114" t="s">
        <v>172</v>
      </c>
      <c r="B2" s="109"/>
      <c r="C2" s="109"/>
      <c r="D2" s="109"/>
      <c r="E2" s="109"/>
      <c r="F2" s="109"/>
      <c r="G2" s="109"/>
      <c r="H2" s="109"/>
      <c r="I2" s="109"/>
      <c r="J2" s="111"/>
      <c r="L2" s="111"/>
      <c r="M2" s="111"/>
      <c r="N2" s="111"/>
      <c r="O2" s="111"/>
      <c r="R2" s="111"/>
      <c r="S2" s="115"/>
    </row>
    <row r="3" spans="1:18" ht="15.75">
      <c r="A3" s="114"/>
      <c r="B3" s="114"/>
      <c r="C3" s="114"/>
      <c r="D3" s="114"/>
      <c r="E3" s="114"/>
      <c r="F3" s="114"/>
      <c r="G3" s="114"/>
      <c r="H3" s="114"/>
      <c r="I3" s="114"/>
      <c r="J3" s="116"/>
      <c r="K3" s="116"/>
      <c r="L3" s="116"/>
      <c r="M3" s="116"/>
      <c r="N3" s="116"/>
      <c r="O3" s="116"/>
      <c r="P3" s="116"/>
      <c r="Q3" s="116"/>
      <c r="R3" s="116"/>
    </row>
    <row r="4" spans="3:19" ht="15.75"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6" ht="13.5" thickBot="1">
      <c r="R6" s="120" t="s">
        <v>43</v>
      </c>
    </row>
    <row r="7" spans="1:18" ht="13.5" thickBot="1">
      <c r="A7" s="121" t="s">
        <v>44</v>
      </c>
      <c r="B7" s="122" t="s">
        <v>45</v>
      </c>
      <c r="C7" s="123" t="s">
        <v>46</v>
      </c>
      <c r="D7" s="123" t="s">
        <v>173</v>
      </c>
      <c r="E7" s="123" t="s">
        <v>47</v>
      </c>
      <c r="F7" s="123" t="s">
        <v>48</v>
      </c>
      <c r="G7" s="123" t="s">
        <v>49</v>
      </c>
      <c r="H7" s="123" t="s">
        <v>50</v>
      </c>
      <c r="I7" s="123" t="s">
        <v>51</v>
      </c>
      <c r="J7" s="123" t="s">
        <v>174</v>
      </c>
      <c r="K7" s="123" t="s">
        <v>52</v>
      </c>
      <c r="L7" s="123" t="s">
        <v>175</v>
      </c>
      <c r="M7" s="123" t="s">
        <v>176</v>
      </c>
      <c r="N7" s="123" t="s">
        <v>177</v>
      </c>
      <c r="O7" s="123" t="s">
        <v>178</v>
      </c>
      <c r="P7" s="123" t="s">
        <v>53</v>
      </c>
      <c r="Q7" s="123" t="s">
        <v>179</v>
      </c>
      <c r="R7" s="123" t="s">
        <v>180</v>
      </c>
    </row>
    <row r="8" spans="1:18" ht="12.75">
      <c r="A8" s="125" t="s">
        <v>55</v>
      </c>
      <c r="B8" s="126" t="s">
        <v>56</v>
      </c>
      <c r="C8" s="127">
        <v>1</v>
      </c>
      <c r="D8" s="155">
        <v>4036.55</v>
      </c>
      <c r="E8" s="155">
        <v>5247.86</v>
      </c>
      <c r="F8" s="155">
        <v>776.54</v>
      </c>
      <c r="G8" s="155">
        <v>5597.11</v>
      </c>
      <c r="H8" s="155">
        <v>4065.97</v>
      </c>
      <c r="I8" s="155">
        <v>3629.4</v>
      </c>
      <c r="J8" s="155">
        <v>1298.89</v>
      </c>
      <c r="K8" s="155">
        <v>3574.12</v>
      </c>
      <c r="L8" s="155">
        <v>36032.6</v>
      </c>
      <c r="M8" s="155">
        <v>256.51</v>
      </c>
      <c r="N8" s="155">
        <v>10432.38</v>
      </c>
      <c r="O8" s="155">
        <v>787.98</v>
      </c>
      <c r="P8" s="155">
        <v>554.89</v>
      </c>
      <c r="Q8" s="155">
        <v>817.85</v>
      </c>
      <c r="R8" s="129">
        <f>SUM(D8:Q8)</f>
        <v>77108.65000000001</v>
      </c>
    </row>
    <row r="9" spans="1:18" ht="12.75">
      <c r="A9" s="130" t="s">
        <v>57</v>
      </c>
      <c r="B9" s="131" t="s">
        <v>58</v>
      </c>
      <c r="C9" s="132">
        <v>2</v>
      </c>
      <c r="D9" s="156">
        <v>686.35</v>
      </c>
      <c r="E9" s="156">
        <v>1029.69</v>
      </c>
      <c r="F9" s="156">
        <v>310.58</v>
      </c>
      <c r="G9" s="156">
        <v>2051.79</v>
      </c>
      <c r="H9" s="156">
        <v>1100.84</v>
      </c>
      <c r="I9" s="156">
        <v>0</v>
      </c>
      <c r="J9" s="156">
        <v>498.6</v>
      </c>
      <c r="K9" s="156">
        <v>1025.22</v>
      </c>
      <c r="L9" s="156">
        <v>2868.79</v>
      </c>
      <c r="M9" s="156">
        <v>65.97</v>
      </c>
      <c r="N9" s="156">
        <v>6462.65</v>
      </c>
      <c r="O9" s="156">
        <v>206.8</v>
      </c>
      <c r="P9" s="156">
        <v>349.7</v>
      </c>
      <c r="Q9" s="156">
        <v>41.35</v>
      </c>
      <c r="R9" s="129">
        <f aca="true" t="shared" si="0" ref="R9:R39">SUM(D9:Q9)</f>
        <v>16698.329999999998</v>
      </c>
    </row>
    <row r="10" spans="1:18" ht="12.75">
      <c r="A10" s="130" t="s">
        <v>59</v>
      </c>
      <c r="B10" s="131" t="s">
        <v>60</v>
      </c>
      <c r="C10" s="132">
        <v>3</v>
      </c>
      <c r="D10" s="156">
        <v>0</v>
      </c>
      <c r="E10" s="156">
        <v>74.01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15</v>
      </c>
      <c r="R10" s="129">
        <f t="shared" si="0"/>
        <v>89.01</v>
      </c>
    </row>
    <row r="11" spans="1:18" ht="12.75">
      <c r="A11" s="130" t="s">
        <v>61</v>
      </c>
      <c r="B11" s="131" t="s">
        <v>62</v>
      </c>
      <c r="C11" s="132">
        <v>4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29">
        <f t="shared" si="0"/>
        <v>0</v>
      </c>
    </row>
    <row r="12" spans="1:18" ht="12.75">
      <c r="A12" s="130" t="s">
        <v>63</v>
      </c>
      <c r="B12" s="131" t="s">
        <v>64</v>
      </c>
      <c r="C12" s="132">
        <v>5</v>
      </c>
      <c r="D12" s="156">
        <v>83.19</v>
      </c>
      <c r="E12" s="156">
        <v>560.33</v>
      </c>
      <c r="F12" s="156">
        <v>68.12</v>
      </c>
      <c r="G12" s="156">
        <v>9352.48</v>
      </c>
      <c r="H12" s="156">
        <v>2137.35</v>
      </c>
      <c r="I12" s="156">
        <v>122.15</v>
      </c>
      <c r="J12" s="156">
        <v>461.83</v>
      </c>
      <c r="K12" s="156">
        <v>413.69</v>
      </c>
      <c r="L12" s="156">
        <v>241.06</v>
      </c>
      <c r="M12" s="156">
        <v>2.69</v>
      </c>
      <c r="N12" s="156">
        <v>3532.56</v>
      </c>
      <c r="O12" s="156">
        <v>159.72</v>
      </c>
      <c r="P12" s="156">
        <v>60.21</v>
      </c>
      <c r="Q12" s="156">
        <v>1.12</v>
      </c>
      <c r="R12" s="129">
        <f t="shared" si="0"/>
        <v>17196.5</v>
      </c>
    </row>
    <row r="13" spans="1:18" ht="12.75">
      <c r="A13" s="130" t="s">
        <v>65</v>
      </c>
      <c r="B13" s="131" t="s">
        <v>66</v>
      </c>
      <c r="C13" s="132">
        <v>6</v>
      </c>
      <c r="D13" s="156">
        <v>1318.55</v>
      </c>
      <c r="E13" s="156">
        <v>10231.4</v>
      </c>
      <c r="F13" s="156">
        <v>0</v>
      </c>
      <c r="G13" s="156">
        <v>1460.8</v>
      </c>
      <c r="H13" s="156">
        <v>3301.07</v>
      </c>
      <c r="I13" s="156">
        <v>573.02</v>
      </c>
      <c r="J13" s="156">
        <v>185.92</v>
      </c>
      <c r="K13" s="156">
        <v>2564.2</v>
      </c>
      <c r="L13" s="156">
        <v>472.13</v>
      </c>
      <c r="M13" s="156">
        <v>1968.96</v>
      </c>
      <c r="N13" s="156">
        <v>1241.84</v>
      </c>
      <c r="O13" s="156">
        <v>22.69</v>
      </c>
      <c r="P13" s="156">
        <v>22.12</v>
      </c>
      <c r="Q13" s="156">
        <v>579.32</v>
      </c>
      <c r="R13" s="129">
        <f t="shared" si="0"/>
        <v>23942.019999999993</v>
      </c>
    </row>
    <row r="14" spans="1:18" ht="12.75">
      <c r="A14" s="130" t="s">
        <v>67</v>
      </c>
      <c r="B14" s="131" t="s">
        <v>68</v>
      </c>
      <c r="C14" s="132">
        <v>7</v>
      </c>
      <c r="D14" s="156">
        <v>58.45</v>
      </c>
      <c r="E14" s="156">
        <v>25.01</v>
      </c>
      <c r="F14" s="156">
        <v>0</v>
      </c>
      <c r="G14" s="156">
        <v>59.21</v>
      </c>
      <c r="H14" s="156">
        <v>284.19</v>
      </c>
      <c r="I14" s="156">
        <v>139.96</v>
      </c>
      <c r="J14" s="156">
        <v>274.51</v>
      </c>
      <c r="K14" s="156">
        <v>145.68</v>
      </c>
      <c r="L14" s="156">
        <v>24.44</v>
      </c>
      <c r="M14" s="156">
        <v>0</v>
      </c>
      <c r="N14" s="156">
        <v>538.87</v>
      </c>
      <c r="O14" s="156">
        <v>30.66</v>
      </c>
      <c r="P14" s="156">
        <v>106.36</v>
      </c>
      <c r="Q14" s="156">
        <v>3.18</v>
      </c>
      <c r="R14" s="129">
        <f t="shared" si="0"/>
        <v>1690.5200000000002</v>
      </c>
    </row>
    <row r="15" spans="1:18" ht="12.75">
      <c r="A15" s="130" t="s">
        <v>69</v>
      </c>
      <c r="B15" s="131" t="s">
        <v>70</v>
      </c>
      <c r="C15" s="132">
        <v>8</v>
      </c>
      <c r="D15" s="156">
        <v>4965.97</v>
      </c>
      <c r="E15" s="156">
        <v>39618.12</v>
      </c>
      <c r="F15" s="156">
        <v>329.63</v>
      </c>
      <c r="G15" s="156">
        <v>17897.46</v>
      </c>
      <c r="H15" s="156">
        <v>28183.76</v>
      </c>
      <c r="I15" s="156">
        <v>10534.36</v>
      </c>
      <c r="J15" s="156">
        <v>2974.52</v>
      </c>
      <c r="K15" s="156">
        <v>80401.02</v>
      </c>
      <c r="L15" s="156">
        <v>37616.12</v>
      </c>
      <c r="M15" s="156">
        <v>1627.24</v>
      </c>
      <c r="N15" s="156">
        <v>37162.36</v>
      </c>
      <c r="O15" s="156">
        <v>1343.51</v>
      </c>
      <c r="P15" s="156">
        <v>866.53</v>
      </c>
      <c r="Q15" s="156">
        <v>7988.76</v>
      </c>
      <c r="R15" s="129">
        <f t="shared" si="0"/>
        <v>271509.36000000004</v>
      </c>
    </row>
    <row r="16" spans="1:18" ht="12.75">
      <c r="A16" s="130" t="s">
        <v>71</v>
      </c>
      <c r="B16" s="131" t="s">
        <v>72</v>
      </c>
      <c r="C16" s="132">
        <v>9</v>
      </c>
      <c r="D16" s="156">
        <v>46353.06</v>
      </c>
      <c r="E16" s="156">
        <v>27225.11</v>
      </c>
      <c r="F16" s="156">
        <v>1106.95</v>
      </c>
      <c r="G16" s="156">
        <v>48348.64</v>
      </c>
      <c r="H16" s="156">
        <v>67706.71</v>
      </c>
      <c r="I16" s="156">
        <v>27114.9</v>
      </c>
      <c r="J16" s="156">
        <v>5009</v>
      </c>
      <c r="K16" s="156">
        <v>24310.99</v>
      </c>
      <c r="L16" s="156">
        <v>34847.59</v>
      </c>
      <c r="M16" s="156">
        <v>0</v>
      </c>
      <c r="N16" s="156">
        <v>75344.35</v>
      </c>
      <c r="O16" s="156">
        <v>2890.83</v>
      </c>
      <c r="P16" s="156">
        <v>1664.27</v>
      </c>
      <c r="Q16" s="156">
        <v>2808</v>
      </c>
      <c r="R16" s="129">
        <f t="shared" si="0"/>
        <v>364730.39999999997</v>
      </c>
    </row>
    <row r="17" spans="1:18" ht="12.75">
      <c r="A17" s="130" t="s">
        <v>73</v>
      </c>
      <c r="B17" s="131" t="s">
        <v>74</v>
      </c>
      <c r="C17" s="132">
        <v>10</v>
      </c>
      <c r="D17" s="156">
        <v>14153.51</v>
      </c>
      <c r="E17" s="156">
        <v>8635.87</v>
      </c>
      <c r="F17" s="156">
        <v>371.68</v>
      </c>
      <c r="G17" s="156">
        <v>15419.24</v>
      </c>
      <c r="H17" s="156">
        <v>18047.38</v>
      </c>
      <c r="I17" s="156">
        <v>7653.38</v>
      </c>
      <c r="J17" s="156">
        <v>1574.09</v>
      </c>
      <c r="K17" s="156">
        <v>7186.47</v>
      </c>
      <c r="L17" s="156">
        <v>12187.36</v>
      </c>
      <c r="M17" s="156">
        <v>0</v>
      </c>
      <c r="N17" s="156">
        <v>22607.39</v>
      </c>
      <c r="O17" s="156">
        <v>681.14</v>
      </c>
      <c r="P17" s="156">
        <v>573.11</v>
      </c>
      <c r="Q17" s="156">
        <v>840.35</v>
      </c>
      <c r="R17" s="129">
        <f t="shared" si="0"/>
        <v>109930.97000000002</v>
      </c>
    </row>
    <row r="18" spans="1:18" ht="12.75">
      <c r="A18" s="130" t="s">
        <v>75</v>
      </c>
      <c r="B18" s="131" t="s">
        <v>76</v>
      </c>
      <c r="C18" s="132">
        <v>11</v>
      </c>
      <c r="D18" s="156">
        <v>0</v>
      </c>
      <c r="E18" s="156">
        <v>141.48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8.27</v>
      </c>
      <c r="P18" s="156">
        <v>0</v>
      </c>
      <c r="Q18" s="156">
        <v>0</v>
      </c>
      <c r="R18" s="129">
        <f t="shared" si="0"/>
        <v>149.75</v>
      </c>
    </row>
    <row r="19" spans="1:18" ht="12.75">
      <c r="A19" s="130" t="s">
        <v>77</v>
      </c>
      <c r="B19" s="131" t="s">
        <v>78</v>
      </c>
      <c r="C19" s="132">
        <v>12</v>
      </c>
      <c r="D19" s="156">
        <v>173.15</v>
      </c>
      <c r="E19" s="156">
        <v>485.98</v>
      </c>
      <c r="F19" s="156">
        <v>21.24</v>
      </c>
      <c r="G19" s="156">
        <v>860.4</v>
      </c>
      <c r="H19" s="156">
        <v>761.16</v>
      </c>
      <c r="I19" s="156">
        <v>347.66</v>
      </c>
      <c r="J19" s="156">
        <v>77.88</v>
      </c>
      <c r="K19" s="156">
        <v>370.76</v>
      </c>
      <c r="L19" s="156">
        <v>693.94</v>
      </c>
      <c r="M19" s="156">
        <v>0</v>
      </c>
      <c r="N19" s="156">
        <v>697.08</v>
      </c>
      <c r="O19" s="156">
        <v>28.74</v>
      </c>
      <c r="P19" s="156">
        <v>32.6</v>
      </c>
      <c r="Q19" s="156">
        <v>44.18</v>
      </c>
      <c r="R19" s="129">
        <f t="shared" si="0"/>
        <v>4594.77</v>
      </c>
    </row>
    <row r="20" spans="1:18" ht="12.75">
      <c r="A20" s="130" t="s">
        <v>79</v>
      </c>
      <c r="B20" s="131" t="s">
        <v>80</v>
      </c>
      <c r="C20" s="132">
        <v>13</v>
      </c>
      <c r="D20" s="156">
        <v>143.76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784.03</v>
      </c>
      <c r="M20" s="156">
        <v>0</v>
      </c>
      <c r="N20" s="156">
        <v>3.93</v>
      </c>
      <c r="O20" s="156">
        <v>0</v>
      </c>
      <c r="P20" s="156">
        <v>3.54</v>
      </c>
      <c r="Q20" s="156">
        <v>0</v>
      </c>
      <c r="R20" s="129">
        <f t="shared" si="0"/>
        <v>935.2599999999999</v>
      </c>
    </row>
    <row r="21" spans="1:18" ht="12.75">
      <c r="A21" s="130" t="s">
        <v>81</v>
      </c>
      <c r="B21" s="131" t="s">
        <v>82</v>
      </c>
      <c r="C21" s="132">
        <v>14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  <c r="J21" s="156">
        <v>5.2</v>
      </c>
      <c r="K21" s="156">
        <v>0.26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  <c r="Q21" s="156">
        <v>0</v>
      </c>
      <c r="R21" s="129">
        <f t="shared" si="0"/>
        <v>5.46</v>
      </c>
    </row>
    <row r="22" spans="1:18" ht="12.75">
      <c r="A22" s="130" t="s">
        <v>83</v>
      </c>
      <c r="B22" s="131" t="s">
        <v>84</v>
      </c>
      <c r="C22" s="132">
        <v>15</v>
      </c>
      <c r="D22" s="156">
        <v>0</v>
      </c>
      <c r="E22" s="156">
        <v>0.6</v>
      </c>
      <c r="F22" s="156">
        <v>0</v>
      </c>
      <c r="G22" s="156">
        <v>32.26</v>
      </c>
      <c r="H22" s="156">
        <v>2.55</v>
      </c>
      <c r="I22" s="156">
        <v>0</v>
      </c>
      <c r="J22" s="156">
        <v>0</v>
      </c>
      <c r="K22" s="156">
        <v>0</v>
      </c>
      <c r="L22" s="156">
        <v>0.32</v>
      </c>
      <c r="M22" s="156">
        <v>0</v>
      </c>
      <c r="N22" s="156">
        <v>5.18</v>
      </c>
      <c r="O22" s="156">
        <v>0</v>
      </c>
      <c r="P22" s="156">
        <v>5.62</v>
      </c>
      <c r="Q22" s="156">
        <v>0</v>
      </c>
      <c r="R22" s="129">
        <f t="shared" si="0"/>
        <v>46.529999999999994</v>
      </c>
    </row>
    <row r="23" spans="1:18" ht="12.75">
      <c r="A23" s="130" t="s">
        <v>85</v>
      </c>
      <c r="B23" s="131" t="s">
        <v>86</v>
      </c>
      <c r="C23" s="132">
        <v>16</v>
      </c>
      <c r="D23" s="156">
        <v>11.79</v>
      </c>
      <c r="E23" s="156">
        <v>0</v>
      </c>
      <c r="F23" s="156">
        <v>0</v>
      </c>
      <c r="G23" s="156">
        <v>24.63</v>
      </c>
      <c r="H23" s="156">
        <v>2.6</v>
      </c>
      <c r="I23" s="156">
        <v>0</v>
      </c>
      <c r="J23" s="156">
        <v>0</v>
      </c>
      <c r="K23" s="156">
        <v>7.56</v>
      </c>
      <c r="L23" s="156">
        <v>0</v>
      </c>
      <c r="M23" s="156">
        <v>0</v>
      </c>
      <c r="N23" s="156">
        <v>40.79</v>
      </c>
      <c r="O23" s="156">
        <v>0</v>
      </c>
      <c r="P23" s="156">
        <v>25.56</v>
      </c>
      <c r="Q23" s="156">
        <v>0</v>
      </c>
      <c r="R23" s="129">
        <f t="shared" si="0"/>
        <v>112.93</v>
      </c>
    </row>
    <row r="24" spans="1:18" ht="12.75">
      <c r="A24" s="130" t="s">
        <v>87</v>
      </c>
      <c r="B24" s="131" t="s">
        <v>88</v>
      </c>
      <c r="C24" s="132">
        <v>17</v>
      </c>
      <c r="D24" s="156">
        <v>0</v>
      </c>
      <c r="E24" s="156">
        <v>0</v>
      </c>
      <c r="F24" s="156">
        <v>0.63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29">
        <f t="shared" si="0"/>
        <v>0.63</v>
      </c>
    </row>
    <row r="25" spans="1:18" ht="12.75">
      <c r="A25" s="130" t="s">
        <v>89</v>
      </c>
      <c r="B25" s="131" t="s">
        <v>90</v>
      </c>
      <c r="C25" s="132">
        <v>18</v>
      </c>
      <c r="D25" s="156">
        <v>1.63</v>
      </c>
      <c r="E25" s="156">
        <v>10</v>
      </c>
      <c r="F25" s="156">
        <v>0</v>
      </c>
      <c r="G25" s="156">
        <v>3612.68</v>
      </c>
      <c r="H25" s="156">
        <v>0</v>
      </c>
      <c r="I25" s="156">
        <v>0</v>
      </c>
      <c r="J25" s="156">
        <v>0</v>
      </c>
      <c r="K25" s="156">
        <v>72.3</v>
      </c>
      <c r="L25" s="156">
        <v>0</v>
      </c>
      <c r="M25" s="156">
        <v>0</v>
      </c>
      <c r="N25" s="156">
        <v>20.48</v>
      </c>
      <c r="O25" s="156">
        <v>0</v>
      </c>
      <c r="P25" s="156">
        <v>0</v>
      </c>
      <c r="Q25" s="156">
        <v>0</v>
      </c>
      <c r="R25" s="129">
        <f t="shared" si="0"/>
        <v>3717.09</v>
      </c>
    </row>
    <row r="26" spans="1:18" ht="12.75">
      <c r="A26" s="130" t="s">
        <v>91</v>
      </c>
      <c r="B26" s="131" t="s">
        <v>92</v>
      </c>
      <c r="C26" s="132">
        <v>19</v>
      </c>
      <c r="D26" s="156">
        <v>0</v>
      </c>
      <c r="E26" s="156">
        <v>0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20.89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29">
        <f t="shared" si="0"/>
        <v>20.89</v>
      </c>
    </row>
    <row r="27" spans="1:18" ht="12.75">
      <c r="A27" s="130" t="s">
        <v>93</v>
      </c>
      <c r="B27" s="131" t="s">
        <v>94</v>
      </c>
      <c r="C27" s="132">
        <v>20</v>
      </c>
      <c r="D27" s="156">
        <v>0</v>
      </c>
      <c r="E27" s="156">
        <v>0</v>
      </c>
      <c r="F27" s="156">
        <v>0</v>
      </c>
      <c r="G27" s="156">
        <v>0</v>
      </c>
      <c r="H27" s="156">
        <v>0</v>
      </c>
      <c r="I27" s="156">
        <v>0</v>
      </c>
      <c r="J27" s="156">
        <v>1.17</v>
      </c>
      <c r="K27" s="156">
        <v>1.38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156">
        <v>0</v>
      </c>
      <c r="R27" s="129">
        <f t="shared" si="0"/>
        <v>2.55</v>
      </c>
    </row>
    <row r="28" spans="1:18" ht="12.75">
      <c r="A28" s="130" t="s">
        <v>95</v>
      </c>
      <c r="B28" s="131" t="s">
        <v>96</v>
      </c>
      <c r="C28" s="132">
        <v>21</v>
      </c>
      <c r="D28" s="156">
        <v>0</v>
      </c>
      <c r="E28" s="156">
        <v>183.64</v>
      </c>
      <c r="F28" s="156">
        <v>0</v>
      </c>
      <c r="G28" s="156">
        <v>56.28</v>
      </c>
      <c r="H28" s="156">
        <v>0</v>
      </c>
      <c r="I28" s="156">
        <v>0</v>
      </c>
      <c r="J28" s="156">
        <v>0</v>
      </c>
      <c r="K28" s="156">
        <v>19.45</v>
      </c>
      <c r="L28" s="156">
        <v>260.16</v>
      </c>
      <c r="M28" s="156">
        <v>10.92</v>
      </c>
      <c r="N28" s="156">
        <v>0</v>
      </c>
      <c r="O28" s="156">
        <v>0.2</v>
      </c>
      <c r="P28" s="156">
        <v>0.5</v>
      </c>
      <c r="Q28" s="156">
        <v>87.14</v>
      </c>
      <c r="R28" s="129">
        <f t="shared" si="0"/>
        <v>618.29</v>
      </c>
    </row>
    <row r="29" spans="1:18" ht="12.75">
      <c r="A29" s="130" t="s">
        <v>97</v>
      </c>
      <c r="B29" s="131" t="s">
        <v>98</v>
      </c>
      <c r="C29" s="132">
        <v>22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29">
        <f t="shared" si="0"/>
        <v>0</v>
      </c>
    </row>
    <row r="30" spans="1:18" ht="12.75">
      <c r="A30" s="130" t="s">
        <v>99</v>
      </c>
      <c r="B30" s="131" t="s">
        <v>100</v>
      </c>
      <c r="C30" s="132">
        <v>23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10.05</v>
      </c>
      <c r="N30" s="156">
        <v>0</v>
      </c>
      <c r="O30" s="156">
        <v>0</v>
      </c>
      <c r="P30" s="156">
        <v>0</v>
      </c>
      <c r="Q30" s="156">
        <v>0</v>
      </c>
      <c r="R30" s="129">
        <f t="shared" si="0"/>
        <v>10.05</v>
      </c>
    </row>
    <row r="31" spans="1:18" ht="12.75">
      <c r="A31" s="130" t="s">
        <v>101</v>
      </c>
      <c r="B31" s="131" t="s">
        <v>102</v>
      </c>
      <c r="C31" s="132">
        <v>24</v>
      </c>
      <c r="D31" s="156">
        <v>816.13</v>
      </c>
      <c r="E31" s="156">
        <v>40002.79</v>
      </c>
      <c r="F31" s="156">
        <v>280.97</v>
      </c>
      <c r="G31" s="156">
        <v>393.26</v>
      </c>
      <c r="H31" s="156">
        <v>3565.8</v>
      </c>
      <c r="I31" s="156">
        <v>100.04</v>
      </c>
      <c r="J31" s="156">
        <v>0.9</v>
      </c>
      <c r="K31" s="156">
        <v>1275.6</v>
      </c>
      <c r="L31" s="156">
        <v>326.04</v>
      </c>
      <c r="M31" s="156">
        <v>9718.93</v>
      </c>
      <c r="N31" s="156">
        <v>1386.22</v>
      </c>
      <c r="O31" s="156">
        <v>111.57</v>
      </c>
      <c r="P31" s="156">
        <v>149.56</v>
      </c>
      <c r="Q31" s="156">
        <v>230.08</v>
      </c>
      <c r="R31" s="129">
        <f t="shared" si="0"/>
        <v>58357.89000000001</v>
      </c>
    </row>
    <row r="32" spans="1:18" ht="12.75">
      <c r="A32" s="130" t="s">
        <v>103</v>
      </c>
      <c r="B32" s="131" t="s">
        <v>104</v>
      </c>
      <c r="C32" s="132">
        <v>25</v>
      </c>
      <c r="D32" s="156">
        <v>511.52</v>
      </c>
      <c r="E32" s="156">
        <v>2197.27</v>
      </c>
      <c r="F32" s="156">
        <v>1595.5</v>
      </c>
      <c r="G32" s="156">
        <v>7444.13</v>
      </c>
      <c r="H32" s="156">
        <v>1356.79</v>
      </c>
      <c r="I32" s="156">
        <v>531.77</v>
      </c>
      <c r="J32" s="156">
        <v>350</v>
      </c>
      <c r="K32" s="156">
        <v>1501.77</v>
      </c>
      <c r="L32" s="156">
        <v>4606.04</v>
      </c>
      <c r="M32" s="156">
        <v>22.66</v>
      </c>
      <c r="N32" s="156">
        <v>6316.89</v>
      </c>
      <c r="O32" s="156">
        <v>440.69</v>
      </c>
      <c r="P32" s="156">
        <v>295.57</v>
      </c>
      <c r="Q32" s="156">
        <v>915.77</v>
      </c>
      <c r="R32" s="129">
        <f t="shared" si="0"/>
        <v>28086.37</v>
      </c>
    </row>
    <row r="33" spans="1:18" ht="12.75">
      <c r="A33" s="130" t="s">
        <v>105</v>
      </c>
      <c r="B33" s="131" t="s">
        <v>106</v>
      </c>
      <c r="C33" s="132">
        <v>26</v>
      </c>
      <c r="D33" s="156">
        <v>0</v>
      </c>
      <c r="E33" s="156">
        <v>0</v>
      </c>
      <c r="F33" s="156">
        <v>0</v>
      </c>
      <c r="G33" s="156">
        <v>0</v>
      </c>
      <c r="H33" s="156">
        <v>433.76</v>
      </c>
      <c r="I33" s="156">
        <v>0</v>
      </c>
      <c r="J33" s="156">
        <v>0</v>
      </c>
      <c r="K33" s="156">
        <v>162.76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29">
        <f t="shared" si="0"/>
        <v>596.52</v>
      </c>
    </row>
    <row r="34" spans="1:18" ht="12.75">
      <c r="A34" s="130" t="s">
        <v>107</v>
      </c>
      <c r="B34" s="131" t="s">
        <v>108</v>
      </c>
      <c r="C34" s="132">
        <v>27</v>
      </c>
      <c r="D34" s="156">
        <v>0</v>
      </c>
      <c r="E34" s="156">
        <v>0</v>
      </c>
      <c r="F34" s="156">
        <v>0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29">
        <f t="shared" si="0"/>
        <v>0</v>
      </c>
    </row>
    <row r="35" spans="1:18" ht="12.75">
      <c r="A35" s="130" t="s">
        <v>109</v>
      </c>
      <c r="B35" s="131" t="s">
        <v>110</v>
      </c>
      <c r="C35" s="132">
        <v>28</v>
      </c>
      <c r="D35" s="156">
        <v>0</v>
      </c>
      <c r="E35" s="156">
        <v>0</v>
      </c>
      <c r="F35" s="156">
        <v>0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29">
        <f t="shared" si="0"/>
        <v>0</v>
      </c>
    </row>
    <row r="36" spans="1:18" ht="12.75">
      <c r="A36" s="130" t="s">
        <v>111</v>
      </c>
      <c r="B36" s="131" t="s">
        <v>112</v>
      </c>
      <c r="C36" s="132">
        <v>29</v>
      </c>
      <c r="D36" s="156">
        <v>0</v>
      </c>
      <c r="E36" s="156">
        <v>0</v>
      </c>
      <c r="F36" s="156">
        <v>0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29">
        <f t="shared" si="0"/>
        <v>0</v>
      </c>
    </row>
    <row r="37" spans="1:18" ht="13.5" thickBot="1">
      <c r="A37" s="134" t="s">
        <v>113</v>
      </c>
      <c r="B37" s="135" t="s">
        <v>114</v>
      </c>
      <c r="C37" s="136">
        <v>30</v>
      </c>
      <c r="D37" s="157">
        <v>0</v>
      </c>
      <c r="E37" s="157">
        <v>0</v>
      </c>
      <c r="F37" s="157">
        <v>0</v>
      </c>
      <c r="G37" s="157">
        <v>0</v>
      </c>
      <c r="H37" s="157">
        <v>0</v>
      </c>
      <c r="I37" s="157">
        <v>0</v>
      </c>
      <c r="J37" s="157">
        <v>0</v>
      </c>
      <c r="K37" s="157">
        <v>0</v>
      </c>
      <c r="L37" s="157">
        <v>0</v>
      </c>
      <c r="M37" s="157">
        <v>0</v>
      </c>
      <c r="N37" s="157">
        <v>0</v>
      </c>
      <c r="O37" s="157">
        <v>0</v>
      </c>
      <c r="P37" s="157">
        <v>0</v>
      </c>
      <c r="Q37" s="157">
        <v>0</v>
      </c>
      <c r="R37" s="129">
        <f t="shared" si="0"/>
        <v>0</v>
      </c>
    </row>
    <row r="38" spans="1:18" ht="13.5" thickBot="1">
      <c r="A38" s="138"/>
      <c r="B38" s="139" t="s">
        <v>115</v>
      </c>
      <c r="C38" s="140">
        <v>31</v>
      </c>
      <c r="D38" s="158">
        <f aca="true" t="shared" si="1" ref="D38:Q38">SUM(D8:D37)</f>
        <v>73313.60999999999</v>
      </c>
      <c r="E38" s="158">
        <f t="shared" si="1"/>
        <v>135669.15999999997</v>
      </c>
      <c r="F38" s="158">
        <f t="shared" si="1"/>
        <v>4861.839999999999</v>
      </c>
      <c r="G38" s="158">
        <f t="shared" si="1"/>
        <v>112610.36999999998</v>
      </c>
      <c r="H38" s="158">
        <f t="shared" si="1"/>
        <v>130949.93000000002</v>
      </c>
      <c r="I38" s="158">
        <f t="shared" si="1"/>
        <v>50746.64</v>
      </c>
      <c r="J38" s="158">
        <f t="shared" si="1"/>
        <v>12712.51</v>
      </c>
      <c r="K38" s="158">
        <f t="shared" si="1"/>
        <v>123033.23000000001</v>
      </c>
      <c r="L38" s="158">
        <f t="shared" si="1"/>
        <v>130981.51</v>
      </c>
      <c r="M38" s="158">
        <f t="shared" si="1"/>
        <v>13683.93</v>
      </c>
      <c r="N38" s="158">
        <f t="shared" si="1"/>
        <v>165792.97000000003</v>
      </c>
      <c r="O38" s="158">
        <f t="shared" si="1"/>
        <v>6712.8</v>
      </c>
      <c r="P38" s="158">
        <f t="shared" si="1"/>
        <v>4710.14</v>
      </c>
      <c r="Q38" s="158">
        <f t="shared" si="1"/>
        <v>14372.1</v>
      </c>
      <c r="R38" s="142">
        <f t="shared" si="0"/>
        <v>980150.74</v>
      </c>
    </row>
    <row r="39" spans="1:18" ht="12.75">
      <c r="A39" s="125" t="s">
        <v>116</v>
      </c>
      <c r="B39" s="126" t="s">
        <v>117</v>
      </c>
      <c r="C39" s="127">
        <v>32</v>
      </c>
      <c r="D39" s="155">
        <v>177.2</v>
      </c>
      <c r="E39" s="155">
        <v>0</v>
      </c>
      <c r="F39" s="155">
        <v>0</v>
      </c>
      <c r="G39" s="155">
        <v>35.33</v>
      </c>
      <c r="H39" s="155">
        <v>0</v>
      </c>
      <c r="I39" s="155">
        <v>0</v>
      </c>
      <c r="J39" s="155">
        <v>0</v>
      </c>
      <c r="K39" s="155">
        <v>0</v>
      </c>
      <c r="L39" s="155">
        <v>0</v>
      </c>
      <c r="M39" s="155">
        <v>0</v>
      </c>
      <c r="N39" s="155">
        <v>0</v>
      </c>
      <c r="O39" s="155">
        <v>0</v>
      </c>
      <c r="P39" s="155">
        <v>0</v>
      </c>
      <c r="Q39" s="155">
        <v>0</v>
      </c>
      <c r="R39" s="129">
        <f t="shared" si="0"/>
        <v>212.52999999999997</v>
      </c>
    </row>
    <row r="40" spans="1:18" ht="12.75">
      <c r="A40" s="130" t="s">
        <v>118</v>
      </c>
      <c r="B40" s="131" t="s">
        <v>119</v>
      </c>
      <c r="C40" s="132">
        <v>33</v>
      </c>
      <c r="D40" s="156">
        <v>2201.55</v>
      </c>
      <c r="E40" s="156">
        <v>109.75</v>
      </c>
      <c r="F40" s="156">
        <v>526.1</v>
      </c>
      <c r="G40" s="156">
        <v>2726.94</v>
      </c>
      <c r="H40" s="156">
        <v>6819.97</v>
      </c>
      <c r="I40" s="156">
        <v>355.27</v>
      </c>
      <c r="J40" s="156">
        <v>1726.68</v>
      </c>
      <c r="K40" s="156">
        <v>2743.26</v>
      </c>
      <c r="L40" s="156">
        <v>2054.98</v>
      </c>
      <c r="M40" s="156">
        <v>0</v>
      </c>
      <c r="N40" s="156">
        <v>14700.4</v>
      </c>
      <c r="O40" s="156">
        <v>1011.07</v>
      </c>
      <c r="P40" s="156">
        <v>2257.61</v>
      </c>
      <c r="Q40" s="156">
        <v>1030.7</v>
      </c>
      <c r="R40" s="129">
        <f aca="true" t="shared" si="2" ref="R40:R69">SUM(D40:Q40)</f>
        <v>38264.28</v>
      </c>
    </row>
    <row r="41" spans="1:18" ht="12.75">
      <c r="A41" s="130" t="s">
        <v>120</v>
      </c>
      <c r="B41" s="131" t="s">
        <v>121</v>
      </c>
      <c r="C41" s="132">
        <v>34</v>
      </c>
      <c r="D41" s="156">
        <v>0</v>
      </c>
      <c r="E41" s="156">
        <v>0</v>
      </c>
      <c r="F41" s="156">
        <v>0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56">
        <v>0</v>
      </c>
      <c r="R41" s="129">
        <f t="shared" si="2"/>
        <v>0</v>
      </c>
    </row>
    <row r="42" spans="1:18" ht="12.75">
      <c r="A42" s="130" t="s">
        <v>122</v>
      </c>
      <c r="B42" s="131" t="s">
        <v>123</v>
      </c>
      <c r="C42" s="132">
        <v>35</v>
      </c>
      <c r="D42" s="156">
        <v>0</v>
      </c>
      <c r="E42" s="156">
        <v>0</v>
      </c>
      <c r="F42" s="156">
        <v>0</v>
      </c>
      <c r="G42" s="156">
        <v>0</v>
      </c>
      <c r="H42" s="156">
        <v>0</v>
      </c>
      <c r="I42" s="156">
        <v>0</v>
      </c>
      <c r="J42" s="156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  <c r="Q42" s="156">
        <v>0</v>
      </c>
      <c r="R42" s="129">
        <f t="shared" si="2"/>
        <v>0</v>
      </c>
    </row>
    <row r="43" spans="1:18" ht="12.75">
      <c r="A43" s="130" t="s">
        <v>124</v>
      </c>
      <c r="B43" s="131" t="s">
        <v>125</v>
      </c>
      <c r="C43" s="132">
        <v>36</v>
      </c>
      <c r="D43" s="156">
        <v>0</v>
      </c>
      <c r="E43" s="156">
        <v>0</v>
      </c>
      <c r="F43" s="156">
        <v>0</v>
      </c>
      <c r="G43" s="156">
        <v>0</v>
      </c>
      <c r="H43" s="156">
        <v>0</v>
      </c>
      <c r="I43" s="156">
        <v>0</v>
      </c>
      <c r="J43" s="156">
        <v>0</v>
      </c>
      <c r="K43" s="156">
        <v>0</v>
      </c>
      <c r="L43" s="156">
        <v>0</v>
      </c>
      <c r="M43" s="156">
        <v>0</v>
      </c>
      <c r="N43" s="156">
        <v>0</v>
      </c>
      <c r="O43" s="156">
        <v>0</v>
      </c>
      <c r="P43" s="156">
        <v>0</v>
      </c>
      <c r="Q43" s="156">
        <v>0</v>
      </c>
      <c r="R43" s="129">
        <f t="shared" si="2"/>
        <v>0</v>
      </c>
    </row>
    <row r="44" spans="1:18" ht="12.75">
      <c r="A44" s="130" t="s">
        <v>126</v>
      </c>
      <c r="B44" s="131" t="s">
        <v>127</v>
      </c>
      <c r="C44" s="132">
        <v>37</v>
      </c>
      <c r="D44" s="156">
        <v>0</v>
      </c>
      <c r="E44" s="156">
        <v>0</v>
      </c>
      <c r="F44" s="156">
        <v>0</v>
      </c>
      <c r="G44" s="156">
        <v>19.66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6">
        <v>0</v>
      </c>
      <c r="R44" s="129">
        <f t="shared" si="2"/>
        <v>19.66</v>
      </c>
    </row>
    <row r="45" spans="1:18" ht="12.75">
      <c r="A45" s="130" t="s">
        <v>128</v>
      </c>
      <c r="B45" s="131" t="s">
        <v>129</v>
      </c>
      <c r="C45" s="132">
        <v>38</v>
      </c>
      <c r="D45" s="156">
        <v>0</v>
      </c>
      <c r="E45" s="156">
        <v>0</v>
      </c>
      <c r="F45" s="156">
        <v>0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56">
        <v>0</v>
      </c>
      <c r="R45" s="129">
        <f t="shared" si="2"/>
        <v>0</v>
      </c>
    </row>
    <row r="46" spans="1:18" ht="12.75">
      <c r="A46" s="130" t="s">
        <v>130</v>
      </c>
      <c r="B46" s="131" t="s">
        <v>131</v>
      </c>
      <c r="C46" s="132">
        <v>39</v>
      </c>
      <c r="D46" s="156">
        <v>0</v>
      </c>
      <c r="E46" s="156">
        <v>0</v>
      </c>
      <c r="F46" s="156">
        <v>0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29">
        <f t="shared" si="2"/>
        <v>0</v>
      </c>
    </row>
    <row r="47" spans="1:18" ht="12.75">
      <c r="A47" s="130" t="s">
        <v>132</v>
      </c>
      <c r="B47" s="131" t="s">
        <v>133</v>
      </c>
      <c r="C47" s="132">
        <v>40</v>
      </c>
      <c r="D47" s="156">
        <v>0</v>
      </c>
      <c r="E47" s="156">
        <v>0</v>
      </c>
      <c r="F47" s="156">
        <v>0</v>
      </c>
      <c r="G47" s="156">
        <v>857.37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29">
        <f t="shared" si="2"/>
        <v>857.37</v>
      </c>
    </row>
    <row r="48" spans="1:18" ht="12.75">
      <c r="A48" s="130" t="s">
        <v>134</v>
      </c>
      <c r="B48" s="131" t="s">
        <v>135</v>
      </c>
      <c r="C48" s="132">
        <v>41</v>
      </c>
      <c r="D48" s="156">
        <v>0</v>
      </c>
      <c r="E48" s="156">
        <v>0</v>
      </c>
      <c r="F48" s="156">
        <v>0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0</v>
      </c>
      <c r="R48" s="129">
        <f t="shared" si="2"/>
        <v>0</v>
      </c>
    </row>
    <row r="49" spans="1:18" ht="12.75">
      <c r="A49" s="130" t="s">
        <v>136</v>
      </c>
      <c r="B49" s="131" t="s">
        <v>137</v>
      </c>
      <c r="C49" s="132">
        <v>42</v>
      </c>
      <c r="D49" s="156">
        <v>0</v>
      </c>
      <c r="E49" s="156">
        <v>0</v>
      </c>
      <c r="F49" s="156">
        <v>0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29">
        <f t="shared" si="2"/>
        <v>0</v>
      </c>
    </row>
    <row r="50" spans="1:18" ht="12.75">
      <c r="A50" s="130" t="s">
        <v>138</v>
      </c>
      <c r="B50" s="131" t="s">
        <v>88</v>
      </c>
      <c r="C50" s="132">
        <v>43</v>
      </c>
      <c r="D50" s="156">
        <v>0</v>
      </c>
      <c r="E50" s="156">
        <v>0</v>
      </c>
      <c r="F50" s="156">
        <v>0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156">
        <v>0</v>
      </c>
      <c r="R50" s="129">
        <f t="shared" si="2"/>
        <v>0</v>
      </c>
    </row>
    <row r="51" spans="1:18" ht="12.75">
      <c r="A51" s="130" t="s">
        <v>139</v>
      </c>
      <c r="B51" s="131" t="s">
        <v>90</v>
      </c>
      <c r="C51" s="132">
        <v>44</v>
      </c>
      <c r="D51" s="156">
        <v>0</v>
      </c>
      <c r="E51" s="156">
        <v>0</v>
      </c>
      <c r="F51" s="156">
        <v>0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56">
        <v>2.93</v>
      </c>
      <c r="Q51" s="156">
        <v>0</v>
      </c>
      <c r="R51" s="129">
        <f t="shared" si="2"/>
        <v>2.93</v>
      </c>
    </row>
    <row r="52" spans="1:18" ht="12.75">
      <c r="A52" s="130" t="s">
        <v>140</v>
      </c>
      <c r="B52" s="131" t="s">
        <v>141</v>
      </c>
      <c r="C52" s="132">
        <v>45</v>
      </c>
      <c r="D52" s="156">
        <v>0</v>
      </c>
      <c r="E52" s="156">
        <v>0</v>
      </c>
      <c r="F52" s="156">
        <v>0</v>
      </c>
      <c r="G52" s="156">
        <v>0</v>
      </c>
      <c r="H52" s="156">
        <v>0</v>
      </c>
      <c r="I52" s="156">
        <v>0</v>
      </c>
      <c r="J52" s="156">
        <v>0</v>
      </c>
      <c r="K52" s="156">
        <v>0</v>
      </c>
      <c r="L52" s="156">
        <v>0.92</v>
      </c>
      <c r="M52" s="156">
        <v>0</v>
      </c>
      <c r="N52" s="156">
        <v>0</v>
      </c>
      <c r="O52" s="156">
        <v>0</v>
      </c>
      <c r="P52" s="156">
        <v>0</v>
      </c>
      <c r="Q52" s="156">
        <v>0</v>
      </c>
      <c r="R52" s="129">
        <f t="shared" si="2"/>
        <v>0.92</v>
      </c>
    </row>
    <row r="53" spans="1:18" ht="12.75">
      <c r="A53" s="130" t="s">
        <v>142</v>
      </c>
      <c r="B53" s="131" t="s">
        <v>94</v>
      </c>
      <c r="C53" s="132">
        <v>46</v>
      </c>
      <c r="D53" s="156">
        <v>10.71</v>
      </c>
      <c r="E53" s="156">
        <v>196.08</v>
      </c>
      <c r="F53" s="156">
        <v>35.25</v>
      </c>
      <c r="G53" s="156">
        <v>229.62</v>
      </c>
      <c r="H53" s="156">
        <v>152.08</v>
      </c>
      <c r="I53" s="156">
        <v>112.24</v>
      </c>
      <c r="J53" s="156">
        <v>0</v>
      </c>
      <c r="K53" s="156">
        <v>218.36</v>
      </c>
      <c r="L53" s="156">
        <v>191.55</v>
      </c>
      <c r="M53" s="156">
        <v>37.56</v>
      </c>
      <c r="N53" s="156">
        <v>121.71</v>
      </c>
      <c r="O53" s="156">
        <v>0.7</v>
      </c>
      <c r="P53" s="156">
        <v>29.9</v>
      </c>
      <c r="Q53" s="156">
        <v>0</v>
      </c>
      <c r="R53" s="129">
        <f t="shared" si="2"/>
        <v>1335.7600000000002</v>
      </c>
    </row>
    <row r="54" spans="1:18" ht="12.75">
      <c r="A54" s="130" t="s">
        <v>143</v>
      </c>
      <c r="B54" s="131" t="s">
        <v>144</v>
      </c>
      <c r="C54" s="132">
        <v>47</v>
      </c>
      <c r="D54" s="156">
        <v>0</v>
      </c>
      <c r="E54" s="156">
        <v>9.58</v>
      </c>
      <c r="F54" s="156">
        <v>0</v>
      </c>
      <c r="G54" s="156">
        <v>3.79</v>
      </c>
      <c r="H54" s="156">
        <v>0</v>
      </c>
      <c r="I54" s="156">
        <v>0</v>
      </c>
      <c r="J54" s="156">
        <v>0</v>
      </c>
      <c r="K54" s="156">
        <v>22.51</v>
      </c>
      <c r="L54" s="156">
        <v>3.81</v>
      </c>
      <c r="M54" s="156">
        <v>731.74</v>
      </c>
      <c r="N54" s="156">
        <v>0</v>
      </c>
      <c r="O54" s="156">
        <v>8.65</v>
      </c>
      <c r="P54" s="156">
        <v>0</v>
      </c>
      <c r="Q54" s="156">
        <v>2.57</v>
      </c>
      <c r="R54" s="129">
        <f t="shared" si="2"/>
        <v>782.6500000000001</v>
      </c>
    </row>
    <row r="55" spans="1:18" ht="12.75">
      <c r="A55" s="130">
        <v>648</v>
      </c>
      <c r="B55" s="131" t="s">
        <v>145</v>
      </c>
      <c r="C55" s="132">
        <v>48</v>
      </c>
      <c r="D55" s="156">
        <v>0</v>
      </c>
      <c r="E55" s="156">
        <v>927.99</v>
      </c>
      <c r="F55" s="156">
        <v>0</v>
      </c>
      <c r="G55" s="156">
        <v>13736.83</v>
      </c>
      <c r="H55" s="156">
        <v>21208.65</v>
      </c>
      <c r="I55" s="156">
        <v>9783.33</v>
      </c>
      <c r="J55" s="156">
        <v>0</v>
      </c>
      <c r="K55" s="156">
        <v>72372.52</v>
      </c>
      <c r="L55" s="156">
        <v>2327.77</v>
      </c>
      <c r="M55" s="156">
        <v>0</v>
      </c>
      <c r="N55" s="156">
        <v>14369.36</v>
      </c>
      <c r="O55" s="156">
        <v>245.1</v>
      </c>
      <c r="P55" s="156">
        <v>1221.45</v>
      </c>
      <c r="Q55" s="156">
        <v>0</v>
      </c>
      <c r="R55" s="129">
        <f t="shared" si="2"/>
        <v>136193.00000000003</v>
      </c>
    </row>
    <row r="56" spans="1:18" ht="12.75">
      <c r="A56" s="130" t="s">
        <v>146</v>
      </c>
      <c r="B56" s="131" t="s">
        <v>147</v>
      </c>
      <c r="C56" s="132">
        <v>49</v>
      </c>
      <c r="D56" s="156">
        <v>28651.15</v>
      </c>
      <c r="E56" s="156">
        <v>293.96</v>
      </c>
      <c r="F56" s="156">
        <v>0.16</v>
      </c>
      <c r="G56" s="156">
        <v>10561.94</v>
      </c>
      <c r="H56" s="156">
        <v>26.16</v>
      </c>
      <c r="I56" s="156">
        <v>57.13</v>
      </c>
      <c r="J56" s="156">
        <v>0</v>
      </c>
      <c r="K56" s="156">
        <v>3326.6</v>
      </c>
      <c r="L56" s="156">
        <v>469.46</v>
      </c>
      <c r="M56" s="156">
        <v>0</v>
      </c>
      <c r="N56" s="156">
        <v>4887.88</v>
      </c>
      <c r="O56" s="156">
        <v>15.28</v>
      </c>
      <c r="P56" s="156">
        <v>41.4</v>
      </c>
      <c r="Q56" s="156">
        <v>920.83</v>
      </c>
      <c r="R56" s="129">
        <f t="shared" si="2"/>
        <v>49251.95</v>
      </c>
    </row>
    <row r="57" spans="1:18" ht="12.75">
      <c r="A57" s="130" t="s">
        <v>148</v>
      </c>
      <c r="B57" s="131" t="s">
        <v>149</v>
      </c>
      <c r="C57" s="132">
        <v>50</v>
      </c>
      <c r="D57" s="156">
        <v>0</v>
      </c>
      <c r="E57" s="156">
        <v>13.09</v>
      </c>
      <c r="F57" s="156">
        <v>0</v>
      </c>
      <c r="G57" s="156">
        <v>0</v>
      </c>
      <c r="H57" s="156">
        <v>0</v>
      </c>
      <c r="I57" s="156">
        <v>25</v>
      </c>
      <c r="J57" s="156">
        <v>0</v>
      </c>
      <c r="K57" s="156">
        <v>157.5</v>
      </c>
      <c r="L57" s="156">
        <v>0</v>
      </c>
      <c r="M57" s="156">
        <v>0</v>
      </c>
      <c r="N57" s="156">
        <v>0</v>
      </c>
      <c r="O57" s="156">
        <v>0</v>
      </c>
      <c r="P57" s="156">
        <v>0</v>
      </c>
      <c r="Q57" s="156">
        <v>0</v>
      </c>
      <c r="R57" s="129">
        <f t="shared" si="2"/>
        <v>195.59</v>
      </c>
    </row>
    <row r="58" spans="1:18" ht="12.75">
      <c r="A58" s="130" t="s">
        <v>150</v>
      </c>
      <c r="B58" s="131" t="s">
        <v>151</v>
      </c>
      <c r="C58" s="132">
        <v>51</v>
      </c>
      <c r="D58" s="156">
        <v>0</v>
      </c>
      <c r="E58" s="156">
        <v>0</v>
      </c>
      <c r="F58" s="156">
        <v>0</v>
      </c>
      <c r="G58" s="156">
        <v>0</v>
      </c>
      <c r="H58" s="156">
        <v>0</v>
      </c>
      <c r="I58" s="156">
        <v>0</v>
      </c>
      <c r="J58" s="156">
        <v>0</v>
      </c>
      <c r="K58" s="156">
        <v>0</v>
      </c>
      <c r="L58" s="156">
        <v>0</v>
      </c>
      <c r="M58" s="156">
        <v>0</v>
      </c>
      <c r="N58" s="156">
        <v>0</v>
      </c>
      <c r="O58" s="156">
        <v>0</v>
      </c>
      <c r="P58" s="156">
        <v>0</v>
      </c>
      <c r="Q58" s="156">
        <v>0</v>
      </c>
      <c r="R58" s="129">
        <f t="shared" si="2"/>
        <v>0</v>
      </c>
    </row>
    <row r="59" spans="1:18" ht="12.75">
      <c r="A59" s="130" t="s">
        <v>152</v>
      </c>
      <c r="B59" s="131" t="s">
        <v>153</v>
      </c>
      <c r="C59" s="132">
        <v>52</v>
      </c>
      <c r="D59" s="156">
        <v>0</v>
      </c>
      <c r="E59" s="156">
        <v>0</v>
      </c>
      <c r="F59" s="156">
        <v>0</v>
      </c>
      <c r="G59" s="156">
        <v>0</v>
      </c>
      <c r="H59" s="156">
        <v>0</v>
      </c>
      <c r="I59" s="156">
        <v>0</v>
      </c>
      <c r="J59" s="156">
        <v>0</v>
      </c>
      <c r="K59" s="156">
        <v>0</v>
      </c>
      <c r="L59" s="156">
        <v>0</v>
      </c>
      <c r="M59" s="156">
        <v>0</v>
      </c>
      <c r="N59" s="156">
        <v>0</v>
      </c>
      <c r="O59" s="156">
        <v>0</v>
      </c>
      <c r="P59" s="156">
        <v>0</v>
      </c>
      <c r="Q59" s="156">
        <v>0</v>
      </c>
      <c r="R59" s="129">
        <f t="shared" si="2"/>
        <v>0</v>
      </c>
    </row>
    <row r="60" spans="1:18" ht="12.75">
      <c r="A60" s="130" t="s">
        <v>154</v>
      </c>
      <c r="B60" s="131" t="s">
        <v>155</v>
      </c>
      <c r="C60" s="132">
        <v>53</v>
      </c>
      <c r="D60" s="156">
        <v>0</v>
      </c>
      <c r="E60" s="156">
        <v>0</v>
      </c>
      <c r="F60" s="156">
        <v>0</v>
      </c>
      <c r="G60" s="156">
        <v>2.38</v>
      </c>
      <c r="H60" s="156">
        <v>0</v>
      </c>
      <c r="I60" s="156">
        <v>0</v>
      </c>
      <c r="J60" s="156">
        <v>0</v>
      </c>
      <c r="K60" s="156">
        <v>0</v>
      </c>
      <c r="L60" s="156">
        <v>0</v>
      </c>
      <c r="M60" s="156">
        <v>0</v>
      </c>
      <c r="N60" s="156">
        <v>0</v>
      </c>
      <c r="O60" s="156">
        <v>0</v>
      </c>
      <c r="P60" s="156">
        <v>0</v>
      </c>
      <c r="Q60" s="156">
        <v>0</v>
      </c>
      <c r="R60" s="129">
        <f t="shared" si="2"/>
        <v>2.38</v>
      </c>
    </row>
    <row r="61" spans="1:18" ht="12.75">
      <c r="A61" s="130" t="s">
        <v>156</v>
      </c>
      <c r="B61" s="131" t="s">
        <v>157</v>
      </c>
      <c r="C61" s="132">
        <v>54</v>
      </c>
      <c r="D61" s="156">
        <v>0</v>
      </c>
      <c r="E61" s="156">
        <v>0</v>
      </c>
      <c r="F61" s="156">
        <v>0</v>
      </c>
      <c r="G61" s="156">
        <v>0</v>
      </c>
      <c r="H61" s="156">
        <v>0</v>
      </c>
      <c r="I61" s="156">
        <v>0</v>
      </c>
      <c r="J61" s="156">
        <v>0</v>
      </c>
      <c r="K61" s="156">
        <v>0</v>
      </c>
      <c r="L61" s="156">
        <v>0</v>
      </c>
      <c r="M61" s="156">
        <v>0</v>
      </c>
      <c r="N61" s="156">
        <v>0</v>
      </c>
      <c r="O61" s="156">
        <v>0</v>
      </c>
      <c r="P61" s="156">
        <v>0</v>
      </c>
      <c r="Q61" s="156">
        <v>0</v>
      </c>
      <c r="R61" s="129">
        <f t="shared" si="2"/>
        <v>0</v>
      </c>
    </row>
    <row r="62" spans="1:18" ht="12.75">
      <c r="A62" s="130" t="s">
        <v>158</v>
      </c>
      <c r="B62" s="131" t="s">
        <v>159</v>
      </c>
      <c r="C62" s="132">
        <v>55</v>
      </c>
      <c r="D62" s="156">
        <v>0</v>
      </c>
      <c r="E62" s="156">
        <v>0</v>
      </c>
      <c r="F62" s="156">
        <v>0</v>
      </c>
      <c r="G62" s="156">
        <v>0</v>
      </c>
      <c r="H62" s="156">
        <v>0</v>
      </c>
      <c r="I62" s="156">
        <v>0</v>
      </c>
      <c r="J62" s="156">
        <v>0</v>
      </c>
      <c r="K62" s="156">
        <v>0</v>
      </c>
      <c r="L62" s="156">
        <v>0</v>
      </c>
      <c r="M62" s="156">
        <v>0</v>
      </c>
      <c r="N62" s="156">
        <v>0</v>
      </c>
      <c r="O62" s="156">
        <v>0</v>
      </c>
      <c r="P62" s="156">
        <v>0</v>
      </c>
      <c r="Q62" s="156">
        <v>0</v>
      </c>
      <c r="R62" s="129">
        <f t="shared" si="2"/>
        <v>0</v>
      </c>
    </row>
    <row r="63" spans="1:18" ht="12.75">
      <c r="A63" s="130" t="s">
        <v>160</v>
      </c>
      <c r="B63" s="131" t="s">
        <v>161</v>
      </c>
      <c r="C63" s="132">
        <v>56</v>
      </c>
      <c r="D63" s="156">
        <v>0</v>
      </c>
      <c r="E63" s="156">
        <v>0</v>
      </c>
      <c r="F63" s="156">
        <v>0</v>
      </c>
      <c r="G63" s="156">
        <v>0</v>
      </c>
      <c r="H63" s="156">
        <v>0</v>
      </c>
      <c r="I63" s="156">
        <v>0</v>
      </c>
      <c r="J63" s="156">
        <v>0</v>
      </c>
      <c r="K63" s="156">
        <v>0</v>
      </c>
      <c r="L63" s="156">
        <v>0</v>
      </c>
      <c r="M63" s="156">
        <v>0</v>
      </c>
      <c r="N63" s="156">
        <v>0</v>
      </c>
      <c r="O63" s="156">
        <v>0</v>
      </c>
      <c r="P63" s="156">
        <v>0</v>
      </c>
      <c r="Q63" s="156">
        <v>0</v>
      </c>
      <c r="R63" s="129">
        <f t="shared" si="2"/>
        <v>0</v>
      </c>
    </row>
    <row r="64" spans="1:18" ht="13.5" thickBot="1">
      <c r="A64" s="134" t="s">
        <v>162</v>
      </c>
      <c r="B64" s="135" t="s">
        <v>163</v>
      </c>
      <c r="C64" s="136">
        <v>57</v>
      </c>
      <c r="D64" s="157">
        <v>46799.18</v>
      </c>
      <c r="E64" s="157">
        <v>144534.22</v>
      </c>
      <c r="F64" s="157">
        <v>4311</v>
      </c>
      <c r="G64" s="157">
        <v>88515.29</v>
      </c>
      <c r="H64" s="157">
        <v>123438.02</v>
      </c>
      <c r="I64" s="157">
        <v>43058.01</v>
      </c>
      <c r="J64" s="157">
        <v>11353</v>
      </c>
      <c r="K64" s="157">
        <v>46802</v>
      </c>
      <c r="L64" s="157">
        <v>125933</v>
      </c>
      <c r="M64" s="157">
        <v>13046</v>
      </c>
      <c r="N64" s="157">
        <v>154918.52</v>
      </c>
      <c r="O64" s="157">
        <v>5577.1</v>
      </c>
      <c r="P64" s="157">
        <v>1234.99</v>
      </c>
      <c r="Q64" s="157">
        <v>12418</v>
      </c>
      <c r="R64" s="129">
        <f t="shared" si="2"/>
        <v>821938.33</v>
      </c>
    </row>
    <row r="65" spans="1:18" ht="13.5" thickBot="1">
      <c r="A65" s="138"/>
      <c r="B65" s="139" t="s">
        <v>164</v>
      </c>
      <c r="C65" s="140">
        <v>58</v>
      </c>
      <c r="D65" s="158">
        <f aca="true" t="shared" si="3" ref="D65:Q65">SUM(D39:D64)</f>
        <v>77839.79000000001</v>
      </c>
      <c r="E65" s="158">
        <f t="shared" si="3"/>
        <v>146084.67</v>
      </c>
      <c r="F65" s="158">
        <f t="shared" si="3"/>
        <v>4872.51</v>
      </c>
      <c r="G65" s="158">
        <f t="shared" si="3"/>
        <v>116689.15</v>
      </c>
      <c r="H65" s="158">
        <f t="shared" si="3"/>
        <v>151644.88</v>
      </c>
      <c r="I65" s="158">
        <f t="shared" si="3"/>
        <v>53390.98</v>
      </c>
      <c r="J65" s="158">
        <f t="shared" si="3"/>
        <v>13079.68</v>
      </c>
      <c r="K65" s="158">
        <f t="shared" si="3"/>
        <v>125642.75000000001</v>
      </c>
      <c r="L65" s="158">
        <f t="shared" si="3"/>
        <v>130981.49</v>
      </c>
      <c r="M65" s="158">
        <f t="shared" si="3"/>
        <v>13815.3</v>
      </c>
      <c r="N65" s="158">
        <f t="shared" si="3"/>
        <v>188997.87</v>
      </c>
      <c r="O65" s="158">
        <f t="shared" si="3"/>
        <v>6857.900000000001</v>
      </c>
      <c r="P65" s="158">
        <f t="shared" si="3"/>
        <v>4788.280000000001</v>
      </c>
      <c r="Q65" s="158">
        <f t="shared" si="3"/>
        <v>14372.1</v>
      </c>
      <c r="R65" s="142">
        <f t="shared" si="2"/>
        <v>1049057.35</v>
      </c>
    </row>
    <row r="66" spans="1:18" ht="13.5" thickBot="1">
      <c r="A66" s="143"/>
      <c r="B66" s="144" t="s">
        <v>165</v>
      </c>
      <c r="C66" s="145">
        <v>59</v>
      </c>
      <c r="D66" s="159">
        <f aca="true" t="shared" si="4" ref="D66:Q66">D65-D38</f>
        <v>4526.180000000022</v>
      </c>
      <c r="E66" s="159">
        <f t="shared" si="4"/>
        <v>10415.510000000038</v>
      </c>
      <c r="F66" s="159">
        <f t="shared" si="4"/>
        <v>10.670000000000982</v>
      </c>
      <c r="G66" s="159">
        <f t="shared" si="4"/>
        <v>4078.7800000000134</v>
      </c>
      <c r="H66" s="159">
        <f t="shared" si="4"/>
        <v>20694.949999999983</v>
      </c>
      <c r="I66" s="159">
        <f t="shared" si="4"/>
        <v>2644.340000000004</v>
      </c>
      <c r="J66" s="159">
        <f t="shared" si="4"/>
        <v>367.1700000000001</v>
      </c>
      <c r="K66" s="159">
        <f t="shared" si="4"/>
        <v>2609.520000000004</v>
      </c>
      <c r="L66" s="159">
        <f t="shared" si="4"/>
        <v>-0.01999999998952262</v>
      </c>
      <c r="M66" s="159">
        <f t="shared" si="4"/>
        <v>131.36999999999898</v>
      </c>
      <c r="N66" s="159">
        <f t="shared" si="4"/>
        <v>23204.899999999965</v>
      </c>
      <c r="O66" s="159">
        <f t="shared" si="4"/>
        <v>145.10000000000036</v>
      </c>
      <c r="P66" s="159">
        <f t="shared" si="4"/>
        <v>78.14000000000033</v>
      </c>
      <c r="Q66" s="159">
        <f t="shared" si="4"/>
        <v>0</v>
      </c>
      <c r="R66" s="147">
        <f t="shared" si="2"/>
        <v>68906.61000000004</v>
      </c>
    </row>
    <row r="67" spans="1:18" ht="12.75">
      <c r="A67" s="125" t="s">
        <v>166</v>
      </c>
      <c r="B67" s="126" t="s">
        <v>167</v>
      </c>
      <c r="C67" s="127">
        <v>60</v>
      </c>
      <c r="D67" s="155">
        <v>0</v>
      </c>
      <c r="E67" s="155">
        <v>0</v>
      </c>
      <c r="F67" s="155">
        <v>0</v>
      </c>
      <c r="G67" s="155">
        <v>1545.36</v>
      </c>
      <c r="H67" s="155">
        <v>141.05</v>
      </c>
      <c r="I67" s="155">
        <v>0</v>
      </c>
      <c r="J67" s="155">
        <v>0</v>
      </c>
      <c r="K67" s="155">
        <v>0</v>
      </c>
      <c r="L67" s="155">
        <v>0</v>
      </c>
      <c r="M67" s="155">
        <v>0</v>
      </c>
      <c r="N67" s="155">
        <v>220.2</v>
      </c>
      <c r="O67" s="155">
        <v>0</v>
      </c>
      <c r="P67" s="155">
        <v>0</v>
      </c>
      <c r="Q67" s="155">
        <v>0</v>
      </c>
      <c r="R67" s="129">
        <f t="shared" si="2"/>
        <v>1906.61</v>
      </c>
    </row>
    <row r="68" spans="1:18" ht="12.75">
      <c r="A68" s="130" t="s">
        <v>168</v>
      </c>
      <c r="B68" s="131" t="s">
        <v>169</v>
      </c>
      <c r="C68" s="132">
        <v>61</v>
      </c>
      <c r="D68" s="156">
        <v>0</v>
      </c>
      <c r="E68" s="156">
        <v>0</v>
      </c>
      <c r="F68" s="156">
        <v>0</v>
      </c>
      <c r="G68" s="156">
        <v>0</v>
      </c>
      <c r="H68" s="156">
        <v>0</v>
      </c>
      <c r="I68" s="156">
        <v>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56">
        <v>0</v>
      </c>
      <c r="P68" s="156">
        <v>0</v>
      </c>
      <c r="Q68" s="156">
        <v>0</v>
      </c>
      <c r="R68" s="148">
        <f t="shared" si="2"/>
        <v>0</v>
      </c>
    </row>
    <row r="69" spans="1:18" ht="13.5" thickBot="1">
      <c r="A69" s="149"/>
      <c r="B69" s="150" t="s">
        <v>170</v>
      </c>
      <c r="C69" s="151">
        <v>62</v>
      </c>
      <c r="D69" s="160">
        <f aca="true" t="shared" si="5" ref="D69:Q69">D66-D67-D68</f>
        <v>4526.180000000022</v>
      </c>
      <c r="E69" s="160">
        <f t="shared" si="5"/>
        <v>10415.510000000038</v>
      </c>
      <c r="F69" s="160">
        <f t="shared" si="5"/>
        <v>10.670000000000982</v>
      </c>
      <c r="G69" s="160">
        <f t="shared" si="5"/>
        <v>2533.4200000000137</v>
      </c>
      <c r="H69" s="160">
        <f t="shared" si="5"/>
        <v>20553.899999999983</v>
      </c>
      <c r="I69" s="160">
        <f t="shared" si="5"/>
        <v>2644.340000000004</v>
      </c>
      <c r="J69" s="160">
        <f t="shared" si="5"/>
        <v>367.1700000000001</v>
      </c>
      <c r="K69" s="160">
        <f t="shared" si="5"/>
        <v>2609.520000000004</v>
      </c>
      <c r="L69" s="160">
        <f t="shared" si="5"/>
        <v>-0.01999999998952262</v>
      </c>
      <c r="M69" s="160">
        <f t="shared" si="5"/>
        <v>131.36999999999898</v>
      </c>
      <c r="N69" s="160">
        <f t="shared" si="5"/>
        <v>22984.699999999964</v>
      </c>
      <c r="O69" s="160">
        <f t="shared" si="5"/>
        <v>145.10000000000036</v>
      </c>
      <c r="P69" s="160">
        <f t="shared" si="5"/>
        <v>78.14000000000033</v>
      </c>
      <c r="Q69" s="160">
        <f t="shared" si="5"/>
        <v>0</v>
      </c>
      <c r="R69" s="153">
        <f t="shared" si="2"/>
        <v>67000.00000000004</v>
      </c>
    </row>
  </sheetData>
  <printOptions horizontalCentered="1"/>
  <pageMargins left="0" right="0" top="0.5905511811023623" bottom="0" header="0.31496062992125984" footer="0.31496062992125984"/>
  <pageSetup fitToHeight="1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="75" zoomScaleNormal="75" workbookViewId="0" topLeftCell="A1">
      <selection activeCell="K5" sqref="K5"/>
    </sheetView>
  </sheetViews>
  <sheetFormatPr defaultColWidth="9.140625" defaultRowHeight="12.75"/>
  <cols>
    <col min="1" max="1" width="6.7109375" style="113" customWidth="1"/>
    <col min="2" max="2" width="43.00390625" style="113" customWidth="1"/>
    <col min="3" max="3" width="6.421875" style="113" bestFit="1" customWidth="1"/>
    <col min="4" max="10" width="7.28125" style="113" customWidth="1"/>
    <col min="11" max="11" width="11.140625" style="113" bestFit="1" customWidth="1"/>
    <col min="12" max="16384" width="9.140625" style="113" customWidth="1"/>
  </cols>
  <sheetData>
    <row r="1" spans="1:9" ht="15.75">
      <c r="A1" s="108"/>
      <c r="B1" s="109"/>
      <c r="C1" s="110"/>
      <c r="D1" s="110"/>
      <c r="E1" s="110"/>
      <c r="F1" s="111"/>
      <c r="G1" s="110"/>
      <c r="H1" s="110"/>
      <c r="I1" s="112"/>
    </row>
    <row r="2" spans="1:9" ht="15.75">
      <c r="A2" s="114" t="s">
        <v>41</v>
      </c>
      <c r="B2" s="109"/>
      <c r="C2" s="109"/>
      <c r="D2" s="109"/>
      <c r="E2" s="109"/>
      <c r="F2" s="111"/>
      <c r="G2" s="109"/>
      <c r="H2" s="109"/>
      <c r="I2" s="115"/>
    </row>
    <row r="3" spans="1:8" ht="15.75">
      <c r="A3" s="114"/>
      <c r="B3" s="114"/>
      <c r="C3" s="114"/>
      <c r="D3" s="114"/>
      <c r="E3" s="114"/>
      <c r="F3" s="116"/>
      <c r="G3" s="114"/>
      <c r="H3" s="114"/>
    </row>
    <row r="4" ht="15.75">
      <c r="K4" s="117" t="s">
        <v>181</v>
      </c>
    </row>
    <row r="6" spans="1:11" ht="12.7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6.5" thickBo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20" t="s">
        <v>43</v>
      </c>
    </row>
    <row r="8" spans="1:11" ht="13.5" thickBot="1">
      <c r="A8" s="121" t="s">
        <v>44</v>
      </c>
      <c r="B8" s="122" t="s">
        <v>45</v>
      </c>
      <c r="C8" s="123" t="s">
        <v>46</v>
      </c>
      <c r="D8" s="124" t="s">
        <v>47</v>
      </c>
      <c r="E8" s="124" t="s">
        <v>48</v>
      </c>
      <c r="F8" s="124" t="s">
        <v>49</v>
      </c>
      <c r="G8" s="124" t="s">
        <v>50</v>
      </c>
      <c r="H8" s="124" t="s">
        <v>51</v>
      </c>
      <c r="I8" s="124" t="s">
        <v>52</v>
      </c>
      <c r="J8" s="124" t="s">
        <v>53</v>
      </c>
      <c r="K8" s="124" t="s">
        <v>54</v>
      </c>
    </row>
    <row r="9" spans="1:11" ht="12.75">
      <c r="A9" s="125" t="s">
        <v>55</v>
      </c>
      <c r="B9" s="126" t="s">
        <v>56</v>
      </c>
      <c r="C9" s="127">
        <v>1</v>
      </c>
      <c r="D9" s="128">
        <v>2.08</v>
      </c>
      <c r="E9" s="128">
        <v>227.8</v>
      </c>
      <c r="F9" s="128">
        <v>395.49</v>
      </c>
      <c r="G9" s="128">
        <v>184.71</v>
      </c>
      <c r="H9" s="128">
        <v>354.68</v>
      </c>
      <c r="I9" s="128">
        <v>1372.02</v>
      </c>
      <c r="J9" s="128">
        <v>552.33</v>
      </c>
      <c r="K9" s="129">
        <f aca="true" t="shared" si="0" ref="K9:K40">SUM(D9:J9)</f>
        <v>3089.1099999999997</v>
      </c>
    </row>
    <row r="10" spans="1:11" ht="12.75">
      <c r="A10" s="130" t="s">
        <v>57</v>
      </c>
      <c r="B10" s="131" t="s">
        <v>58</v>
      </c>
      <c r="C10" s="132">
        <v>2</v>
      </c>
      <c r="D10" s="133">
        <v>82.31</v>
      </c>
      <c r="E10" s="133">
        <v>5.32</v>
      </c>
      <c r="F10" s="133">
        <v>112.41</v>
      </c>
      <c r="G10" s="133">
        <v>15.64</v>
      </c>
      <c r="H10" s="133">
        <v>0</v>
      </c>
      <c r="I10" s="133">
        <v>564.38</v>
      </c>
      <c r="J10" s="133">
        <v>112.3</v>
      </c>
      <c r="K10" s="129">
        <f t="shared" si="0"/>
        <v>892.3599999999999</v>
      </c>
    </row>
    <row r="11" spans="1:11" ht="12.75">
      <c r="A11" s="130" t="s">
        <v>59</v>
      </c>
      <c r="B11" s="131" t="s">
        <v>60</v>
      </c>
      <c r="C11" s="132">
        <v>3</v>
      </c>
      <c r="D11" s="133">
        <v>7.45</v>
      </c>
      <c r="E11" s="133"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29">
        <f t="shared" si="0"/>
        <v>7.45</v>
      </c>
    </row>
    <row r="12" spans="1:11" ht="12.75">
      <c r="A12" s="130" t="s">
        <v>61</v>
      </c>
      <c r="B12" s="131" t="s">
        <v>62</v>
      </c>
      <c r="C12" s="132">
        <v>4</v>
      </c>
      <c r="D12" s="133">
        <v>0</v>
      </c>
      <c r="E12" s="133">
        <v>112.52</v>
      </c>
      <c r="F12" s="133">
        <v>618.47</v>
      </c>
      <c r="G12" s="133">
        <v>0</v>
      </c>
      <c r="H12" s="133">
        <v>0</v>
      </c>
      <c r="I12" s="133">
        <v>81.7</v>
      </c>
      <c r="J12" s="133">
        <v>0</v>
      </c>
      <c r="K12" s="129">
        <f t="shared" si="0"/>
        <v>812.69</v>
      </c>
    </row>
    <row r="13" spans="1:11" ht="12.75">
      <c r="A13" s="130" t="s">
        <v>63</v>
      </c>
      <c r="B13" s="131" t="s">
        <v>64</v>
      </c>
      <c r="C13" s="132">
        <v>5</v>
      </c>
      <c r="D13" s="133">
        <v>0</v>
      </c>
      <c r="E13" s="133">
        <v>13.66</v>
      </c>
      <c r="F13" s="133">
        <v>271.13</v>
      </c>
      <c r="G13" s="133">
        <v>64.87</v>
      </c>
      <c r="H13" s="133">
        <v>0</v>
      </c>
      <c r="I13" s="133">
        <v>154.59</v>
      </c>
      <c r="J13" s="133">
        <v>0</v>
      </c>
      <c r="K13" s="129">
        <f t="shared" si="0"/>
        <v>504.25</v>
      </c>
    </row>
    <row r="14" spans="1:11" ht="12.75">
      <c r="A14" s="130" t="s">
        <v>65</v>
      </c>
      <c r="B14" s="131" t="s">
        <v>66</v>
      </c>
      <c r="C14" s="132">
        <v>6</v>
      </c>
      <c r="D14" s="133">
        <v>0</v>
      </c>
      <c r="E14" s="133">
        <v>0</v>
      </c>
      <c r="F14" s="133">
        <v>1.12</v>
      </c>
      <c r="G14" s="133">
        <v>36.54</v>
      </c>
      <c r="H14" s="133">
        <v>0</v>
      </c>
      <c r="I14" s="133">
        <v>1.44</v>
      </c>
      <c r="J14" s="133">
        <v>0</v>
      </c>
      <c r="K14" s="129">
        <f t="shared" si="0"/>
        <v>39.099999999999994</v>
      </c>
    </row>
    <row r="15" spans="1:11" ht="12.75">
      <c r="A15" s="130" t="s">
        <v>67</v>
      </c>
      <c r="B15" s="131" t="s">
        <v>68</v>
      </c>
      <c r="C15" s="132">
        <v>7</v>
      </c>
      <c r="D15" s="133">
        <v>0</v>
      </c>
      <c r="E15" s="133">
        <v>0</v>
      </c>
      <c r="F15" s="133">
        <v>2.53</v>
      </c>
      <c r="G15" s="133">
        <v>0.62</v>
      </c>
      <c r="H15" s="133">
        <v>0</v>
      </c>
      <c r="I15" s="133">
        <v>0.6</v>
      </c>
      <c r="J15" s="133">
        <v>0</v>
      </c>
      <c r="K15" s="129">
        <f t="shared" si="0"/>
        <v>3.75</v>
      </c>
    </row>
    <row r="16" spans="1:11" ht="12.75">
      <c r="A16" s="130" t="s">
        <v>69</v>
      </c>
      <c r="B16" s="131" t="s">
        <v>70</v>
      </c>
      <c r="C16" s="132">
        <v>8</v>
      </c>
      <c r="D16" s="133">
        <v>2082.15</v>
      </c>
      <c r="E16" s="133">
        <v>7.21</v>
      </c>
      <c r="F16" s="133">
        <v>625.29</v>
      </c>
      <c r="G16" s="133">
        <v>679.31</v>
      </c>
      <c r="H16" s="133">
        <v>15.11</v>
      </c>
      <c r="I16" s="133">
        <v>352.7</v>
      </c>
      <c r="J16" s="133">
        <v>923.41</v>
      </c>
      <c r="K16" s="129">
        <f t="shared" si="0"/>
        <v>4685.18</v>
      </c>
    </row>
    <row r="17" spans="1:11" ht="12.75">
      <c r="A17" s="130" t="s">
        <v>71</v>
      </c>
      <c r="B17" s="131" t="s">
        <v>72</v>
      </c>
      <c r="C17" s="132">
        <v>9</v>
      </c>
      <c r="D17" s="133">
        <v>1013.88</v>
      </c>
      <c r="E17" s="133">
        <v>328.3</v>
      </c>
      <c r="F17" s="133">
        <v>559.42</v>
      </c>
      <c r="G17" s="133">
        <v>1080.08</v>
      </c>
      <c r="H17" s="133">
        <v>6.89</v>
      </c>
      <c r="I17" s="133">
        <v>1614.45</v>
      </c>
      <c r="J17" s="133">
        <v>714.31</v>
      </c>
      <c r="K17" s="129">
        <f t="shared" si="0"/>
        <v>5317.33</v>
      </c>
    </row>
    <row r="18" spans="1:11" ht="12.75">
      <c r="A18" s="130" t="s">
        <v>73</v>
      </c>
      <c r="B18" s="131" t="s">
        <v>74</v>
      </c>
      <c r="C18" s="132">
        <v>10</v>
      </c>
      <c r="D18" s="133">
        <v>348.13</v>
      </c>
      <c r="E18" s="133">
        <v>111.97</v>
      </c>
      <c r="F18" s="133">
        <v>196.71</v>
      </c>
      <c r="G18" s="133">
        <v>283.69</v>
      </c>
      <c r="H18" s="133">
        <v>0</v>
      </c>
      <c r="I18" s="133">
        <v>529.39</v>
      </c>
      <c r="J18" s="133">
        <v>236.63</v>
      </c>
      <c r="K18" s="129">
        <f t="shared" si="0"/>
        <v>1706.52</v>
      </c>
    </row>
    <row r="19" spans="1:11" ht="12.75">
      <c r="A19" s="130" t="s">
        <v>75</v>
      </c>
      <c r="B19" s="131" t="s">
        <v>76</v>
      </c>
      <c r="C19" s="132">
        <v>11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29">
        <f t="shared" si="0"/>
        <v>0</v>
      </c>
    </row>
    <row r="20" spans="1:11" ht="12.75">
      <c r="A20" s="130" t="s">
        <v>77</v>
      </c>
      <c r="B20" s="131" t="s">
        <v>78</v>
      </c>
      <c r="C20" s="132">
        <v>12</v>
      </c>
      <c r="D20" s="133">
        <v>15.36</v>
      </c>
      <c r="E20" s="133">
        <v>6.4</v>
      </c>
      <c r="F20" s="133">
        <v>10.98</v>
      </c>
      <c r="G20" s="133">
        <v>10.01</v>
      </c>
      <c r="H20" s="133">
        <v>0</v>
      </c>
      <c r="I20" s="133">
        <v>29.96</v>
      </c>
      <c r="J20" s="133">
        <v>11.06</v>
      </c>
      <c r="K20" s="129">
        <f t="shared" si="0"/>
        <v>83.77</v>
      </c>
    </row>
    <row r="21" spans="1:11" ht="12.75">
      <c r="A21" s="130" t="s">
        <v>79</v>
      </c>
      <c r="B21" s="131" t="s">
        <v>80</v>
      </c>
      <c r="C21" s="132">
        <v>13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29">
        <f t="shared" si="0"/>
        <v>0</v>
      </c>
    </row>
    <row r="22" spans="1:11" ht="12.75">
      <c r="A22" s="130" t="s">
        <v>81</v>
      </c>
      <c r="B22" s="131" t="s">
        <v>82</v>
      </c>
      <c r="C22" s="132">
        <v>14</v>
      </c>
      <c r="D22" s="133">
        <v>0</v>
      </c>
      <c r="E22" s="133">
        <v>5.4</v>
      </c>
      <c r="F22" s="133">
        <v>0</v>
      </c>
      <c r="G22" s="133">
        <v>0.08</v>
      </c>
      <c r="H22" s="133">
        <v>0</v>
      </c>
      <c r="I22" s="133">
        <v>2.86</v>
      </c>
      <c r="J22" s="133">
        <v>0</v>
      </c>
      <c r="K22" s="129">
        <f t="shared" si="0"/>
        <v>8.34</v>
      </c>
    </row>
    <row r="23" spans="1:11" ht="12.75">
      <c r="A23" s="130" t="s">
        <v>83</v>
      </c>
      <c r="B23" s="131" t="s">
        <v>84</v>
      </c>
      <c r="C23" s="132">
        <v>15</v>
      </c>
      <c r="D23" s="133">
        <v>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29">
        <f t="shared" si="0"/>
        <v>0</v>
      </c>
    </row>
    <row r="24" spans="1:11" ht="12.75">
      <c r="A24" s="130" t="s">
        <v>85</v>
      </c>
      <c r="B24" s="131" t="s">
        <v>86</v>
      </c>
      <c r="C24" s="132">
        <v>16</v>
      </c>
      <c r="D24" s="133">
        <v>0</v>
      </c>
      <c r="E24" s="133">
        <v>10.92</v>
      </c>
      <c r="F24" s="133">
        <v>0.1</v>
      </c>
      <c r="G24" s="133">
        <v>0</v>
      </c>
      <c r="H24" s="133">
        <v>0</v>
      </c>
      <c r="I24" s="133">
        <v>19.26</v>
      </c>
      <c r="J24" s="133">
        <v>0</v>
      </c>
      <c r="K24" s="129">
        <f t="shared" si="0"/>
        <v>30.28</v>
      </c>
    </row>
    <row r="25" spans="1:11" ht="12.75">
      <c r="A25" s="130" t="s">
        <v>87</v>
      </c>
      <c r="B25" s="131" t="s">
        <v>88</v>
      </c>
      <c r="C25" s="132">
        <v>17</v>
      </c>
      <c r="D25" s="133">
        <v>91.29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29">
        <f t="shared" si="0"/>
        <v>91.29</v>
      </c>
    </row>
    <row r="26" spans="1:11" ht="12.75">
      <c r="A26" s="130" t="s">
        <v>89</v>
      </c>
      <c r="B26" s="131" t="s">
        <v>90</v>
      </c>
      <c r="C26" s="132">
        <v>18</v>
      </c>
      <c r="D26" s="133">
        <v>0.7</v>
      </c>
      <c r="E26" s="133">
        <v>0</v>
      </c>
      <c r="F26" s="133">
        <v>0</v>
      </c>
      <c r="G26" s="133">
        <v>0</v>
      </c>
      <c r="H26" s="133">
        <v>0</v>
      </c>
      <c r="I26" s="133">
        <v>5.38</v>
      </c>
      <c r="J26" s="133">
        <v>0</v>
      </c>
      <c r="K26" s="129">
        <f t="shared" si="0"/>
        <v>6.08</v>
      </c>
    </row>
    <row r="27" spans="1:11" ht="12.75">
      <c r="A27" s="130" t="s">
        <v>91</v>
      </c>
      <c r="B27" s="131" t="s">
        <v>92</v>
      </c>
      <c r="C27" s="132">
        <v>19</v>
      </c>
      <c r="D27" s="133">
        <v>0</v>
      </c>
      <c r="E27" s="133">
        <v>0</v>
      </c>
      <c r="F27" s="133">
        <v>0.46</v>
      </c>
      <c r="G27" s="133">
        <v>0</v>
      </c>
      <c r="H27" s="133">
        <v>0</v>
      </c>
      <c r="I27" s="133">
        <v>0</v>
      </c>
      <c r="J27" s="133">
        <v>0</v>
      </c>
      <c r="K27" s="129">
        <f t="shared" si="0"/>
        <v>0.46</v>
      </c>
    </row>
    <row r="28" spans="1:11" ht="12.75">
      <c r="A28" s="130" t="s">
        <v>93</v>
      </c>
      <c r="B28" s="131" t="s">
        <v>94</v>
      </c>
      <c r="C28" s="132">
        <v>20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29">
        <f t="shared" si="0"/>
        <v>0</v>
      </c>
    </row>
    <row r="29" spans="1:11" ht="12.75">
      <c r="A29" s="130" t="s">
        <v>95</v>
      </c>
      <c r="B29" s="131" t="s">
        <v>96</v>
      </c>
      <c r="C29" s="132">
        <v>21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133">
        <v>66.83</v>
      </c>
      <c r="J29" s="133">
        <v>0</v>
      </c>
      <c r="K29" s="129">
        <f t="shared" si="0"/>
        <v>66.83</v>
      </c>
    </row>
    <row r="30" spans="1:11" ht="12.75">
      <c r="A30" s="130" t="s">
        <v>97</v>
      </c>
      <c r="B30" s="131" t="s">
        <v>98</v>
      </c>
      <c r="C30" s="132">
        <v>22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29">
        <f t="shared" si="0"/>
        <v>0</v>
      </c>
    </row>
    <row r="31" spans="1:11" ht="12.75">
      <c r="A31" s="130" t="s">
        <v>99</v>
      </c>
      <c r="B31" s="131" t="s">
        <v>100</v>
      </c>
      <c r="C31" s="132">
        <v>23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29">
        <f t="shared" si="0"/>
        <v>0</v>
      </c>
    </row>
    <row r="32" spans="1:11" ht="12.75">
      <c r="A32" s="130" t="s">
        <v>101</v>
      </c>
      <c r="B32" s="131" t="s">
        <v>102</v>
      </c>
      <c r="C32" s="132">
        <v>24</v>
      </c>
      <c r="D32" s="133">
        <v>35.63</v>
      </c>
      <c r="E32" s="133">
        <v>1.34</v>
      </c>
      <c r="F32" s="133">
        <v>8.78</v>
      </c>
      <c r="G32" s="133">
        <v>0.35</v>
      </c>
      <c r="H32" s="133">
        <v>0</v>
      </c>
      <c r="I32" s="133">
        <v>76.91</v>
      </c>
      <c r="J32" s="133">
        <v>0</v>
      </c>
      <c r="K32" s="129">
        <f t="shared" si="0"/>
        <v>123.01</v>
      </c>
    </row>
    <row r="33" spans="1:11" ht="12.75">
      <c r="A33" s="130" t="s">
        <v>103</v>
      </c>
      <c r="B33" s="131" t="s">
        <v>104</v>
      </c>
      <c r="C33" s="132">
        <v>25</v>
      </c>
      <c r="D33" s="133">
        <v>1472.7</v>
      </c>
      <c r="E33" s="133">
        <v>0</v>
      </c>
      <c r="F33" s="133">
        <v>382.8</v>
      </c>
      <c r="G33" s="133">
        <v>25.12</v>
      </c>
      <c r="H33" s="133">
        <v>0</v>
      </c>
      <c r="I33" s="133">
        <v>483</v>
      </c>
      <c r="J33" s="133">
        <v>95.68</v>
      </c>
      <c r="K33" s="129">
        <f t="shared" si="0"/>
        <v>2459.2999999999997</v>
      </c>
    </row>
    <row r="34" spans="1:11" ht="12.75">
      <c r="A34" s="130" t="s">
        <v>105</v>
      </c>
      <c r="B34" s="131" t="s">
        <v>106</v>
      </c>
      <c r="C34" s="132">
        <v>26</v>
      </c>
      <c r="D34" s="133">
        <v>0</v>
      </c>
      <c r="E34" s="133">
        <v>0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29">
        <f t="shared" si="0"/>
        <v>0</v>
      </c>
    </row>
    <row r="35" spans="1:11" ht="12.75">
      <c r="A35" s="130" t="s">
        <v>107</v>
      </c>
      <c r="B35" s="131" t="s">
        <v>108</v>
      </c>
      <c r="C35" s="132">
        <v>27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29">
        <f t="shared" si="0"/>
        <v>0</v>
      </c>
    </row>
    <row r="36" spans="1:11" ht="12.75">
      <c r="A36" s="130" t="s">
        <v>109</v>
      </c>
      <c r="B36" s="131" t="s">
        <v>110</v>
      </c>
      <c r="C36" s="132">
        <v>28</v>
      </c>
      <c r="D36" s="133">
        <v>0</v>
      </c>
      <c r="E36" s="133">
        <v>0</v>
      </c>
      <c r="F36" s="133">
        <v>0</v>
      </c>
      <c r="G36" s="133">
        <v>0</v>
      </c>
      <c r="H36" s="133">
        <v>0</v>
      </c>
      <c r="I36" s="133">
        <v>0</v>
      </c>
      <c r="J36" s="133">
        <v>0</v>
      </c>
      <c r="K36" s="129">
        <f t="shared" si="0"/>
        <v>0</v>
      </c>
    </row>
    <row r="37" spans="1:11" ht="12.75">
      <c r="A37" s="130" t="s">
        <v>111</v>
      </c>
      <c r="B37" s="131" t="s">
        <v>112</v>
      </c>
      <c r="C37" s="132">
        <v>29</v>
      </c>
      <c r="D37" s="133">
        <v>0</v>
      </c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29">
        <f t="shared" si="0"/>
        <v>0</v>
      </c>
    </row>
    <row r="38" spans="1:11" ht="13.5" thickBot="1">
      <c r="A38" s="134" t="s">
        <v>113</v>
      </c>
      <c r="B38" s="135" t="s">
        <v>114</v>
      </c>
      <c r="C38" s="136">
        <v>30</v>
      </c>
      <c r="D38" s="137">
        <v>0</v>
      </c>
      <c r="E38" s="137">
        <v>0</v>
      </c>
      <c r="F38" s="137">
        <v>0</v>
      </c>
      <c r="G38" s="137">
        <v>0</v>
      </c>
      <c r="H38" s="137">
        <v>0</v>
      </c>
      <c r="I38" s="137">
        <v>0</v>
      </c>
      <c r="J38" s="137">
        <v>0</v>
      </c>
      <c r="K38" s="129">
        <f t="shared" si="0"/>
        <v>0</v>
      </c>
    </row>
    <row r="39" spans="1:11" ht="13.5" thickBot="1">
      <c r="A39" s="138"/>
      <c r="B39" s="139" t="s">
        <v>115</v>
      </c>
      <c r="C39" s="140">
        <v>31</v>
      </c>
      <c r="D39" s="141">
        <f aca="true" t="shared" si="1" ref="D39:J39">SUM(D9:D38)</f>
        <v>5151.68</v>
      </c>
      <c r="E39" s="141">
        <f t="shared" si="1"/>
        <v>830.8399999999999</v>
      </c>
      <c r="F39" s="141">
        <f t="shared" si="1"/>
        <v>3185.69</v>
      </c>
      <c r="G39" s="141">
        <f t="shared" si="1"/>
        <v>2381.02</v>
      </c>
      <c r="H39" s="141">
        <f t="shared" si="1"/>
        <v>376.68</v>
      </c>
      <c r="I39" s="141">
        <f t="shared" si="1"/>
        <v>5355.47</v>
      </c>
      <c r="J39" s="141">
        <f t="shared" si="1"/>
        <v>2645.72</v>
      </c>
      <c r="K39" s="142">
        <f t="shared" si="0"/>
        <v>19927.100000000002</v>
      </c>
    </row>
    <row r="40" spans="1:11" ht="12.75">
      <c r="A40" s="125" t="s">
        <v>116</v>
      </c>
      <c r="B40" s="126" t="s">
        <v>117</v>
      </c>
      <c r="C40" s="127">
        <v>32</v>
      </c>
      <c r="D40" s="128">
        <v>0</v>
      </c>
      <c r="E40" s="128">
        <v>0</v>
      </c>
      <c r="F40" s="128">
        <v>2005.74</v>
      </c>
      <c r="G40" s="128">
        <v>1658.61</v>
      </c>
      <c r="H40" s="128">
        <v>0</v>
      </c>
      <c r="I40" s="128">
        <v>0</v>
      </c>
      <c r="J40" s="128">
        <v>0</v>
      </c>
      <c r="K40" s="129">
        <f t="shared" si="0"/>
        <v>3664.35</v>
      </c>
    </row>
    <row r="41" spans="1:11" ht="12.75">
      <c r="A41" s="130" t="s">
        <v>118</v>
      </c>
      <c r="B41" s="131" t="s">
        <v>119</v>
      </c>
      <c r="C41" s="132">
        <v>33</v>
      </c>
      <c r="D41" s="133">
        <v>3751.27</v>
      </c>
      <c r="E41" s="133">
        <v>578.68</v>
      </c>
      <c r="F41" s="133">
        <v>921.33</v>
      </c>
      <c r="G41" s="133">
        <v>1895.4</v>
      </c>
      <c r="H41" s="133">
        <v>0</v>
      </c>
      <c r="I41" s="133">
        <v>5238.06</v>
      </c>
      <c r="J41" s="133">
        <v>2657.99</v>
      </c>
      <c r="K41" s="129">
        <f aca="true" t="shared" si="2" ref="K41:K70">SUM(D41:J41)</f>
        <v>15042.730000000001</v>
      </c>
    </row>
    <row r="42" spans="1:11" ht="12.75">
      <c r="A42" s="130" t="s">
        <v>120</v>
      </c>
      <c r="B42" s="131" t="s">
        <v>121</v>
      </c>
      <c r="C42" s="132">
        <v>34</v>
      </c>
      <c r="D42" s="133">
        <v>0</v>
      </c>
      <c r="E42" s="133">
        <v>137.07</v>
      </c>
      <c r="F42" s="133">
        <v>711.49</v>
      </c>
      <c r="G42" s="133">
        <v>0</v>
      </c>
      <c r="H42" s="133">
        <v>615.09</v>
      </c>
      <c r="I42" s="133">
        <v>83.21</v>
      </c>
      <c r="J42" s="133">
        <v>0</v>
      </c>
      <c r="K42" s="129">
        <f t="shared" si="2"/>
        <v>1546.8600000000001</v>
      </c>
    </row>
    <row r="43" spans="1:11" ht="12.75">
      <c r="A43" s="130" t="s">
        <v>122</v>
      </c>
      <c r="B43" s="131" t="s">
        <v>123</v>
      </c>
      <c r="C43" s="132">
        <v>35</v>
      </c>
      <c r="D43" s="133">
        <v>0</v>
      </c>
      <c r="E43" s="133"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29">
        <f t="shared" si="2"/>
        <v>0</v>
      </c>
    </row>
    <row r="44" spans="1:11" ht="12.75">
      <c r="A44" s="130" t="s">
        <v>124</v>
      </c>
      <c r="B44" s="131" t="s">
        <v>125</v>
      </c>
      <c r="C44" s="132">
        <v>36</v>
      </c>
      <c r="D44" s="133">
        <v>0</v>
      </c>
      <c r="E44" s="133">
        <v>0</v>
      </c>
      <c r="F44" s="133">
        <v>0</v>
      </c>
      <c r="G44" s="133">
        <v>0</v>
      </c>
      <c r="H44" s="133">
        <v>0</v>
      </c>
      <c r="I44" s="133">
        <v>0</v>
      </c>
      <c r="J44" s="133">
        <v>0</v>
      </c>
      <c r="K44" s="129">
        <f t="shared" si="2"/>
        <v>0</v>
      </c>
    </row>
    <row r="45" spans="1:11" ht="12.75">
      <c r="A45" s="130" t="s">
        <v>126</v>
      </c>
      <c r="B45" s="131" t="s">
        <v>127</v>
      </c>
      <c r="C45" s="132">
        <v>37</v>
      </c>
      <c r="D45" s="133">
        <v>0</v>
      </c>
      <c r="E45" s="133">
        <v>0</v>
      </c>
      <c r="F45" s="133">
        <v>47.02</v>
      </c>
      <c r="G45" s="133">
        <v>0</v>
      </c>
      <c r="H45" s="133">
        <v>0</v>
      </c>
      <c r="I45" s="133">
        <v>0</v>
      </c>
      <c r="J45" s="133">
        <v>0</v>
      </c>
      <c r="K45" s="129">
        <f t="shared" si="2"/>
        <v>47.02</v>
      </c>
    </row>
    <row r="46" spans="1:11" ht="12.75">
      <c r="A46" s="130" t="s">
        <v>128</v>
      </c>
      <c r="B46" s="131" t="s">
        <v>129</v>
      </c>
      <c r="C46" s="132">
        <v>38</v>
      </c>
      <c r="D46" s="133">
        <v>0</v>
      </c>
      <c r="E46" s="133">
        <v>0</v>
      </c>
      <c r="F46" s="133">
        <v>0</v>
      </c>
      <c r="G46" s="133">
        <v>0</v>
      </c>
      <c r="H46" s="133">
        <v>0</v>
      </c>
      <c r="I46" s="133">
        <v>0</v>
      </c>
      <c r="J46" s="133">
        <v>0</v>
      </c>
      <c r="K46" s="129">
        <f t="shared" si="2"/>
        <v>0</v>
      </c>
    </row>
    <row r="47" spans="1:11" ht="12.75">
      <c r="A47" s="130" t="s">
        <v>130</v>
      </c>
      <c r="B47" s="131" t="s">
        <v>131</v>
      </c>
      <c r="C47" s="132">
        <v>39</v>
      </c>
      <c r="D47" s="133">
        <v>0</v>
      </c>
      <c r="E47" s="133">
        <v>0</v>
      </c>
      <c r="F47" s="133">
        <v>0</v>
      </c>
      <c r="G47" s="133">
        <v>0</v>
      </c>
      <c r="H47" s="133">
        <v>0</v>
      </c>
      <c r="I47" s="133">
        <v>0</v>
      </c>
      <c r="J47" s="133">
        <v>0</v>
      </c>
      <c r="K47" s="129">
        <f t="shared" si="2"/>
        <v>0</v>
      </c>
    </row>
    <row r="48" spans="1:11" ht="12.75">
      <c r="A48" s="130" t="s">
        <v>132</v>
      </c>
      <c r="B48" s="131" t="s">
        <v>133</v>
      </c>
      <c r="C48" s="132">
        <v>40</v>
      </c>
      <c r="D48" s="133">
        <v>0</v>
      </c>
      <c r="E48" s="133">
        <v>0</v>
      </c>
      <c r="F48" s="133">
        <v>0</v>
      </c>
      <c r="G48" s="133">
        <v>0</v>
      </c>
      <c r="H48" s="133">
        <v>0</v>
      </c>
      <c r="I48" s="133">
        <v>23.04</v>
      </c>
      <c r="J48" s="133">
        <v>0</v>
      </c>
      <c r="K48" s="129">
        <f t="shared" si="2"/>
        <v>23.04</v>
      </c>
    </row>
    <row r="49" spans="1:11" ht="12.75">
      <c r="A49" s="130" t="s">
        <v>134</v>
      </c>
      <c r="B49" s="131" t="s">
        <v>135</v>
      </c>
      <c r="C49" s="132">
        <v>41</v>
      </c>
      <c r="D49" s="133">
        <v>0</v>
      </c>
      <c r="E49" s="133">
        <v>0</v>
      </c>
      <c r="F49" s="133">
        <v>0</v>
      </c>
      <c r="G49" s="133">
        <v>0</v>
      </c>
      <c r="H49" s="133">
        <v>0</v>
      </c>
      <c r="I49" s="133">
        <v>0</v>
      </c>
      <c r="J49" s="133">
        <v>0</v>
      </c>
      <c r="K49" s="129">
        <f t="shared" si="2"/>
        <v>0</v>
      </c>
    </row>
    <row r="50" spans="1:11" ht="12.75">
      <c r="A50" s="130" t="s">
        <v>136</v>
      </c>
      <c r="B50" s="131" t="s">
        <v>137</v>
      </c>
      <c r="C50" s="132">
        <v>42</v>
      </c>
      <c r="D50" s="133">
        <v>0</v>
      </c>
      <c r="E50" s="133">
        <v>0</v>
      </c>
      <c r="F50" s="133">
        <v>0</v>
      </c>
      <c r="G50" s="133">
        <v>0</v>
      </c>
      <c r="H50" s="133">
        <v>0</v>
      </c>
      <c r="I50" s="133">
        <v>0</v>
      </c>
      <c r="J50" s="133">
        <v>0</v>
      </c>
      <c r="K50" s="129">
        <f t="shared" si="2"/>
        <v>0</v>
      </c>
    </row>
    <row r="51" spans="1:11" ht="12.75">
      <c r="A51" s="130" t="s">
        <v>138</v>
      </c>
      <c r="B51" s="131" t="s">
        <v>88</v>
      </c>
      <c r="C51" s="132">
        <v>43</v>
      </c>
      <c r="D51" s="133">
        <v>0</v>
      </c>
      <c r="E51" s="133">
        <v>0</v>
      </c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29">
        <f t="shared" si="2"/>
        <v>0</v>
      </c>
    </row>
    <row r="52" spans="1:11" ht="12.75">
      <c r="A52" s="130" t="s">
        <v>139</v>
      </c>
      <c r="B52" s="131" t="s">
        <v>90</v>
      </c>
      <c r="C52" s="132">
        <v>44</v>
      </c>
      <c r="D52" s="133">
        <v>0</v>
      </c>
      <c r="E52" s="133">
        <v>0</v>
      </c>
      <c r="F52" s="133">
        <v>0</v>
      </c>
      <c r="G52" s="133">
        <v>0</v>
      </c>
      <c r="H52" s="133">
        <v>0</v>
      </c>
      <c r="I52" s="133">
        <v>0</v>
      </c>
      <c r="J52" s="133">
        <v>0</v>
      </c>
      <c r="K52" s="129">
        <f t="shared" si="2"/>
        <v>0</v>
      </c>
    </row>
    <row r="53" spans="1:11" ht="12.75">
      <c r="A53" s="130" t="s">
        <v>140</v>
      </c>
      <c r="B53" s="131" t="s">
        <v>141</v>
      </c>
      <c r="C53" s="132">
        <v>45</v>
      </c>
      <c r="D53" s="133">
        <v>0</v>
      </c>
      <c r="E53" s="133">
        <v>0</v>
      </c>
      <c r="F53" s="133">
        <v>0</v>
      </c>
      <c r="G53" s="133">
        <v>0</v>
      </c>
      <c r="H53" s="133">
        <v>0</v>
      </c>
      <c r="I53" s="133">
        <v>0</v>
      </c>
      <c r="J53" s="133">
        <v>0</v>
      </c>
      <c r="K53" s="129">
        <f t="shared" si="2"/>
        <v>0</v>
      </c>
    </row>
    <row r="54" spans="1:11" ht="12.75">
      <c r="A54" s="130" t="s">
        <v>142</v>
      </c>
      <c r="B54" s="131" t="s">
        <v>94</v>
      </c>
      <c r="C54" s="132">
        <v>46</v>
      </c>
      <c r="D54" s="133">
        <v>0</v>
      </c>
      <c r="E54" s="133">
        <v>0</v>
      </c>
      <c r="F54" s="133">
        <v>7.63</v>
      </c>
      <c r="G54" s="133">
        <v>0</v>
      </c>
      <c r="H54" s="133">
        <v>0</v>
      </c>
      <c r="I54" s="133">
        <v>2.02</v>
      </c>
      <c r="J54" s="133">
        <v>0</v>
      </c>
      <c r="K54" s="129">
        <f t="shared" si="2"/>
        <v>9.65</v>
      </c>
    </row>
    <row r="55" spans="1:11" ht="12.75">
      <c r="A55" s="130" t="s">
        <v>143</v>
      </c>
      <c r="B55" s="131" t="s">
        <v>144</v>
      </c>
      <c r="C55" s="132">
        <v>47</v>
      </c>
      <c r="D55" s="133">
        <v>0</v>
      </c>
      <c r="E55" s="133">
        <v>0</v>
      </c>
      <c r="F55" s="133">
        <v>0.04</v>
      </c>
      <c r="G55" s="133">
        <v>0</v>
      </c>
      <c r="H55" s="133">
        <v>0</v>
      </c>
      <c r="I55" s="133">
        <v>16.66</v>
      </c>
      <c r="J55" s="133">
        <v>0</v>
      </c>
      <c r="K55" s="129">
        <f t="shared" si="2"/>
        <v>16.7</v>
      </c>
    </row>
    <row r="56" spans="1:11" ht="12.75">
      <c r="A56" s="130">
        <v>648</v>
      </c>
      <c r="B56" s="131" t="s">
        <v>145</v>
      </c>
      <c r="C56" s="132">
        <v>48</v>
      </c>
      <c r="D56" s="133">
        <v>0</v>
      </c>
      <c r="E56" s="133">
        <v>0</v>
      </c>
      <c r="F56" s="133">
        <v>0</v>
      </c>
      <c r="G56" s="133">
        <v>0</v>
      </c>
      <c r="H56" s="133">
        <v>0</v>
      </c>
      <c r="I56" s="133">
        <v>101.77</v>
      </c>
      <c r="J56" s="133">
        <v>0</v>
      </c>
      <c r="K56" s="129">
        <f t="shared" si="2"/>
        <v>101.77</v>
      </c>
    </row>
    <row r="57" spans="1:11" ht="12.75">
      <c r="A57" s="130" t="s">
        <v>146</v>
      </c>
      <c r="B57" s="131" t="s">
        <v>147</v>
      </c>
      <c r="C57" s="132">
        <v>49</v>
      </c>
      <c r="D57" s="133">
        <v>0</v>
      </c>
      <c r="E57" s="133">
        <v>116.92</v>
      </c>
      <c r="F57" s="133">
        <v>0.01</v>
      </c>
      <c r="G57" s="133">
        <v>0</v>
      </c>
      <c r="H57" s="133">
        <v>0</v>
      </c>
      <c r="I57" s="133">
        <v>121.03</v>
      </c>
      <c r="J57" s="133">
        <v>0</v>
      </c>
      <c r="K57" s="129">
        <f t="shared" si="2"/>
        <v>237.96</v>
      </c>
    </row>
    <row r="58" spans="1:11" ht="12.75">
      <c r="A58" s="130" t="s">
        <v>148</v>
      </c>
      <c r="B58" s="131" t="s">
        <v>149</v>
      </c>
      <c r="C58" s="132">
        <v>50</v>
      </c>
      <c r="D58" s="133">
        <v>0</v>
      </c>
      <c r="E58" s="133">
        <v>0</v>
      </c>
      <c r="F58" s="133">
        <v>0</v>
      </c>
      <c r="G58" s="133">
        <v>0</v>
      </c>
      <c r="H58" s="133">
        <v>0</v>
      </c>
      <c r="I58" s="133">
        <v>0</v>
      </c>
      <c r="J58" s="133">
        <v>0</v>
      </c>
      <c r="K58" s="129">
        <f t="shared" si="2"/>
        <v>0</v>
      </c>
    </row>
    <row r="59" spans="1:11" ht="12.75">
      <c r="A59" s="130" t="s">
        <v>150</v>
      </c>
      <c r="B59" s="131" t="s">
        <v>151</v>
      </c>
      <c r="C59" s="132">
        <v>51</v>
      </c>
      <c r="D59" s="133">
        <v>0</v>
      </c>
      <c r="E59" s="133">
        <v>0</v>
      </c>
      <c r="F59" s="133">
        <v>0</v>
      </c>
      <c r="G59" s="133">
        <v>0</v>
      </c>
      <c r="H59" s="133">
        <v>0</v>
      </c>
      <c r="I59" s="133">
        <v>0</v>
      </c>
      <c r="J59" s="133">
        <v>0</v>
      </c>
      <c r="K59" s="129">
        <f t="shared" si="2"/>
        <v>0</v>
      </c>
    </row>
    <row r="60" spans="1:11" ht="12.75">
      <c r="A60" s="130" t="s">
        <v>152</v>
      </c>
      <c r="B60" s="131" t="s">
        <v>153</v>
      </c>
      <c r="C60" s="132">
        <v>52</v>
      </c>
      <c r="D60" s="133">
        <v>0</v>
      </c>
      <c r="E60" s="133">
        <v>0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29">
        <f t="shared" si="2"/>
        <v>0</v>
      </c>
    </row>
    <row r="61" spans="1:11" ht="12.75">
      <c r="A61" s="130" t="s">
        <v>154</v>
      </c>
      <c r="B61" s="131" t="s">
        <v>155</v>
      </c>
      <c r="C61" s="132">
        <v>53</v>
      </c>
      <c r="D61" s="133">
        <v>0</v>
      </c>
      <c r="E61" s="133">
        <v>0</v>
      </c>
      <c r="F61" s="133">
        <v>0</v>
      </c>
      <c r="G61" s="133">
        <v>0</v>
      </c>
      <c r="H61" s="133">
        <v>0</v>
      </c>
      <c r="I61" s="133">
        <v>0</v>
      </c>
      <c r="J61" s="133">
        <v>0</v>
      </c>
      <c r="K61" s="129">
        <f t="shared" si="2"/>
        <v>0</v>
      </c>
    </row>
    <row r="62" spans="1:11" ht="12.75">
      <c r="A62" s="130" t="s">
        <v>156</v>
      </c>
      <c r="B62" s="131" t="s">
        <v>157</v>
      </c>
      <c r="C62" s="132">
        <v>54</v>
      </c>
      <c r="D62" s="133">
        <v>0</v>
      </c>
      <c r="E62" s="133">
        <v>0</v>
      </c>
      <c r="F62" s="133">
        <v>0</v>
      </c>
      <c r="G62" s="133">
        <v>0</v>
      </c>
      <c r="H62" s="133">
        <v>0</v>
      </c>
      <c r="I62" s="133">
        <v>0</v>
      </c>
      <c r="J62" s="133">
        <v>0</v>
      </c>
      <c r="K62" s="129">
        <f t="shared" si="2"/>
        <v>0</v>
      </c>
    </row>
    <row r="63" spans="1:11" ht="12.75">
      <c r="A63" s="130" t="s">
        <v>158</v>
      </c>
      <c r="B63" s="131" t="s">
        <v>159</v>
      </c>
      <c r="C63" s="132">
        <v>55</v>
      </c>
      <c r="D63" s="133">
        <v>0</v>
      </c>
      <c r="E63" s="133">
        <v>0</v>
      </c>
      <c r="F63" s="133">
        <v>0</v>
      </c>
      <c r="G63" s="133">
        <v>0</v>
      </c>
      <c r="H63" s="133">
        <v>0</v>
      </c>
      <c r="I63" s="133">
        <v>0</v>
      </c>
      <c r="J63" s="133">
        <v>0</v>
      </c>
      <c r="K63" s="129">
        <f t="shared" si="2"/>
        <v>0</v>
      </c>
    </row>
    <row r="64" spans="1:11" ht="12.75">
      <c r="A64" s="130" t="s">
        <v>160</v>
      </c>
      <c r="B64" s="131" t="s">
        <v>161</v>
      </c>
      <c r="C64" s="132">
        <v>56</v>
      </c>
      <c r="D64" s="133">
        <v>0</v>
      </c>
      <c r="E64" s="133">
        <v>0</v>
      </c>
      <c r="F64" s="133">
        <v>0</v>
      </c>
      <c r="G64" s="133">
        <v>0</v>
      </c>
      <c r="H64" s="133">
        <v>0</v>
      </c>
      <c r="I64" s="133">
        <v>0</v>
      </c>
      <c r="J64" s="133">
        <v>0</v>
      </c>
      <c r="K64" s="129">
        <f t="shared" si="2"/>
        <v>0</v>
      </c>
    </row>
    <row r="65" spans="1:11" ht="13.5" thickBot="1">
      <c r="A65" s="134" t="s">
        <v>162</v>
      </c>
      <c r="B65" s="135" t="s">
        <v>163</v>
      </c>
      <c r="C65" s="136">
        <v>57</v>
      </c>
      <c r="D65" s="137">
        <v>0</v>
      </c>
      <c r="E65" s="137">
        <v>0</v>
      </c>
      <c r="F65" s="137">
        <v>0</v>
      </c>
      <c r="G65" s="137">
        <v>0</v>
      </c>
      <c r="H65" s="137">
        <v>0</v>
      </c>
      <c r="I65" s="137">
        <v>0</v>
      </c>
      <c r="J65" s="137">
        <v>0</v>
      </c>
      <c r="K65" s="129">
        <f t="shared" si="2"/>
        <v>0</v>
      </c>
    </row>
    <row r="66" spans="1:11" ht="13.5" thickBot="1">
      <c r="A66" s="138"/>
      <c r="B66" s="139" t="s">
        <v>164</v>
      </c>
      <c r="C66" s="140">
        <v>58</v>
      </c>
      <c r="D66" s="141">
        <f aca="true" t="shared" si="3" ref="D66:J66">SUM(D40:D65)</f>
        <v>3751.27</v>
      </c>
      <c r="E66" s="141">
        <f t="shared" si="3"/>
        <v>832.67</v>
      </c>
      <c r="F66" s="141">
        <f t="shared" si="3"/>
        <v>3693.2600000000007</v>
      </c>
      <c r="G66" s="141">
        <f t="shared" si="3"/>
        <v>3554.01</v>
      </c>
      <c r="H66" s="141">
        <f t="shared" si="3"/>
        <v>615.09</v>
      </c>
      <c r="I66" s="141">
        <f t="shared" si="3"/>
        <v>5585.790000000001</v>
      </c>
      <c r="J66" s="141">
        <f t="shared" si="3"/>
        <v>2657.99</v>
      </c>
      <c r="K66" s="142">
        <f t="shared" si="2"/>
        <v>20690.08</v>
      </c>
    </row>
    <row r="67" spans="1:11" ht="13.5" thickBot="1">
      <c r="A67" s="143"/>
      <c r="B67" s="144" t="s">
        <v>165</v>
      </c>
      <c r="C67" s="145">
        <v>59</v>
      </c>
      <c r="D67" s="146">
        <f aca="true" t="shared" si="4" ref="D67:J67">D66-D39</f>
        <v>-1400.4100000000003</v>
      </c>
      <c r="E67" s="146">
        <f t="shared" si="4"/>
        <v>1.830000000000041</v>
      </c>
      <c r="F67" s="146">
        <f t="shared" si="4"/>
        <v>507.5700000000006</v>
      </c>
      <c r="G67" s="146">
        <f t="shared" si="4"/>
        <v>1172.9900000000002</v>
      </c>
      <c r="H67" s="146">
        <f t="shared" si="4"/>
        <v>238.41000000000003</v>
      </c>
      <c r="I67" s="146">
        <f t="shared" si="4"/>
        <v>230.32000000000062</v>
      </c>
      <c r="J67" s="146">
        <f t="shared" si="4"/>
        <v>12.269999999999982</v>
      </c>
      <c r="K67" s="147">
        <f t="shared" si="2"/>
        <v>762.9800000000012</v>
      </c>
    </row>
    <row r="68" spans="1:11" ht="12.75">
      <c r="A68" s="125" t="s">
        <v>166</v>
      </c>
      <c r="B68" s="126" t="s">
        <v>167</v>
      </c>
      <c r="C68" s="127">
        <v>60</v>
      </c>
      <c r="D68" s="128">
        <v>0</v>
      </c>
      <c r="E68" s="128">
        <v>0</v>
      </c>
      <c r="F68" s="128">
        <v>0</v>
      </c>
      <c r="G68" s="128">
        <v>198.84</v>
      </c>
      <c r="H68" s="128">
        <v>0</v>
      </c>
      <c r="I68" s="128">
        <v>0</v>
      </c>
      <c r="J68" s="128">
        <v>0</v>
      </c>
      <c r="K68" s="129">
        <f t="shared" si="2"/>
        <v>198.84</v>
      </c>
    </row>
    <row r="69" spans="1:11" ht="12.75">
      <c r="A69" s="130" t="s">
        <v>168</v>
      </c>
      <c r="B69" s="131" t="s">
        <v>169</v>
      </c>
      <c r="C69" s="132">
        <v>61</v>
      </c>
      <c r="D69" s="133">
        <v>0</v>
      </c>
      <c r="E69" s="133">
        <v>0</v>
      </c>
      <c r="F69" s="133">
        <v>0</v>
      </c>
      <c r="G69" s="133">
        <v>0</v>
      </c>
      <c r="H69" s="133">
        <v>0</v>
      </c>
      <c r="I69" s="133">
        <v>0</v>
      </c>
      <c r="J69" s="133">
        <v>0</v>
      </c>
      <c r="K69" s="148">
        <f t="shared" si="2"/>
        <v>0</v>
      </c>
    </row>
    <row r="70" spans="1:11" ht="13.5" thickBot="1">
      <c r="A70" s="149"/>
      <c r="B70" s="150" t="s">
        <v>170</v>
      </c>
      <c r="C70" s="151">
        <v>62</v>
      </c>
      <c r="D70" s="152">
        <f aca="true" t="shared" si="5" ref="D70:J70">D67-D68-D69</f>
        <v>-1400.4100000000003</v>
      </c>
      <c r="E70" s="152">
        <f t="shared" si="5"/>
        <v>1.830000000000041</v>
      </c>
      <c r="F70" s="152">
        <f t="shared" si="5"/>
        <v>507.5700000000006</v>
      </c>
      <c r="G70" s="152">
        <f t="shared" si="5"/>
        <v>974.1500000000002</v>
      </c>
      <c r="H70" s="152">
        <f t="shared" si="5"/>
        <v>238.41000000000003</v>
      </c>
      <c r="I70" s="152">
        <f t="shared" si="5"/>
        <v>230.32000000000062</v>
      </c>
      <c r="J70" s="152">
        <f t="shared" si="5"/>
        <v>12.269999999999982</v>
      </c>
      <c r="K70" s="153">
        <f t="shared" si="2"/>
        <v>564.140000000001</v>
      </c>
    </row>
  </sheetData>
  <printOptions/>
  <pageMargins left="0.5905511811023623" right="0.5905511811023623" top="0.7874015748031497" bottom="0.3937007874015748" header="0.5118110236220472" footer="0.31496062992125984"/>
  <pageSetup fitToHeight="1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259"/>
  <sheetViews>
    <sheetView zoomScale="80" zoomScaleNormal="80" workbookViewId="0" topLeftCell="A52">
      <selection activeCell="E93" sqref="E93"/>
    </sheetView>
  </sheetViews>
  <sheetFormatPr defaultColWidth="9.140625" defaultRowHeight="12.75"/>
  <cols>
    <col min="1" max="1" width="2.00390625" style="1" customWidth="1"/>
    <col min="2" max="2" width="18.57421875" style="1" customWidth="1"/>
    <col min="3" max="3" width="7.8515625" style="1" customWidth="1"/>
    <col min="4" max="4" width="13.140625" style="1" customWidth="1"/>
    <col min="5" max="5" width="12.28125" style="1" customWidth="1"/>
    <col min="6" max="6" width="11.421875" style="1" customWidth="1"/>
    <col min="7" max="7" width="11.7109375" style="1" customWidth="1"/>
    <col min="8" max="8" width="11.57421875" style="1" customWidth="1"/>
    <col min="9" max="9" width="11.00390625" style="1" customWidth="1"/>
    <col min="10" max="10" width="11.57421875" style="1" customWidth="1"/>
    <col min="11" max="11" width="13.28125" style="1" customWidth="1"/>
    <col min="12" max="16384" width="9.140625" style="1" customWidth="1"/>
  </cols>
  <sheetData>
    <row r="1" spans="10:11" ht="15.75">
      <c r="J1" s="2" t="s">
        <v>171</v>
      </c>
      <c r="K1" s="41"/>
    </row>
    <row r="2" ht="15.75">
      <c r="B2" s="3" t="s">
        <v>36</v>
      </c>
    </row>
    <row r="3" ht="13.5" thickBot="1">
      <c r="J3" s="4" t="s">
        <v>1</v>
      </c>
    </row>
    <row r="4" spans="2:11" ht="13.5" thickBot="1">
      <c r="B4" s="42"/>
      <c r="C4" s="83"/>
      <c r="D4" s="84"/>
      <c r="E4" s="43"/>
      <c r="F4" s="85" t="s">
        <v>37</v>
      </c>
      <c r="G4" s="86"/>
      <c r="H4" s="87"/>
      <c r="I4" s="43"/>
      <c r="J4" s="42"/>
      <c r="K4" s="83"/>
    </row>
    <row r="5" spans="2:13" ht="43.5" customHeight="1" thickBot="1">
      <c r="B5" s="47" t="s">
        <v>3</v>
      </c>
      <c r="C5" s="88" t="s">
        <v>28</v>
      </c>
      <c r="D5" s="89" t="s">
        <v>417</v>
      </c>
      <c r="E5" s="48" t="s">
        <v>418</v>
      </c>
      <c r="F5" s="90" t="s">
        <v>38</v>
      </c>
      <c r="G5" s="5" t="s">
        <v>39</v>
      </c>
      <c r="H5" s="5" t="s">
        <v>419</v>
      </c>
      <c r="I5" s="48" t="s">
        <v>40</v>
      </c>
      <c r="J5" s="47" t="s">
        <v>420</v>
      </c>
      <c r="K5" s="88" t="s">
        <v>421</v>
      </c>
      <c r="L5" s="9"/>
      <c r="M5" s="9"/>
    </row>
    <row r="6" spans="2:11" ht="13.5" thickBot="1">
      <c r="B6" s="49"/>
      <c r="C6" s="91"/>
      <c r="D6" s="92"/>
      <c r="E6" s="13">
        <v>1</v>
      </c>
      <c r="F6" s="93">
        <v>2</v>
      </c>
      <c r="G6" s="12">
        <v>3</v>
      </c>
      <c r="H6" s="93">
        <v>4</v>
      </c>
      <c r="I6" s="12">
        <v>5</v>
      </c>
      <c r="J6" s="93">
        <v>6</v>
      </c>
      <c r="K6" s="12">
        <v>7</v>
      </c>
    </row>
    <row r="7" spans="2:13" ht="12.75">
      <c r="B7" s="660" t="s">
        <v>4</v>
      </c>
      <c r="C7" s="664">
        <v>911</v>
      </c>
      <c r="D7" s="94">
        <v>500</v>
      </c>
      <c r="E7" s="94">
        <v>544</v>
      </c>
      <c r="F7" s="15"/>
      <c r="G7" s="15"/>
      <c r="H7" s="15"/>
      <c r="I7" s="15"/>
      <c r="J7" s="15">
        <f aca="true" t="shared" si="0" ref="J7:J20">E7+F7+G7+H7-I7</f>
        <v>544</v>
      </c>
      <c r="K7" s="16">
        <f aca="true" t="shared" si="1" ref="K7:K20">J7-E7</f>
        <v>0</v>
      </c>
      <c r="M7" s="17"/>
    </row>
    <row r="8" spans="2:13" ht="12.75">
      <c r="B8" s="78" t="s">
        <v>5</v>
      </c>
      <c r="C8" s="665">
        <v>911</v>
      </c>
      <c r="D8" s="95">
        <v>0</v>
      </c>
      <c r="E8" s="95">
        <v>0</v>
      </c>
      <c r="F8" s="316">
        <v>400</v>
      </c>
      <c r="G8" s="19"/>
      <c r="H8" s="19"/>
      <c r="I8" s="319">
        <v>390.313</v>
      </c>
      <c r="J8" s="20">
        <f>E8+F8+G8+H8-I8</f>
        <v>9.687000000000012</v>
      </c>
      <c r="K8" s="21">
        <f t="shared" si="1"/>
        <v>9.687000000000012</v>
      </c>
      <c r="M8" s="17"/>
    </row>
    <row r="9" spans="2:256" s="60" customFormat="1" ht="12.75">
      <c r="B9" s="661" t="s">
        <v>6</v>
      </c>
      <c r="C9" s="666">
        <v>911</v>
      </c>
      <c r="D9" s="96">
        <v>45.953</v>
      </c>
      <c r="E9" s="96">
        <v>56.929</v>
      </c>
      <c r="F9" s="317"/>
      <c r="G9" s="57"/>
      <c r="H9" s="57"/>
      <c r="I9" s="57"/>
      <c r="J9" s="57">
        <f t="shared" si="0"/>
        <v>56.929</v>
      </c>
      <c r="K9" s="97">
        <f t="shared" si="1"/>
        <v>0</v>
      </c>
      <c r="L9" s="1"/>
      <c r="M9" s="17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2:256" s="60" customFormat="1" ht="12.75">
      <c r="B10" s="661" t="s">
        <v>7</v>
      </c>
      <c r="C10" s="666">
        <v>911</v>
      </c>
      <c r="D10" s="96">
        <v>882.65937</v>
      </c>
      <c r="E10" s="96">
        <v>1709.35937</v>
      </c>
      <c r="F10" s="317">
        <v>1306.426</v>
      </c>
      <c r="G10" s="57"/>
      <c r="H10" s="57"/>
      <c r="I10" s="57">
        <v>1018.491</v>
      </c>
      <c r="J10" s="57">
        <f t="shared" si="0"/>
        <v>1997.2943699999996</v>
      </c>
      <c r="K10" s="97">
        <f t="shared" si="1"/>
        <v>287.9349999999997</v>
      </c>
      <c r="L10" s="1"/>
      <c r="M10" s="1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2:256" s="60" customFormat="1" ht="12.75">
      <c r="B11" s="661" t="s">
        <v>8</v>
      </c>
      <c r="C11" s="666">
        <v>911</v>
      </c>
      <c r="D11" s="96">
        <v>1021.49785</v>
      </c>
      <c r="E11" s="96">
        <v>503.30685</v>
      </c>
      <c r="F11" s="317">
        <v>250</v>
      </c>
      <c r="G11" s="57"/>
      <c r="H11" s="57"/>
      <c r="I11" s="57">
        <v>544.537</v>
      </c>
      <c r="J11" s="57">
        <f t="shared" si="0"/>
        <v>208.7698499999999</v>
      </c>
      <c r="K11" s="97">
        <f t="shared" si="1"/>
        <v>-294.5370000000001</v>
      </c>
      <c r="L11" s="1"/>
      <c r="M11" s="1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2:256" s="60" customFormat="1" ht="12.75">
      <c r="B12" s="661" t="s">
        <v>9</v>
      </c>
      <c r="C12" s="666">
        <v>911</v>
      </c>
      <c r="D12" s="96">
        <v>1912.05835</v>
      </c>
      <c r="E12" s="96">
        <v>1831.53635</v>
      </c>
      <c r="F12" s="317">
        <v>384.205</v>
      </c>
      <c r="G12" s="57"/>
      <c r="H12" s="57"/>
      <c r="I12" s="57">
        <v>239.514</v>
      </c>
      <c r="J12" s="57">
        <f t="shared" si="0"/>
        <v>1976.2273500000001</v>
      </c>
      <c r="K12" s="97">
        <f t="shared" si="1"/>
        <v>144.69100000000003</v>
      </c>
      <c r="L12" s="1"/>
      <c r="M12" s="1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2:256" s="60" customFormat="1" ht="12.75">
      <c r="B13" s="661" t="s">
        <v>10</v>
      </c>
      <c r="C13" s="666">
        <v>911</v>
      </c>
      <c r="D13" s="96"/>
      <c r="E13" s="96"/>
      <c r="F13" s="317"/>
      <c r="G13" s="57"/>
      <c r="H13" s="57"/>
      <c r="I13" s="57"/>
      <c r="J13" s="98">
        <f t="shared" si="0"/>
        <v>0</v>
      </c>
      <c r="K13" s="99">
        <f t="shared" si="1"/>
        <v>0</v>
      </c>
      <c r="L13" s="1"/>
      <c r="M13" s="1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2:256" s="60" customFormat="1" ht="12.75">
      <c r="B14" s="661" t="s">
        <v>11</v>
      </c>
      <c r="C14" s="666">
        <v>911</v>
      </c>
      <c r="D14" s="96">
        <v>463.768</v>
      </c>
      <c r="E14" s="96">
        <v>456.776</v>
      </c>
      <c r="F14" s="317"/>
      <c r="G14" s="57"/>
      <c r="H14" s="57"/>
      <c r="I14" s="57"/>
      <c r="J14" s="57">
        <f t="shared" si="0"/>
        <v>456.776</v>
      </c>
      <c r="K14" s="97">
        <f t="shared" si="1"/>
        <v>0</v>
      </c>
      <c r="L14" s="1"/>
      <c r="M14" s="1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2:256" s="60" customFormat="1" ht="12.75">
      <c r="B15" s="661" t="s">
        <v>12</v>
      </c>
      <c r="C15" s="666">
        <v>911</v>
      </c>
      <c r="D15" s="96">
        <v>269.00394</v>
      </c>
      <c r="E15" s="96">
        <v>244.48294</v>
      </c>
      <c r="F15" s="317">
        <v>1730</v>
      </c>
      <c r="G15" s="57"/>
      <c r="H15" s="57"/>
      <c r="I15" s="57">
        <v>1602.786</v>
      </c>
      <c r="J15" s="57">
        <f t="shared" si="0"/>
        <v>371.69694000000004</v>
      </c>
      <c r="K15" s="97">
        <f t="shared" si="1"/>
        <v>127.21400000000003</v>
      </c>
      <c r="L15" s="1"/>
      <c r="M15" s="1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2:256" s="60" customFormat="1" ht="12.75">
      <c r="B16" s="662" t="s">
        <v>13</v>
      </c>
      <c r="C16" s="666">
        <v>911</v>
      </c>
      <c r="D16" s="96"/>
      <c r="E16" s="96"/>
      <c r="F16" s="317"/>
      <c r="G16" s="57"/>
      <c r="H16" s="57"/>
      <c r="I16" s="57"/>
      <c r="J16" s="57">
        <f t="shared" si="0"/>
        <v>0</v>
      </c>
      <c r="K16" s="97">
        <f t="shared" si="1"/>
        <v>0</v>
      </c>
      <c r="L16" s="1"/>
      <c r="M16" s="1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2:256" s="60" customFormat="1" ht="12.75">
      <c r="B17" s="662" t="s">
        <v>14</v>
      </c>
      <c r="C17" s="666">
        <v>911</v>
      </c>
      <c r="D17" s="96">
        <v>687.333</v>
      </c>
      <c r="E17" s="96">
        <v>980.648</v>
      </c>
      <c r="F17" s="317">
        <v>1076</v>
      </c>
      <c r="G17" s="57"/>
      <c r="H17" s="57"/>
      <c r="I17" s="57">
        <v>970.352</v>
      </c>
      <c r="J17" s="57">
        <f t="shared" si="0"/>
        <v>1086.2960000000003</v>
      </c>
      <c r="K17" s="97">
        <f t="shared" si="1"/>
        <v>105.64800000000025</v>
      </c>
      <c r="L17" s="1"/>
      <c r="M17" s="1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2:256" s="60" customFormat="1" ht="12.75">
      <c r="B18" s="661" t="s">
        <v>15</v>
      </c>
      <c r="C18" s="666">
        <v>911</v>
      </c>
      <c r="D18" s="96">
        <v>167.92872</v>
      </c>
      <c r="E18" s="96">
        <v>199.87798</v>
      </c>
      <c r="F18" s="317">
        <v>67.5</v>
      </c>
      <c r="G18" s="57"/>
      <c r="H18" s="57"/>
      <c r="I18" s="57"/>
      <c r="J18" s="57">
        <f t="shared" si="0"/>
        <v>267.37798</v>
      </c>
      <c r="K18" s="97">
        <f t="shared" si="1"/>
        <v>67.49999999999997</v>
      </c>
      <c r="L18" s="1"/>
      <c r="M18" s="1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2:256" s="60" customFormat="1" ht="12.75">
      <c r="B19" s="662" t="s">
        <v>16</v>
      </c>
      <c r="C19" s="666">
        <v>911</v>
      </c>
      <c r="D19" s="100">
        <v>276.569</v>
      </c>
      <c r="E19" s="100">
        <v>426.569</v>
      </c>
      <c r="F19" s="318"/>
      <c r="G19" s="58"/>
      <c r="H19" s="58"/>
      <c r="I19" s="100">
        <v>426.569</v>
      </c>
      <c r="J19" s="58">
        <f t="shared" si="0"/>
        <v>0</v>
      </c>
      <c r="K19" s="97">
        <f t="shared" si="1"/>
        <v>-426.569</v>
      </c>
      <c r="L19" s="1"/>
      <c r="M19" s="1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2:256" s="60" customFormat="1" ht="13.5" thickBot="1">
      <c r="B20" s="661" t="s">
        <v>17</v>
      </c>
      <c r="C20" s="666">
        <v>911</v>
      </c>
      <c r="D20" s="96"/>
      <c r="E20" s="96">
        <v>90.352</v>
      </c>
      <c r="F20" s="58"/>
      <c r="G20" s="58"/>
      <c r="H20" s="58"/>
      <c r="I20" s="58"/>
      <c r="J20" s="58">
        <f t="shared" si="0"/>
        <v>90.352</v>
      </c>
      <c r="K20" s="97">
        <f t="shared" si="1"/>
        <v>0</v>
      </c>
      <c r="L20" s="1"/>
      <c r="M20" s="17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2:256" s="60" customFormat="1" ht="16.5" customHeight="1" thickBot="1">
      <c r="B21" s="663" t="s">
        <v>24</v>
      </c>
      <c r="C21" s="101">
        <v>911</v>
      </c>
      <c r="D21" s="102">
        <f aca="true" t="shared" si="2" ref="D21:K21">SUM(D7:D20)</f>
        <v>6226.771229999999</v>
      </c>
      <c r="E21" s="102">
        <f t="shared" si="2"/>
        <v>7043.83749</v>
      </c>
      <c r="F21" s="103">
        <f t="shared" si="2"/>
        <v>5214.130999999999</v>
      </c>
      <c r="G21" s="103">
        <f t="shared" si="2"/>
        <v>0</v>
      </c>
      <c r="H21" s="103">
        <f t="shared" si="2"/>
        <v>0</v>
      </c>
      <c r="I21" s="103">
        <f t="shared" si="2"/>
        <v>5192.562000000001</v>
      </c>
      <c r="J21" s="103">
        <f t="shared" si="2"/>
        <v>7065.406489999999</v>
      </c>
      <c r="K21" s="103">
        <f t="shared" si="2"/>
        <v>21.568999999999903</v>
      </c>
      <c r="L21" s="1"/>
      <c r="M21" s="17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ht="13.5" thickBot="1">
      <c r="M22" s="17"/>
    </row>
    <row r="23" spans="2:13" ht="13.5" thickBot="1">
      <c r="B23" s="42"/>
      <c r="C23" s="83"/>
      <c r="D23" s="84"/>
      <c r="E23" s="43"/>
      <c r="F23" s="85" t="s">
        <v>37</v>
      </c>
      <c r="G23" s="86"/>
      <c r="H23" s="87"/>
      <c r="I23" s="43"/>
      <c r="J23" s="42"/>
      <c r="K23" s="83"/>
      <c r="M23" s="17"/>
    </row>
    <row r="24" spans="2:13" ht="43.5" customHeight="1" thickBot="1">
      <c r="B24" s="47" t="s">
        <v>33</v>
      </c>
      <c r="C24" s="88" t="s">
        <v>28</v>
      </c>
      <c r="D24" s="89" t="s">
        <v>417</v>
      </c>
      <c r="E24" s="48" t="s">
        <v>418</v>
      </c>
      <c r="F24" s="90" t="s">
        <v>38</v>
      </c>
      <c r="G24" s="5" t="s">
        <v>39</v>
      </c>
      <c r="H24" s="5" t="s">
        <v>419</v>
      </c>
      <c r="I24" s="48" t="s">
        <v>40</v>
      </c>
      <c r="J24" s="47" t="s">
        <v>420</v>
      </c>
      <c r="K24" s="88" t="s">
        <v>421</v>
      </c>
      <c r="M24" s="17"/>
    </row>
    <row r="25" spans="2:13" ht="13.5" thickBot="1">
      <c r="B25" s="49"/>
      <c r="C25" s="91"/>
      <c r="D25" s="92"/>
      <c r="E25" s="12">
        <v>1</v>
      </c>
      <c r="F25" s="93">
        <v>2</v>
      </c>
      <c r="G25" s="12">
        <v>3</v>
      </c>
      <c r="H25" s="93">
        <v>4</v>
      </c>
      <c r="I25" s="12">
        <v>5</v>
      </c>
      <c r="J25" s="93">
        <v>6</v>
      </c>
      <c r="K25" s="12">
        <v>7</v>
      </c>
      <c r="M25" s="17"/>
    </row>
    <row r="26" spans="2:13" ht="12.75">
      <c r="B26" s="660" t="s">
        <v>4</v>
      </c>
      <c r="C26" s="664">
        <v>912</v>
      </c>
      <c r="D26" s="94">
        <v>61.204</v>
      </c>
      <c r="E26" s="15">
        <v>108.468</v>
      </c>
      <c r="F26" s="15"/>
      <c r="G26" s="15">
        <v>178.924</v>
      </c>
      <c r="H26" s="15"/>
      <c r="I26" s="15">
        <v>122.913</v>
      </c>
      <c r="J26" s="15">
        <f aca="true" t="shared" si="3" ref="J26:J39">E26+F26+G26+H26-I26</f>
        <v>164.47899999999998</v>
      </c>
      <c r="K26" s="16">
        <f aca="true" t="shared" si="4" ref="K26:K39">J26-E26</f>
        <v>56.01099999999998</v>
      </c>
      <c r="M26" s="17"/>
    </row>
    <row r="27" spans="2:13" ht="12.75">
      <c r="B27" s="78" t="s">
        <v>5</v>
      </c>
      <c r="C27" s="665">
        <v>912</v>
      </c>
      <c r="D27" s="95">
        <v>162.878</v>
      </c>
      <c r="E27" s="20">
        <v>240.939</v>
      </c>
      <c r="F27" s="20"/>
      <c r="G27" s="20">
        <v>644.175</v>
      </c>
      <c r="H27" s="20"/>
      <c r="I27" s="20">
        <v>390.92</v>
      </c>
      <c r="J27" s="20">
        <f t="shared" si="3"/>
        <v>494.1939999999999</v>
      </c>
      <c r="K27" s="21">
        <f t="shared" si="4"/>
        <v>253.2549999999999</v>
      </c>
      <c r="M27" s="17"/>
    </row>
    <row r="28" spans="2:256" s="60" customFormat="1" ht="12.75">
      <c r="B28" s="661" t="s">
        <v>6</v>
      </c>
      <c r="C28" s="666">
        <v>912</v>
      </c>
      <c r="D28" s="96">
        <v>37.226</v>
      </c>
      <c r="E28" s="57">
        <v>55.461</v>
      </c>
      <c r="F28" s="57"/>
      <c r="G28" s="57">
        <v>27.637</v>
      </c>
      <c r="H28" s="57"/>
      <c r="I28" s="57">
        <v>14.1</v>
      </c>
      <c r="J28" s="57">
        <f t="shared" si="3"/>
        <v>68.998</v>
      </c>
      <c r="K28" s="97">
        <f t="shared" si="4"/>
        <v>13.537000000000006</v>
      </c>
      <c r="L28" s="1"/>
      <c r="M28" s="17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60" customFormat="1" ht="12.75">
      <c r="B29" s="661" t="s">
        <v>7</v>
      </c>
      <c r="C29" s="666">
        <v>912</v>
      </c>
      <c r="D29" s="96">
        <v>717.39823</v>
      </c>
      <c r="E29" s="57">
        <v>644.85523</v>
      </c>
      <c r="F29" s="57"/>
      <c r="G29" s="57">
        <v>875.18</v>
      </c>
      <c r="H29" s="57"/>
      <c r="I29" s="57">
        <v>914.1685</v>
      </c>
      <c r="J29" s="57">
        <f t="shared" si="3"/>
        <v>605.86673</v>
      </c>
      <c r="K29" s="97">
        <f t="shared" si="4"/>
        <v>-38.988500000000045</v>
      </c>
      <c r="L29" s="1"/>
      <c r="M29" s="17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2:256" s="60" customFormat="1" ht="12.75">
      <c r="B30" s="661" t="s">
        <v>8</v>
      </c>
      <c r="C30" s="666">
        <v>912</v>
      </c>
      <c r="D30" s="96">
        <v>481.03386</v>
      </c>
      <c r="E30" s="57">
        <v>663.16176</v>
      </c>
      <c r="F30" s="57"/>
      <c r="G30" s="57">
        <v>888.822</v>
      </c>
      <c r="H30" s="57"/>
      <c r="I30" s="57">
        <v>687.7876</v>
      </c>
      <c r="J30" s="57">
        <f t="shared" si="3"/>
        <v>864.1961600000001</v>
      </c>
      <c r="K30" s="97">
        <f t="shared" si="4"/>
        <v>201.03440000000012</v>
      </c>
      <c r="L30" s="1"/>
      <c r="M30" s="17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2:256" s="60" customFormat="1" ht="12.75">
      <c r="B31" s="661" t="s">
        <v>9</v>
      </c>
      <c r="C31" s="666">
        <v>912</v>
      </c>
      <c r="D31" s="96">
        <v>741.38771</v>
      </c>
      <c r="E31" s="57">
        <v>755.27871</v>
      </c>
      <c r="F31" s="57"/>
      <c r="G31" s="57">
        <v>347.662</v>
      </c>
      <c r="H31" s="57"/>
      <c r="I31" s="57">
        <v>451.065</v>
      </c>
      <c r="J31" s="57">
        <f t="shared" si="3"/>
        <v>651.87571</v>
      </c>
      <c r="K31" s="97">
        <f t="shared" si="4"/>
        <v>-103.40300000000002</v>
      </c>
      <c r="L31" s="1"/>
      <c r="M31" s="1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2:256" s="60" customFormat="1" ht="12.75">
      <c r="B32" s="661" t="s">
        <v>10</v>
      </c>
      <c r="C32" s="666">
        <v>912</v>
      </c>
      <c r="D32" s="96">
        <v>53.53262</v>
      </c>
      <c r="E32" s="57">
        <v>35.70062</v>
      </c>
      <c r="F32" s="57"/>
      <c r="G32" s="57">
        <v>77.88</v>
      </c>
      <c r="H32" s="57"/>
      <c r="I32" s="57">
        <v>92.435</v>
      </c>
      <c r="J32" s="57">
        <f t="shared" si="3"/>
        <v>21.145619999999994</v>
      </c>
      <c r="K32" s="97">
        <f t="shared" si="4"/>
        <v>-14.555000000000007</v>
      </c>
      <c r="L32" s="1"/>
      <c r="M32" s="17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2:256" s="60" customFormat="1" ht="12.75">
      <c r="B33" s="661" t="s">
        <v>11</v>
      </c>
      <c r="C33" s="666">
        <v>912</v>
      </c>
      <c r="D33" s="96">
        <v>290.492</v>
      </c>
      <c r="E33" s="57">
        <v>195.747</v>
      </c>
      <c r="F33" s="57"/>
      <c r="G33" s="57"/>
      <c r="H33" s="57">
        <v>423.91</v>
      </c>
      <c r="I33" s="57">
        <v>395.016</v>
      </c>
      <c r="J33" s="57">
        <f t="shared" si="3"/>
        <v>224.64100000000002</v>
      </c>
      <c r="K33" s="97">
        <f t="shared" si="4"/>
        <v>28.894000000000005</v>
      </c>
      <c r="L33" s="1"/>
      <c r="M33" s="1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2:256" s="60" customFormat="1" ht="12.75">
      <c r="B34" s="661" t="s">
        <v>12</v>
      </c>
      <c r="C34" s="666">
        <v>912</v>
      </c>
      <c r="D34" s="96">
        <v>306.76707</v>
      </c>
      <c r="E34" s="57">
        <v>227.33007</v>
      </c>
      <c r="F34" s="57"/>
      <c r="G34" s="57">
        <v>7.768</v>
      </c>
      <c r="H34" s="57">
        <v>693.935</v>
      </c>
      <c r="I34" s="57">
        <v>829.7866</v>
      </c>
      <c r="J34" s="57">
        <f t="shared" si="3"/>
        <v>99.24646999999993</v>
      </c>
      <c r="K34" s="97">
        <f t="shared" si="4"/>
        <v>-128.08360000000008</v>
      </c>
      <c r="L34" s="1"/>
      <c r="M34" s="1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2:256" s="60" customFormat="1" ht="12.75">
      <c r="B35" s="662" t="s">
        <v>13</v>
      </c>
      <c r="C35" s="666">
        <v>912</v>
      </c>
      <c r="D35" s="96"/>
      <c r="E35" s="57"/>
      <c r="F35" s="57"/>
      <c r="G35" s="57"/>
      <c r="H35" s="57"/>
      <c r="I35" s="57"/>
      <c r="J35" s="57">
        <f t="shared" si="3"/>
        <v>0</v>
      </c>
      <c r="K35" s="97">
        <f t="shared" si="4"/>
        <v>0</v>
      </c>
      <c r="L35" s="1"/>
      <c r="M35" s="17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2:256" s="60" customFormat="1" ht="12.75">
      <c r="B36" s="662" t="s">
        <v>14</v>
      </c>
      <c r="C36" s="666">
        <v>912</v>
      </c>
      <c r="D36" s="96">
        <v>106.25075</v>
      </c>
      <c r="E36" s="57">
        <v>251.07905</v>
      </c>
      <c r="F36" s="57"/>
      <c r="G36" s="57">
        <v>697.078</v>
      </c>
      <c r="H36" s="57"/>
      <c r="I36" s="57">
        <v>666.6035</v>
      </c>
      <c r="J36" s="57">
        <f t="shared" si="3"/>
        <v>281.55355</v>
      </c>
      <c r="K36" s="97">
        <f t="shared" si="4"/>
        <v>30.474499999999978</v>
      </c>
      <c r="L36" s="1"/>
      <c r="M36" s="17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2:256" s="60" customFormat="1" ht="12.75">
      <c r="B37" s="661" t="s">
        <v>15</v>
      </c>
      <c r="C37" s="666">
        <v>912</v>
      </c>
      <c r="D37" s="96">
        <v>23.50109</v>
      </c>
      <c r="E37" s="57">
        <v>28.15109</v>
      </c>
      <c r="F37" s="57"/>
      <c r="G37" s="57"/>
      <c r="H37" s="57">
        <v>28.74</v>
      </c>
      <c r="I37" s="57">
        <v>26.819</v>
      </c>
      <c r="J37" s="57">
        <f t="shared" si="3"/>
        <v>30.07209</v>
      </c>
      <c r="K37" s="97">
        <f t="shared" si="4"/>
        <v>1.9209999999999994</v>
      </c>
      <c r="L37" s="1"/>
      <c r="M37" s="1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2:256" s="60" customFormat="1" ht="12.75">
      <c r="B38" s="662" t="s">
        <v>16</v>
      </c>
      <c r="C38" s="666">
        <v>912</v>
      </c>
      <c r="D38" s="96">
        <v>21.1585</v>
      </c>
      <c r="E38" s="57">
        <v>31.1565</v>
      </c>
      <c r="F38" s="57"/>
      <c r="G38" s="57">
        <v>44.209</v>
      </c>
      <c r="H38" s="57"/>
      <c r="I38" s="57">
        <v>45.967</v>
      </c>
      <c r="J38" s="58">
        <f t="shared" si="3"/>
        <v>29.3985</v>
      </c>
      <c r="K38" s="97">
        <f t="shared" si="4"/>
        <v>-1.7580000000000027</v>
      </c>
      <c r="L38" s="1"/>
      <c r="M38" s="17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2:256" s="60" customFormat="1" ht="13.5" thickBot="1">
      <c r="B39" s="661" t="s">
        <v>17</v>
      </c>
      <c r="C39" s="666">
        <v>912</v>
      </c>
      <c r="D39" s="96"/>
      <c r="E39" s="57">
        <v>70.8915</v>
      </c>
      <c r="F39" s="57"/>
      <c r="G39" s="57">
        <v>57.889</v>
      </c>
      <c r="H39" s="57"/>
      <c r="I39" s="57">
        <v>60.943</v>
      </c>
      <c r="J39" s="58">
        <f t="shared" si="3"/>
        <v>67.83749999999999</v>
      </c>
      <c r="K39" s="97">
        <f t="shared" si="4"/>
        <v>-3.054000000000002</v>
      </c>
      <c r="L39" s="1"/>
      <c r="M39" s="17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56" s="60" customFormat="1" ht="13.5" thickBot="1">
      <c r="B40" s="663" t="s">
        <v>24</v>
      </c>
      <c r="C40" s="101">
        <v>912</v>
      </c>
      <c r="D40" s="102">
        <f aca="true" t="shared" si="5" ref="D40:K40">SUM(D26:D39)</f>
        <v>3002.8298300000006</v>
      </c>
      <c r="E40" s="103">
        <f t="shared" si="5"/>
        <v>3308.21953</v>
      </c>
      <c r="F40" s="103">
        <f t="shared" si="5"/>
        <v>0</v>
      </c>
      <c r="G40" s="103">
        <f t="shared" si="5"/>
        <v>3847.2239999999997</v>
      </c>
      <c r="H40" s="103">
        <f t="shared" si="5"/>
        <v>1146.585</v>
      </c>
      <c r="I40" s="103">
        <f t="shared" si="5"/>
        <v>4698.5242</v>
      </c>
      <c r="J40" s="103">
        <f t="shared" si="5"/>
        <v>3603.5043299999998</v>
      </c>
      <c r="K40" s="103">
        <f t="shared" si="5"/>
        <v>295.2847999999998</v>
      </c>
      <c r="L40" s="1"/>
      <c r="M40" s="17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ht="13.5" thickBot="1">
      <c r="M41" s="17"/>
    </row>
    <row r="42" spans="2:13" ht="13.5" thickBot="1">
      <c r="B42" s="42"/>
      <c r="C42" s="83"/>
      <c r="D42" s="84"/>
      <c r="E42" s="43"/>
      <c r="F42" s="85" t="s">
        <v>37</v>
      </c>
      <c r="G42" s="86"/>
      <c r="H42" s="87"/>
      <c r="I42" s="43"/>
      <c r="J42" s="42"/>
      <c r="K42" s="83"/>
      <c r="M42" s="17"/>
    </row>
    <row r="43" spans="2:13" ht="43.5" customHeight="1" thickBot="1">
      <c r="B43" s="47" t="s">
        <v>19</v>
      </c>
      <c r="C43" s="88" t="s">
        <v>28</v>
      </c>
      <c r="D43" s="89" t="s">
        <v>417</v>
      </c>
      <c r="E43" s="48" t="s">
        <v>418</v>
      </c>
      <c r="F43" s="90" t="s">
        <v>38</v>
      </c>
      <c r="G43" s="5" t="s">
        <v>39</v>
      </c>
      <c r="H43" s="5" t="s">
        <v>419</v>
      </c>
      <c r="I43" s="48" t="s">
        <v>40</v>
      </c>
      <c r="J43" s="47" t="s">
        <v>420</v>
      </c>
      <c r="K43" s="88" t="s">
        <v>421</v>
      </c>
      <c r="M43" s="17"/>
    </row>
    <row r="44" spans="2:13" ht="13.5" thickBot="1">
      <c r="B44" s="49"/>
      <c r="C44" s="667"/>
      <c r="D44" s="92"/>
      <c r="E44" s="12">
        <v>1</v>
      </c>
      <c r="F44" s="93">
        <v>2</v>
      </c>
      <c r="G44" s="12">
        <v>3</v>
      </c>
      <c r="H44" s="93">
        <v>4</v>
      </c>
      <c r="I44" s="12">
        <v>5</v>
      </c>
      <c r="J44" s="93">
        <v>6</v>
      </c>
      <c r="K44" s="12">
        <v>7</v>
      </c>
      <c r="M44" s="17"/>
    </row>
    <row r="45" spans="2:13" ht="12.75">
      <c r="B45" s="660" t="s">
        <v>4</v>
      </c>
      <c r="C45" s="664">
        <v>914</v>
      </c>
      <c r="D45" s="94">
        <v>1223.155</v>
      </c>
      <c r="E45" s="15">
        <v>1318.963</v>
      </c>
      <c r="F45" s="15">
        <v>436.896</v>
      </c>
      <c r="G45" s="15">
        <v>24948.862</v>
      </c>
      <c r="H45" s="15"/>
      <c r="I45" s="15">
        <v>24948.862</v>
      </c>
      <c r="J45" s="15">
        <f aca="true" t="shared" si="6" ref="J45:J58">E45+F45+G45+H45-I45</f>
        <v>1755.8590000000004</v>
      </c>
      <c r="K45" s="16">
        <f aca="true" t="shared" si="7" ref="K45:K58">J45-E45</f>
        <v>436.8960000000004</v>
      </c>
      <c r="M45" s="17"/>
    </row>
    <row r="46" spans="2:13" ht="12.75">
      <c r="B46" s="78" t="s">
        <v>5</v>
      </c>
      <c r="C46" s="665">
        <v>914</v>
      </c>
      <c r="D46" s="95"/>
      <c r="E46" s="19"/>
      <c r="F46" s="20">
        <v>414.705</v>
      </c>
      <c r="G46" s="19"/>
      <c r="H46" s="19"/>
      <c r="I46" s="20">
        <v>10</v>
      </c>
      <c r="J46" s="20">
        <f t="shared" si="6"/>
        <v>404.705</v>
      </c>
      <c r="K46" s="21">
        <f t="shared" si="7"/>
        <v>404.705</v>
      </c>
      <c r="M46" s="17"/>
    </row>
    <row r="47" spans="2:256" s="60" customFormat="1" ht="12.75">
      <c r="B47" s="661" t="s">
        <v>6</v>
      </c>
      <c r="C47" s="666">
        <v>914</v>
      </c>
      <c r="D47" s="96"/>
      <c r="E47" s="57"/>
      <c r="F47" s="57">
        <v>19.49</v>
      </c>
      <c r="G47" s="57"/>
      <c r="H47" s="57"/>
      <c r="I47" s="57"/>
      <c r="J47" s="57">
        <f t="shared" si="6"/>
        <v>19.49</v>
      </c>
      <c r="K47" s="97">
        <f t="shared" si="7"/>
        <v>19.49</v>
      </c>
      <c r="L47" s="1"/>
      <c r="M47" s="17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2:256" s="60" customFormat="1" ht="12.75">
      <c r="B48" s="661" t="s">
        <v>7</v>
      </c>
      <c r="C48" s="666">
        <v>914</v>
      </c>
      <c r="D48" s="96">
        <v>5170.32456</v>
      </c>
      <c r="E48" s="57">
        <v>7047.49075</v>
      </c>
      <c r="F48" s="57">
        <v>3919.27954</v>
      </c>
      <c r="G48" s="57">
        <v>7303.89689</v>
      </c>
      <c r="H48" s="57"/>
      <c r="I48" s="57">
        <v>9762.74583</v>
      </c>
      <c r="J48" s="57">
        <f t="shared" si="6"/>
        <v>8507.92135</v>
      </c>
      <c r="K48" s="97">
        <f t="shared" si="7"/>
        <v>1460.4306000000006</v>
      </c>
      <c r="L48" s="1"/>
      <c r="M48" s="17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2:256" s="60" customFormat="1" ht="12.75">
      <c r="B49" s="661" t="s">
        <v>8</v>
      </c>
      <c r="C49" s="666">
        <v>914</v>
      </c>
      <c r="D49" s="96">
        <v>2081.08171</v>
      </c>
      <c r="E49" s="57">
        <v>2159.01055</v>
      </c>
      <c r="F49" s="57">
        <v>17404.50558</v>
      </c>
      <c r="G49" s="57"/>
      <c r="H49" s="57"/>
      <c r="I49" s="57">
        <v>18637.86746</v>
      </c>
      <c r="J49" s="57">
        <f t="shared" si="6"/>
        <v>925.6486699999987</v>
      </c>
      <c r="K49" s="97">
        <f t="shared" si="7"/>
        <v>-1233.3618800000013</v>
      </c>
      <c r="L49" s="1"/>
      <c r="M49" s="17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2:256" s="60" customFormat="1" ht="12.75">
      <c r="B50" s="661" t="s">
        <v>9</v>
      </c>
      <c r="C50" s="666">
        <v>914</v>
      </c>
      <c r="D50" s="96">
        <v>1658.19648</v>
      </c>
      <c r="E50" s="57">
        <v>2990.95525</v>
      </c>
      <c r="F50" s="57">
        <v>9544.76813</v>
      </c>
      <c r="G50" s="57"/>
      <c r="H50" s="57"/>
      <c r="I50" s="57">
        <v>9543.81648</v>
      </c>
      <c r="J50" s="57">
        <f t="shared" si="6"/>
        <v>2991.9069</v>
      </c>
      <c r="K50" s="97">
        <f t="shared" si="7"/>
        <v>0.9516499999999724</v>
      </c>
      <c r="L50" s="1"/>
      <c r="M50" s="17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2:256" s="60" customFormat="1" ht="12.75">
      <c r="B51" s="661" t="s">
        <v>10</v>
      </c>
      <c r="C51" s="666">
        <v>914</v>
      </c>
      <c r="D51" s="96">
        <v>77.37354</v>
      </c>
      <c r="E51" s="60">
        <v>93.45298</v>
      </c>
      <c r="F51" s="57">
        <v>19.56767</v>
      </c>
      <c r="G51" s="57"/>
      <c r="H51" s="57"/>
      <c r="I51" s="57"/>
      <c r="J51" s="57">
        <f t="shared" si="6"/>
        <v>113.02064999999999</v>
      </c>
      <c r="K51" s="97">
        <f t="shared" si="7"/>
        <v>19.567669999999993</v>
      </c>
      <c r="L51" s="1"/>
      <c r="M51" s="17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2:256" s="60" customFormat="1" ht="12.75">
      <c r="B52" s="661" t="s">
        <v>11</v>
      </c>
      <c r="C52" s="666">
        <v>914</v>
      </c>
      <c r="D52" s="96">
        <v>108165.76</v>
      </c>
      <c r="E52" s="57">
        <v>130959.9</v>
      </c>
      <c r="F52" s="57"/>
      <c r="G52" s="57">
        <v>75887.068</v>
      </c>
      <c r="H52" s="57"/>
      <c r="I52" s="57">
        <v>72782.447</v>
      </c>
      <c r="J52" s="57">
        <f t="shared" si="6"/>
        <v>134064.521</v>
      </c>
      <c r="K52" s="97">
        <f t="shared" si="7"/>
        <v>3104.6210000000137</v>
      </c>
      <c r="L52" s="1"/>
      <c r="M52" s="17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2:256" s="60" customFormat="1" ht="12.75">
      <c r="B53" s="661" t="s">
        <v>12</v>
      </c>
      <c r="C53" s="666">
        <v>914</v>
      </c>
      <c r="D53" s="96">
        <v>968.47982</v>
      </c>
      <c r="E53" s="57">
        <v>979.39882</v>
      </c>
      <c r="F53" s="57">
        <v>3740.928</v>
      </c>
      <c r="G53" s="57">
        <v>490.17796</v>
      </c>
      <c r="H53" s="57"/>
      <c r="I53" s="57">
        <v>1020</v>
      </c>
      <c r="J53" s="57">
        <f t="shared" si="6"/>
        <v>4190.50478</v>
      </c>
      <c r="K53" s="97">
        <f t="shared" si="7"/>
        <v>3211.1059600000003</v>
      </c>
      <c r="L53" s="1"/>
      <c r="M53" s="17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2:256" s="60" customFormat="1" ht="12.75">
      <c r="B54" s="662" t="s">
        <v>13</v>
      </c>
      <c r="C54" s="666">
        <v>914</v>
      </c>
      <c r="D54" s="100">
        <v>142.81148</v>
      </c>
      <c r="E54" s="58">
        <v>211.7947</v>
      </c>
      <c r="F54" s="104"/>
      <c r="G54" s="57">
        <v>4.453</v>
      </c>
      <c r="H54" s="57"/>
      <c r="I54" s="105">
        <v>14.15937</v>
      </c>
      <c r="J54" s="57">
        <f t="shared" si="6"/>
        <v>202.08833</v>
      </c>
      <c r="K54" s="97">
        <f t="shared" si="7"/>
        <v>-9.706369999999993</v>
      </c>
      <c r="L54" s="1"/>
      <c r="M54" s="1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2:256" s="60" customFormat="1" ht="12.75">
      <c r="B55" s="662" t="s">
        <v>14</v>
      </c>
      <c r="C55" s="666">
        <v>914</v>
      </c>
      <c r="D55" s="96">
        <v>780.6041</v>
      </c>
      <c r="E55" s="57">
        <v>5830.2051</v>
      </c>
      <c r="F55" s="57">
        <v>19481.84663</v>
      </c>
      <c r="G55" s="57"/>
      <c r="H55" s="57"/>
      <c r="I55" s="57">
        <v>13399.00541</v>
      </c>
      <c r="J55" s="57">
        <f t="shared" si="6"/>
        <v>11913.04632</v>
      </c>
      <c r="K55" s="97">
        <f t="shared" si="7"/>
        <v>6082.841219999999</v>
      </c>
      <c r="L55" s="1"/>
      <c r="M55" s="17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2:256" s="60" customFormat="1" ht="12.75">
      <c r="B56" s="661" t="s">
        <v>15</v>
      </c>
      <c r="C56" s="666">
        <v>914</v>
      </c>
      <c r="D56" s="96">
        <v>773.02564</v>
      </c>
      <c r="E56" s="57">
        <v>849.79023</v>
      </c>
      <c r="F56" s="57">
        <v>202.8278</v>
      </c>
      <c r="G56" s="57">
        <v>3</v>
      </c>
      <c r="H56" s="57"/>
      <c r="I56" s="57">
        <v>245.1018</v>
      </c>
      <c r="J56" s="57">
        <f t="shared" si="6"/>
        <v>810.5162299999998</v>
      </c>
      <c r="K56" s="97">
        <f t="shared" si="7"/>
        <v>-39.274000000000115</v>
      </c>
      <c r="L56" s="1"/>
      <c r="M56" s="17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2:256" s="60" customFormat="1" ht="12.75">
      <c r="B57" s="662" t="s">
        <v>16</v>
      </c>
      <c r="C57" s="666">
        <v>914</v>
      </c>
      <c r="D57" s="96">
        <v>1073.18341</v>
      </c>
      <c r="E57" s="57">
        <v>174.89971</v>
      </c>
      <c r="F57" s="57">
        <v>126.06444</v>
      </c>
      <c r="G57" s="57"/>
      <c r="H57" s="57"/>
      <c r="I57" s="57">
        <v>300.96415</v>
      </c>
      <c r="J57" s="58">
        <f t="shared" si="6"/>
        <v>0</v>
      </c>
      <c r="K57" s="97">
        <f t="shared" si="7"/>
        <v>-174.89971</v>
      </c>
      <c r="L57" s="1"/>
      <c r="M57" s="1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2:256" s="60" customFormat="1" ht="13.5" thickBot="1">
      <c r="B58" s="661" t="s">
        <v>17</v>
      </c>
      <c r="C58" s="666">
        <v>914</v>
      </c>
      <c r="D58" s="96"/>
      <c r="E58" s="57">
        <v>23.1976</v>
      </c>
      <c r="F58" s="57"/>
      <c r="G58" s="57"/>
      <c r="H58" s="57"/>
      <c r="I58" s="57"/>
      <c r="J58" s="58">
        <f t="shared" si="6"/>
        <v>23.1976</v>
      </c>
      <c r="K58" s="97">
        <f t="shared" si="7"/>
        <v>0</v>
      </c>
      <c r="L58" s="1"/>
      <c r="M58" s="1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2:256" s="60" customFormat="1" ht="13.5" thickBot="1">
      <c r="B59" s="663" t="s">
        <v>24</v>
      </c>
      <c r="C59" s="101">
        <v>914</v>
      </c>
      <c r="D59" s="102">
        <f aca="true" t="shared" si="8" ref="D59:K59">SUM(D45:D58)</f>
        <v>122113.99574</v>
      </c>
      <c r="E59" s="103">
        <f t="shared" si="8"/>
        <v>152639.05869</v>
      </c>
      <c r="F59" s="103">
        <f t="shared" si="8"/>
        <v>55310.87879</v>
      </c>
      <c r="G59" s="103">
        <f t="shared" si="8"/>
        <v>108637.45784999999</v>
      </c>
      <c r="H59" s="103">
        <f t="shared" si="8"/>
        <v>0</v>
      </c>
      <c r="I59" s="103">
        <f t="shared" si="8"/>
        <v>150664.96950000004</v>
      </c>
      <c r="J59" s="103">
        <f t="shared" si="8"/>
        <v>165922.42583000002</v>
      </c>
      <c r="K59" s="103">
        <f t="shared" si="8"/>
        <v>13283.367140000013</v>
      </c>
      <c r="L59" s="1"/>
      <c r="M59" s="1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ht="13.5" thickBot="1">
      <c r="M60" s="17"/>
    </row>
    <row r="61" spans="2:13" ht="13.5" thickBot="1">
      <c r="B61" s="42"/>
      <c r="C61" s="83"/>
      <c r="D61" s="84"/>
      <c r="E61" s="43"/>
      <c r="F61" s="85" t="s">
        <v>37</v>
      </c>
      <c r="G61" s="86"/>
      <c r="H61" s="87"/>
      <c r="I61" s="43"/>
      <c r="J61" s="42"/>
      <c r="K61" s="83"/>
      <c r="M61" s="17"/>
    </row>
    <row r="62" spans="2:13" ht="43.5" customHeight="1" thickBot="1">
      <c r="B62" s="47" t="s">
        <v>21</v>
      </c>
      <c r="C62" s="88" t="s">
        <v>28</v>
      </c>
      <c r="D62" s="89" t="s">
        <v>417</v>
      </c>
      <c r="E62" s="48" t="s">
        <v>418</v>
      </c>
      <c r="F62" s="90" t="s">
        <v>38</v>
      </c>
      <c r="G62" s="5" t="s">
        <v>39</v>
      </c>
      <c r="H62" s="5" t="s">
        <v>419</v>
      </c>
      <c r="I62" s="48" t="s">
        <v>40</v>
      </c>
      <c r="J62" s="47" t="s">
        <v>420</v>
      </c>
      <c r="K62" s="88" t="s">
        <v>421</v>
      </c>
      <c r="M62" s="17"/>
    </row>
    <row r="63" spans="2:13" ht="13.5" thickBot="1">
      <c r="B63" s="49"/>
      <c r="C63" s="667"/>
      <c r="D63" s="92"/>
      <c r="E63" s="12">
        <v>1</v>
      </c>
      <c r="F63" s="93">
        <v>2</v>
      </c>
      <c r="G63" s="12">
        <v>3</v>
      </c>
      <c r="H63" s="93">
        <v>4</v>
      </c>
      <c r="I63" s="12">
        <v>5</v>
      </c>
      <c r="J63" s="93">
        <v>6</v>
      </c>
      <c r="K63" s="12">
        <v>7</v>
      </c>
      <c r="M63" s="17"/>
    </row>
    <row r="64" spans="2:13" ht="12.75">
      <c r="B64" s="660" t="s">
        <v>4</v>
      </c>
      <c r="C64" s="664">
        <v>916</v>
      </c>
      <c r="D64" s="94">
        <v>2679.576</v>
      </c>
      <c r="E64" s="15">
        <v>2098.493</v>
      </c>
      <c r="F64" s="15"/>
      <c r="G64" s="15">
        <v>511.516</v>
      </c>
      <c r="H64" s="15"/>
      <c r="I64" s="15"/>
      <c r="J64" s="15">
        <f aca="true" t="shared" si="9" ref="J64:J77">E64+F64+G64+H64-I64</f>
        <v>2610.009</v>
      </c>
      <c r="K64" s="16">
        <f aca="true" t="shared" si="10" ref="K64:K77">J64-E64</f>
        <v>511.5160000000001</v>
      </c>
      <c r="M64" s="17"/>
    </row>
    <row r="65" spans="2:13" ht="12.75">
      <c r="B65" s="78" t="s">
        <v>5</v>
      </c>
      <c r="C65" s="665">
        <v>916</v>
      </c>
      <c r="D65" s="95">
        <v>15519.17417</v>
      </c>
      <c r="E65" s="39">
        <v>16556.71888</v>
      </c>
      <c r="F65" s="20"/>
      <c r="G65" s="20">
        <v>3669.971</v>
      </c>
      <c r="H65" s="20"/>
      <c r="I65" s="20">
        <v>967.80522</v>
      </c>
      <c r="J65" s="20">
        <f t="shared" si="9"/>
        <v>19258.884660000003</v>
      </c>
      <c r="K65" s="21">
        <f t="shared" si="10"/>
        <v>2702.165780000003</v>
      </c>
      <c r="M65" s="17"/>
    </row>
    <row r="66" spans="2:256" s="60" customFormat="1" ht="12.75">
      <c r="B66" s="661" t="s">
        <v>6</v>
      </c>
      <c r="C66" s="666">
        <v>916</v>
      </c>
      <c r="D66" s="96">
        <v>3894.561</v>
      </c>
      <c r="E66" s="57">
        <v>5100.96</v>
      </c>
      <c r="F66" s="57"/>
      <c r="G66" s="57">
        <v>1595.499</v>
      </c>
      <c r="H66" s="57"/>
      <c r="I66" s="57">
        <v>49.995</v>
      </c>
      <c r="J66" s="57">
        <f t="shared" si="9"/>
        <v>6646.464</v>
      </c>
      <c r="K66" s="97">
        <f t="shared" si="10"/>
        <v>1545.504</v>
      </c>
      <c r="L66" s="1"/>
      <c r="M66" s="17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2:256" s="60" customFormat="1" ht="12.75">
      <c r="B67" s="661" t="s">
        <v>7</v>
      </c>
      <c r="C67" s="666">
        <v>916</v>
      </c>
      <c r="D67" s="96">
        <v>17305.83857</v>
      </c>
      <c r="E67" s="104">
        <v>9937.24323</v>
      </c>
      <c r="F67" s="57"/>
      <c r="G67" s="57">
        <v>7826.93117</v>
      </c>
      <c r="H67" s="57"/>
      <c r="I67" s="57">
        <v>8688.359</v>
      </c>
      <c r="J67" s="57">
        <f t="shared" si="9"/>
        <v>9075.8154</v>
      </c>
      <c r="K67" s="97">
        <f t="shared" si="10"/>
        <v>-861.4278300000005</v>
      </c>
      <c r="L67" s="1"/>
      <c r="M67" s="1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2:256" s="60" customFormat="1" ht="12.75">
      <c r="B68" s="661" t="s">
        <v>8</v>
      </c>
      <c r="C68" s="666">
        <v>916</v>
      </c>
      <c r="D68" s="96">
        <v>175.03836</v>
      </c>
      <c r="E68" s="57">
        <v>996.47486</v>
      </c>
      <c r="F68" s="57"/>
      <c r="G68" s="57">
        <v>1816.168</v>
      </c>
      <c r="H68" s="57"/>
      <c r="I68" s="57">
        <v>2666.94218</v>
      </c>
      <c r="J68" s="57">
        <f t="shared" si="9"/>
        <v>145.70067999999992</v>
      </c>
      <c r="K68" s="97">
        <f t="shared" si="10"/>
        <v>-850.7741800000001</v>
      </c>
      <c r="L68" s="1"/>
      <c r="M68" s="1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2:256" s="60" customFormat="1" ht="12.75">
      <c r="B69" s="661" t="s">
        <v>9</v>
      </c>
      <c r="C69" s="666">
        <v>916</v>
      </c>
      <c r="D69" s="96">
        <v>4253.35041</v>
      </c>
      <c r="E69" s="57">
        <v>4823.83583</v>
      </c>
      <c r="F69" s="57"/>
      <c r="G69" s="57">
        <v>531.76697</v>
      </c>
      <c r="H69" s="57"/>
      <c r="I69" s="57">
        <v>462.096</v>
      </c>
      <c r="J69" s="57">
        <f t="shared" si="9"/>
        <v>4893.506799999999</v>
      </c>
      <c r="K69" s="97">
        <f t="shared" si="10"/>
        <v>69.67096999999922</v>
      </c>
      <c r="L69" s="1"/>
      <c r="M69" s="1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2:256" s="60" customFormat="1" ht="12.75">
      <c r="B70" s="661" t="s">
        <v>10</v>
      </c>
      <c r="C70" s="666">
        <v>916</v>
      </c>
      <c r="D70" s="96">
        <v>2.47356</v>
      </c>
      <c r="E70" s="104">
        <v>226.11538</v>
      </c>
      <c r="F70" s="57">
        <v>6.52256</v>
      </c>
      <c r="G70" s="57">
        <v>350</v>
      </c>
      <c r="H70" s="57"/>
      <c r="I70" s="104">
        <v>295.865</v>
      </c>
      <c r="J70" s="57">
        <f t="shared" si="9"/>
        <v>286.77293999999995</v>
      </c>
      <c r="K70" s="97">
        <f t="shared" si="10"/>
        <v>60.65755999999996</v>
      </c>
      <c r="L70" s="1"/>
      <c r="M70" s="1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2:256" s="60" customFormat="1" ht="12.75">
      <c r="B71" s="661" t="s">
        <v>11</v>
      </c>
      <c r="C71" s="666">
        <v>916</v>
      </c>
      <c r="D71" s="96">
        <v>4273.071</v>
      </c>
      <c r="E71" s="57">
        <v>2368.814</v>
      </c>
      <c r="F71" s="57"/>
      <c r="G71" s="57">
        <v>3322.516</v>
      </c>
      <c r="H71" s="57"/>
      <c r="I71" s="57">
        <v>3459.966</v>
      </c>
      <c r="J71" s="57">
        <f t="shared" si="9"/>
        <v>2231.364</v>
      </c>
      <c r="K71" s="97">
        <f t="shared" si="10"/>
        <v>-137.44999999999982</v>
      </c>
      <c r="L71" s="1"/>
      <c r="M71" s="1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2:256" s="60" customFormat="1" ht="12.75">
      <c r="B72" s="661" t="s">
        <v>12</v>
      </c>
      <c r="C72" s="666">
        <v>916</v>
      </c>
      <c r="D72" s="96">
        <v>7394.93603</v>
      </c>
      <c r="E72" s="57">
        <v>6898.91857</v>
      </c>
      <c r="F72" s="57"/>
      <c r="G72" s="57">
        <v>4606.04084</v>
      </c>
      <c r="H72" s="57"/>
      <c r="I72" s="57">
        <v>4717.8342</v>
      </c>
      <c r="J72" s="57">
        <f t="shared" si="9"/>
        <v>6787.125209999999</v>
      </c>
      <c r="K72" s="97">
        <f t="shared" si="10"/>
        <v>-111.79336000000058</v>
      </c>
      <c r="L72" s="1"/>
      <c r="M72" s="1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2:256" s="60" customFormat="1" ht="12.75">
      <c r="B73" s="662" t="s">
        <v>13</v>
      </c>
      <c r="C73" s="666">
        <v>916</v>
      </c>
      <c r="D73" s="96">
        <v>389.1879</v>
      </c>
      <c r="E73" s="57">
        <v>421.9009</v>
      </c>
      <c r="F73" s="57"/>
      <c r="G73" s="57">
        <v>32.7032</v>
      </c>
      <c r="H73" s="57"/>
      <c r="I73" s="57"/>
      <c r="J73" s="57">
        <f t="shared" si="9"/>
        <v>454.60409999999996</v>
      </c>
      <c r="K73" s="97">
        <f t="shared" si="10"/>
        <v>32.70319999999998</v>
      </c>
      <c r="L73" s="1"/>
      <c r="M73" s="1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2:256" s="60" customFormat="1" ht="12.75">
      <c r="B74" s="662" t="s">
        <v>14</v>
      </c>
      <c r="C74" s="666">
        <v>916</v>
      </c>
      <c r="D74" s="96">
        <v>16037.77765</v>
      </c>
      <c r="E74" s="57">
        <v>19208.51945</v>
      </c>
      <c r="F74" s="57"/>
      <c r="G74" s="57">
        <v>6316.888</v>
      </c>
      <c r="H74" s="57"/>
      <c r="I74" s="57">
        <v>3749.407</v>
      </c>
      <c r="J74" s="57">
        <f t="shared" si="9"/>
        <v>21776.00045</v>
      </c>
      <c r="K74" s="97">
        <f t="shared" si="10"/>
        <v>2567.4809999999998</v>
      </c>
      <c r="L74" s="1"/>
      <c r="M74" s="1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2:256" s="60" customFormat="1" ht="12.75">
      <c r="B75" s="661" t="s">
        <v>15</v>
      </c>
      <c r="C75" s="666">
        <v>916</v>
      </c>
      <c r="D75" s="96">
        <v>668.71622</v>
      </c>
      <c r="E75" s="57">
        <v>488.51892</v>
      </c>
      <c r="F75" s="57"/>
      <c r="G75" s="57">
        <v>497.6854</v>
      </c>
      <c r="H75" s="57"/>
      <c r="I75" s="57">
        <v>318.4</v>
      </c>
      <c r="J75" s="57">
        <f t="shared" si="9"/>
        <v>667.8043200000001</v>
      </c>
      <c r="K75" s="97">
        <f t="shared" si="10"/>
        <v>179.2854000000001</v>
      </c>
      <c r="L75" s="1"/>
      <c r="M75" s="17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2:256" s="60" customFormat="1" ht="12.75">
      <c r="B76" s="662" t="s">
        <v>16</v>
      </c>
      <c r="C76" s="666">
        <v>916</v>
      </c>
      <c r="D76" s="96">
        <v>1484.39365</v>
      </c>
      <c r="E76" s="57">
        <v>2086.76575</v>
      </c>
      <c r="F76" s="57"/>
      <c r="G76" s="57">
        <v>391.247</v>
      </c>
      <c r="H76" s="57"/>
      <c r="I76" s="57">
        <v>633.7664</v>
      </c>
      <c r="J76" s="58">
        <f t="shared" si="9"/>
        <v>1844.24635</v>
      </c>
      <c r="K76" s="97">
        <f t="shared" si="10"/>
        <v>-242.51940000000013</v>
      </c>
      <c r="L76" s="1"/>
      <c r="M76" s="1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2:256" s="60" customFormat="1" ht="13.5" thickBot="1">
      <c r="B77" s="661" t="s">
        <v>17</v>
      </c>
      <c r="C77" s="666">
        <v>916</v>
      </c>
      <c r="D77" s="96"/>
      <c r="E77" s="57">
        <v>65.32</v>
      </c>
      <c r="F77" s="57"/>
      <c r="G77" s="375">
        <v>915.771</v>
      </c>
      <c r="H77" s="57"/>
      <c r="I77" s="57"/>
      <c r="J77" s="58">
        <f t="shared" si="9"/>
        <v>981.0909999999999</v>
      </c>
      <c r="K77" s="97">
        <f t="shared" si="10"/>
        <v>915.771</v>
      </c>
      <c r="L77" s="1"/>
      <c r="M77" s="1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2:256" s="60" customFormat="1" ht="13.5" thickBot="1">
      <c r="B78" s="663" t="s">
        <v>24</v>
      </c>
      <c r="C78" s="101">
        <v>916</v>
      </c>
      <c r="D78" s="102">
        <f aca="true" t="shared" si="11" ref="D78:I78">SUM(D64:D77)</f>
        <v>74078.09451999998</v>
      </c>
      <c r="E78" s="103">
        <f t="shared" si="11"/>
        <v>71278.59877000003</v>
      </c>
      <c r="F78" s="103">
        <f t="shared" si="11"/>
        <v>6.52256</v>
      </c>
      <c r="G78" s="103">
        <f t="shared" si="11"/>
        <v>32384.703579999998</v>
      </c>
      <c r="H78" s="103">
        <f t="shared" si="11"/>
        <v>0</v>
      </c>
      <c r="I78" s="103">
        <f t="shared" si="11"/>
        <v>26010.436</v>
      </c>
      <c r="J78" s="103">
        <f>SUM(J64:J77)</f>
        <v>77659.38891</v>
      </c>
      <c r="K78" s="103">
        <f>SUM(K64:K77)</f>
        <v>6380.79014</v>
      </c>
      <c r="L78" s="1"/>
      <c r="M78" s="17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3:13" ht="13.5" thickBot="1">
      <c r="C79" s="83"/>
      <c r="M79" s="17"/>
    </row>
    <row r="80" spans="2:13" ht="13.5" thickBot="1">
      <c r="B80" s="42"/>
      <c r="C80" s="83"/>
      <c r="D80" s="84"/>
      <c r="E80" s="43"/>
      <c r="F80" s="85" t="s">
        <v>37</v>
      </c>
      <c r="G80" s="86"/>
      <c r="H80" s="87"/>
      <c r="I80" s="43"/>
      <c r="J80" s="42"/>
      <c r="K80" s="83"/>
      <c r="M80" s="17"/>
    </row>
    <row r="81" spans="2:13" ht="43.5" customHeight="1" thickBot="1">
      <c r="B81" s="47" t="s">
        <v>23</v>
      </c>
      <c r="C81" s="88" t="s">
        <v>28</v>
      </c>
      <c r="D81" s="89" t="s">
        <v>417</v>
      </c>
      <c r="E81" s="48" t="s">
        <v>418</v>
      </c>
      <c r="F81" s="90" t="s">
        <v>38</v>
      </c>
      <c r="G81" s="5" t="s">
        <v>39</v>
      </c>
      <c r="H81" s="5" t="s">
        <v>419</v>
      </c>
      <c r="I81" s="48" t="s">
        <v>40</v>
      </c>
      <c r="J81" s="47" t="s">
        <v>420</v>
      </c>
      <c r="K81" s="88" t="s">
        <v>421</v>
      </c>
      <c r="M81" s="17"/>
    </row>
    <row r="82" spans="2:13" ht="13.5" thickBot="1">
      <c r="B82" s="67"/>
      <c r="C82" s="46"/>
      <c r="D82" s="92"/>
      <c r="E82" s="12">
        <v>1</v>
      </c>
      <c r="F82" s="93">
        <v>2</v>
      </c>
      <c r="G82" s="12">
        <v>3</v>
      </c>
      <c r="H82" s="93">
        <v>4</v>
      </c>
      <c r="I82" s="12">
        <v>5</v>
      </c>
      <c r="J82" s="93">
        <v>6</v>
      </c>
      <c r="K82" s="12">
        <v>7</v>
      </c>
      <c r="M82" s="17"/>
    </row>
    <row r="83" spans="2:13" ht="12.75">
      <c r="B83" s="14" t="s">
        <v>4</v>
      </c>
      <c r="C83" s="671"/>
      <c r="D83" s="668">
        <f aca="true" t="shared" si="12" ref="D83:K96">D7+D26+D45+D64</f>
        <v>4463.9349999999995</v>
      </c>
      <c r="E83" s="36">
        <f t="shared" si="12"/>
        <v>4069.924</v>
      </c>
      <c r="F83" s="36">
        <f t="shared" si="12"/>
        <v>436.896</v>
      </c>
      <c r="G83" s="36">
        <f t="shared" si="12"/>
        <v>25639.302</v>
      </c>
      <c r="H83" s="106">
        <f t="shared" si="12"/>
        <v>0</v>
      </c>
      <c r="I83" s="36">
        <f t="shared" si="12"/>
        <v>25071.775</v>
      </c>
      <c r="J83" s="36">
        <f t="shared" si="12"/>
        <v>5074.347000000001</v>
      </c>
      <c r="K83" s="36">
        <f t="shared" si="12"/>
        <v>1004.4230000000005</v>
      </c>
      <c r="M83" s="17"/>
    </row>
    <row r="84" spans="2:13" ht="12.75">
      <c r="B84" s="18" t="s">
        <v>5</v>
      </c>
      <c r="C84" s="672"/>
      <c r="D84" s="669">
        <f t="shared" si="12"/>
        <v>15682.05217</v>
      </c>
      <c r="E84" s="39">
        <f t="shared" si="12"/>
        <v>16797.65788</v>
      </c>
      <c r="F84" s="39">
        <f t="shared" si="12"/>
        <v>814.7049999999999</v>
      </c>
      <c r="G84" s="39">
        <f t="shared" si="12"/>
        <v>4314.146</v>
      </c>
      <c r="H84" s="107">
        <f t="shared" si="12"/>
        <v>0</v>
      </c>
      <c r="I84" s="39">
        <f t="shared" si="12"/>
        <v>1759.03822</v>
      </c>
      <c r="J84" s="39">
        <f t="shared" si="12"/>
        <v>20167.470660000003</v>
      </c>
      <c r="K84" s="39">
        <f t="shared" si="12"/>
        <v>3369.812780000003</v>
      </c>
      <c r="M84" s="17"/>
    </row>
    <row r="85" spans="2:13" ht="12.75">
      <c r="B85" s="18" t="s">
        <v>6</v>
      </c>
      <c r="C85" s="672"/>
      <c r="D85" s="669">
        <f t="shared" si="12"/>
        <v>3977.7400000000002</v>
      </c>
      <c r="E85" s="39">
        <f t="shared" si="12"/>
        <v>5213.35</v>
      </c>
      <c r="F85" s="39">
        <f t="shared" si="12"/>
        <v>19.49</v>
      </c>
      <c r="G85" s="39">
        <f t="shared" si="12"/>
        <v>1623.136</v>
      </c>
      <c r="H85" s="107">
        <f t="shared" si="12"/>
        <v>0</v>
      </c>
      <c r="I85" s="39">
        <f t="shared" si="12"/>
        <v>64.095</v>
      </c>
      <c r="J85" s="39">
        <f t="shared" si="12"/>
        <v>6791.881</v>
      </c>
      <c r="K85" s="39">
        <f t="shared" si="12"/>
        <v>1578.531</v>
      </c>
      <c r="M85" s="17"/>
    </row>
    <row r="86" spans="2:13" ht="12.75">
      <c r="B86" s="18" t="s">
        <v>7</v>
      </c>
      <c r="C86" s="672"/>
      <c r="D86" s="669">
        <f t="shared" si="12"/>
        <v>24076.22073</v>
      </c>
      <c r="E86" s="39">
        <f t="shared" si="12"/>
        <v>19338.94858</v>
      </c>
      <c r="F86" s="39">
        <f t="shared" si="12"/>
        <v>5225.70554</v>
      </c>
      <c r="G86" s="39">
        <f t="shared" si="12"/>
        <v>16006.00806</v>
      </c>
      <c r="H86" s="107">
        <f t="shared" si="12"/>
        <v>0</v>
      </c>
      <c r="I86" s="39">
        <f t="shared" si="12"/>
        <v>20383.764329999998</v>
      </c>
      <c r="J86" s="39">
        <f t="shared" si="12"/>
        <v>20186.89785</v>
      </c>
      <c r="K86" s="39">
        <f t="shared" si="12"/>
        <v>847.9492699999996</v>
      </c>
      <c r="M86" s="17"/>
    </row>
    <row r="87" spans="2:13" ht="12.75">
      <c r="B87" s="18" t="s">
        <v>8</v>
      </c>
      <c r="C87" s="672"/>
      <c r="D87" s="669">
        <f t="shared" si="12"/>
        <v>3758.6517799999997</v>
      </c>
      <c r="E87" s="39">
        <f t="shared" si="12"/>
        <v>4321.95402</v>
      </c>
      <c r="F87" s="39">
        <f t="shared" si="12"/>
        <v>17654.50558</v>
      </c>
      <c r="G87" s="39">
        <f t="shared" si="12"/>
        <v>2704.99</v>
      </c>
      <c r="H87" s="107">
        <f t="shared" si="12"/>
        <v>0</v>
      </c>
      <c r="I87" s="39">
        <f t="shared" si="12"/>
        <v>22537.13424</v>
      </c>
      <c r="J87" s="39">
        <f t="shared" si="12"/>
        <v>2144.3153599999987</v>
      </c>
      <c r="K87" s="39">
        <f t="shared" si="12"/>
        <v>-2177.6386600000014</v>
      </c>
      <c r="M87" s="17"/>
    </row>
    <row r="88" spans="2:13" ht="12.75">
      <c r="B88" s="18" t="s">
        <v>9</v>
      </c>
      <c r="C88" s="672"/>
      <c r="D88" s="669">
        <f t="shared" si="12"/>
        <v>8564.99295</v>
      </c>
      <c r="E88" s="362">
        <f t="shared" si="12"/>
        <v>10401.60614</v>
      </c>
      <c r="F88" s="39">
        <f t="shared" si="12"/>
        <v>9928.97313</v>
      </c>
      <c r="G88" s="39">
        <f t="shared" si="12"/>
        <v>879.4289699999999</v>
      </c>
      <c r="H88" s="107">
        <f t="shared" si="12"/>
        <v>0</v>
      </c>
      <c r="I88" s="362">
        <f t="shared" si="12"/>
        <v>10696.491479999999</v>
      </c>
      <c r="J88" s="39">
        <f t="shared" si="12"/>
        <v>10513.516759999999</v>
      </c>
      <c r="K88" s="39">
        <f t="shared" si="12"/>
        <v>111.9106199999992</v>
      </c>
      <c r="M88" s="17"/>
    </row>
    <row r="89" spans="2:13" ht="12.75">
      <c r="B89" s="18" t="s">
        <v>10</v>
      </c>
      <c r="C89" s="672"/>
      <c r="D89" s="669">
        <f t="shared" si="12"/>
        <v>133.37972</v>
      </c>
      <c r="E89" s="39">
        <f t="shared" si="12"/>
        <v>355.26897999999994</v>
      </c>
      <c r="F89" s="39">
        <f t="shared" si="12"/>
        <v>26.09023</v>
      </c>
      <c r="G89" s="39">
        <f t="shared" si="12"/>
        <v>427.88</v>
      </c>
      <c r="H89" s="107">
        <f t="shared" si="12"/>
        <v>0</v>
      </c>
      <c r="I89" s="39">
        <f t="shared" si="12"/>
        <v>388.3</v>
      </c>
      <c r="J89" s="39">
        <f t="shared" si="12"/>
        <v>420.93920999999995</v>
      </c>
      <c r="K89" s="39">
        <f t="shared" si="12"/>
        <v>65.67022999999995</v>
      </c>
      <c r="M89" s="17"/>
    </row>
    <row r="90" spans="2:13" ht="12.75">
      <c r="B90" s="18" t="s">
        <v>11</v>
      </c>
      <c r="C90" s="672"/>
      <c r="D90" s="669">
        <f t="shared" si="12"/>
        <v>113193.09099999999</v>
      </c>
      <c r="E90" s="39">
        <f t="shared" si="12"/>
        <v>133981.237</v>
      </c>
      <c r="F90" s="39">
        <f t="shared" si="12"/>
        <v>0</v>
      </c>
      <c r="G90" s="39">
        <f t="shared" si="12"/>
        <v>79209.584</v>
      </c>
      <c r="H90" s="107">
        <f t="shared" si="12"/>
        <v>423.91</v>
      </c>
      <c r="I90" s="39">
        <f t="shared" si="12"/>
        <v>76637.429</v>
      </c>
      <c r="J90" s="39">
        <f t="shared" si="12"/>
        <v>136977.302</v>
      </c>
      <c r="K90" s="39">
        <f t="shared" si="12"/>
        <v>2996.065000000014</v>
      </c>
      <c r="M90" s="17"/>
    </row>
    <row r="91" spans="2:13" ht="12.75">
      <c r="B91" s="18" t="s">
        <v>12</v>
      </c>
      <c r="C91" s="672"/>
      <c r="D91" s="669">
        <f t="shared" si="12"/>
        <v>8939.18686</v>
      </c>
      <c r="E91" s="39">
        <f t="shared" si="12"/>
        <v>8350.1304</v>
      </c>
      <c r="F91" s="39">
        <f t="shared" si="12"/>
        <v>5470.928</v>
      </c>
      <c r="G91" s="39">
        <f t="shared" si="12"/>
        <v>5103.9868</v>
      </c>
      <c r="H91" s="39">
        <f t="shared" si="12"/>
        <v>693.935</v>
      </c>
      <c r="I91" s="39">
        <f t="shared" si="12"/>
        <v>8170.406800000001</v>
      </c>
      <c r="J91" s="39">
        <f t="shared" si="12"/>
        <v>11448.5734</v>
      </c>
      <c r="K91" s="39">
        <f t="shared" si="12"/>
        <v>3098.4429999999998</v>
      </c>
      <c r="M91" s="17"/>
    </row>
    <row r="92" spans="2:13" ht="12.75">
      <c r="B92" s="22" t="s">
        <v>13</v>
      </c>
      <c r="C92" s="672"/>
      <c r="D92" s="669">
        <f t="shared" si="12"/>
        <v>531.99938</v>
      </c>
      <c r="E92" s="39">
        <f t="shared" si="12"/>
        <v>633.6956</v>
      </c>
      <c r="F92" s="39">
        <f t="shared" si="12"/>
        <v>0</v>
      </c>
      <c r="G92" s="39">
        <f t="shared" si="12"/>
        <v>37.156200000000005</v>
      </c>
      <c r="H92" s="39">
        <f t="shared" si="12"/>
        <v>0</v>
      </c>
      <c r="I92" s="107">
        <f t="shared" si="12"/>
        <v>14.15937</v>
      </c>
      <c r="J92" s="39">
        <f t="shared" si="12"/>
        <v>656.69243</v>
      </c>
      <c r="K92" s="39">
        <f t="shared" si="12"/>
        <v>22.99682999999999</v>
      </c>
      <c r="M92" s="17"/>
    </row>
    <row r="93" spans="2:13" ht="12.75">
      <c r="B93" s="22" t="s">
        <v>14</v>
      </c>
      <c r="C93" s="672"/>
      <c r="D93" s="669">
        <f t="shared" si="12"/>
        <v>17611.9655</v>
      </c>
      <c r="E93" s="39">
        <f t="shared" si="12"/>
        <v>26270.4516</v>
      </c>
      <c r="F93" s="39">
        <f t="shared" si="12"/>
        <v>20557.84663</v>
      </c>
      <c r="G93" s="39">
        <f t="shared" si="12"/>
        <v>7013.966</v>
      </c>
      <c r="H93" s="39">
        <f t="shared" si="12"/>
        <v>0</v>
      </c>
      <c r="I93" s="39">
        <f t="shared" si="12"/>
        <v>18785.36791</v>
      </c>
      <c r="J93" s="39">
        <f t="shared" si="12"/>
        <v>35056.89632</v>
      </c>
      <c r="K93" s="39">
        <f t="shared" si="12"/>
        <v>8786.44472</v>
      </c>
      <c r="M93" s="17"/>
    </row>
    <row r="94" spans="2:13" ht="12.75">
      <c r="B94" s="18" t="s">
        <v>15</v>
      </c>
      <c r="C94" s="672"/>
      <c r="D94" s="669">
        <f t="shared" si="12"/>
        <v>1633.17167</v>
      </c>
      <c r="E94" s="39">
        <f t="shared" si="12"/>
        <v>1566.3382199999999</v>
      </c>
      <c r="F94" s="39">
        <f t="shared" si="12"/>
        <v>270.3278</v>
      </c>
      <c r="G94" s="39">
        <f t="shared" si="12"/>
        <v>500.6854</v>
      </c>
      <c r="H94" s="39">
        <f t="shared" si="12"/>
        <v>28.74</v>
      </c>
      <c r="I94" s="39">
        <f t="shared" si="12"/>
        <v>590.3208</v>
      </c>
      <c r="J94" s="39">
        <f t="shared" si="12"/>
        <v>1775.7706199999998</v>
      </c>
      <c r="K94" s="39">
        <f t="shared" si="12"/>
        <v>209.43239999999994</v>
      </c>
      <c r="M94" s="17"/>
    </row>
    <row r="95" spans="2:13" ht="12.75">
      <c r="B95" s="22" t="s">
        <v>16</v>
      </c>
      <c r="C95" s="672"/>
      <c r="D95" s="669">
        <f t="shared" si="12"/>
        <v>2855.30456</v>
      </c>
      <c r="E95" s="39">
        <f t="shared" si="12"/>
        <v>2719.39096</v>
      </c>
      <c r="F95" s="39">
        <f t="shared" si="12"/>
        <v>126.06444</v>
      </c>
      <c r="G95" s="39">
        <f t="shared" si="12"/>
        <v>435.456</v>
      </c>
      <c r="H95" s="39">
        <f t="shared" si="12"/>
        <v>0</v>
      </c>
      <c r="I95" s="39">
        <f t="shared" si="12"/>
        <v>1407.26655</v>
      </c>
      <c r="J95" s="39">
        <f t="shared" si="12"/>
        <v>1873.64485</v>
      </c>
      <c r="K95" s="39">
        <f t="shared" si="12"/>
        <v>-845.7461100000002</v>
      </c>
      <c r="M95" s="17"/>
    </row>
    <row r="96" spans="2:13" ht="13.5" thickBot="1">
      <c r="B96" s="18" t="s">
        <v>17</v>
      </c>
      <c r="C96" s="672"/>
      <c r="D96" s="669">
        <f t="shared" si="12"/>
        <v>0</v>
      </c>
      <c r="E96" s="39">
        <f t="shared" si="12"/>
        <v>249.76109999999997</v>
      </c>
      <c r="F96" s="39">
        <f t="shared" si="12"/>
        <v>0</v>
      </c>
      <c r="G96" s="39">
        <f t="shared" si="12"/>
        <v>973.66</v>
      </c>
      <c r="H96" s="39">
        <f t="shared" si="12"/>
        <v>0</v>
      </c>
      <c r="I96" s="39">
        <f t="shared" si="12"/>
        <v>60.943</v>
      </c>
      <c r="J96" s="39">
        <f t="shared" si="12"/>
        <v>1162.4780999999998</v>
      </c>
      <c r="K96" s="39">
        <f t="shared" si="12"/>
        <v>912.717</v>
      </c>
      <c r="M96" s="17"/>
    </row>
    <row r="97" spans="2:13" ht="13.5" thickBot="1">
      <c r="B97" s="25" t="s">
        <v>24</v>
      </c>
      <c r="C97" s="46"/>
      <c r="D97" s="670">
        <f aca="true" t="shared" si="13" ref="D97:I97">SUM(D83:D96)</f>
        <v>205421.69131999995</v>
      </c>
      <c r="E97" s="27">
        <f t="shared" si="13"/>
        <v>234269.71448</v>
      </c>
      <c r="F97" s="27">
        <f t="shared" si="13"/>
        <v>60531.53235</v>
      </c>
      <c r="G97" s="27">
        <f t="shared" si="13"/>
        <v>144869.38543000002</v>
      </c>
      <c r="H97" s="27">
        <f t="shared" si="13"/>
        <v>1146.585</v>
      </c>
      <c r="I97" s="27">
        <f t="shared" si="13"/>
        <v>186566.4917</v>
      </c>
      <c r="J97" s="27">
        <f>SUM(J83:J96)</f>
        <v>254250.72556</v>
      </c>
      <c r="K97" s="27">
        <f>SUM(K83:K96)+0.01</f>
        <v>19981.021080000017</v>
      </c>
      <c r="M97" s="17"/>
    </row>
    <row r="98" ht="12.75">
      <c r="M98" s="17"/>
    </row>
    <row r="99" ht="12.75">
      <c r="M99" s="17"/>
    </row>
    <row r="100" ht="12.75">
      <c r="M100" s="17"/>
    </row>
    <row r="101" ht="12.75">
      <c r="M101" s="17"/>
    </row>
    <row r="102" spans="10:13" ht="12.75">
      <c r="J102" s="17"/>
      <c r="M102" s="17"/>
    </row>
    <row r="103" ht="12.75">
      <c r="M103" s="17"/>
    </row>
    <row r="104" spans="10:13" ht="12.75">
      <c r="J104" s="17"/>
      <c r="M104" s="17"/>
    </row>
    <row r="105" ht="12.75">
      <c r="M105" s="17"/>
    </row>
    <row r="106" ht="12.75">
      <c r="M106" s="17"/>
    </row>
    <row r="107" ht="12.75">
      <c r="M107" s="17"/>
    </row>
    <row r="108" ht="12.75">
      <c r="M108" s="17"/>
    </row>
    <row r="109" ht="12.75">
      <c r="M109" s="17"/>
    </row>
    <row r="110" ht="12.75">
      <c r="M110" s="17"/>
    </row>
    <row r="111" ht="12.75">
      <c r="M111" s="17"/>
    </row>
    <row r="112" ht="12.75">
      <c r="M112" s="17"/>
    </row>
    <row r="113" ht="12.75">
      <c r="M113" s="17"/>
    </row>
    <row r="114" ht="12.75">
      <c r="M114" s="17"/>
    </row>
    <row r="115" ht="12.75">
      <c r="M115" s="17"/>
    </row>
    <row r="116" ht="12.75">
      <c r="M116" s="17"/>
    </row>
    <row r="117" ht="12.75">
      <c r="M117" s="17"/>
    </row>
    <row r="118" ht="12.75">
      <c r="M118" s="17"/>
    </row>
    <row r="119" ht="12.75">
      <c r="M119" s="17"/>
    </row>
    <row r="120" ht="12.75">
      <c r="M120" s="17"/>
    </row>
    <row r="121" ht="12.75">
      <c r="M121" s="17"/>
    </row>
    <row r="122" ht="12.75">
      <c r="M122" s="17"/>
    </row>
    <row r="123" ht="12.75">
      <c r="M123" s="17"/>
    </row>
    <row r="124" ht="12.75">
      <c r="M124" s="17"/>
    </row>
    <row r="125" ht="12.75">
      <c r="M125" s="17"/>
    </row>
    <row r="126" ht="12.75">
      <c r="M126" s="17"/>
    </row>
    <row r="127" ht="12.75">
      <c r="M127" s="17"/>
    </row>
    <row r="128" ht="12.75">
      <c r="M128" s="17"/>
    </row>
    <row r="129" ht="12.75">
      <c r="M129" s="17"/>
    </row>
    <row r="130" ht="12.75">
      <c r="M130" s="17"/>
    </row>
    <row r="131" ht="12.75">
      <c r="M131" s="17"/>
    </row>
    <row r="132" ht="12.75">
      <c r="M132" s="17"/>
    </row>
    <row r="133" ht="12.75">
      <c r="M133" s="17"/>
    </row>
    <row r="134" ht="12.75">
      <c r="M134" s="17"/>
    </row>
    <row r="135" ht="12.75">
      <c r="M135" s="17"/>
    </row>
    <row r="136" ht="12.75">
      <c r="M136" s="17"/>
    </row>
    <row r="137" ht="12.75">
      <c r="M137" s="17"/>
    </row>
    <row r="138" ht="12.75">
      <c r="M138" s="17"/>
    </row>
    <row r="139" ht="12.75">
      <c r="M139" s="17"/>
    </row>
    <row r="140" ht="12.75">
      <c r="M140" s="17"/>
    </row>
    <row r="141" ht="12.75">
      <c r="M141" s="17"/>
    </row>
    <row r="142" ht="12.75">
      <c r="M142" s="17"/>
    </row>
    <row r="143" ht="12.75">
      <c r="M143" s="17"/>
    </row>
    <row r="144" ht="12.75">
      <c r="M144" s="17"/>
    </row>
    <row r="145" ht="12.75">
      <c r="M145" s="17"/>
    </row>
    <row r="146" ht="12.75">
      <c r="M146" s="17"/>
    </row>
    <row r="147" ht="12.75">
      <c r="M147" s="17"/>
    </row>
    <row r="148" ht="12.75">
      <c r="M148" s="17"/>
    </row>
    <row r="149" ht="12.75">
      <c r="M149" s="17"/>
    </row>
    <row r="150" ht="12.75">
      <c r="M150" s="17"/>
    </row>
    <row r="151" ht="12.75">
      <c r="M151" s="17"/>
    </row>
    <row r="152" ht="12.75">
      <c r="M152" s="17"/>
    </row>
    <row r="153" ht="12.75">
      <c r="M153" s="17"/>
    </row>
    <row r="154" ht="12.75">
      <c r="M154" s="17"/>
    </row>
    <row r="155" ht="12.75">
      <c r="M155" s="17"/>
    </row>
    <row r="156" ht="12.75">
      <c r="M156" s="17"/>
    </row>
    <row r="157" ht="12.75">
      <c r="M157" s="17"/>
    </row>
    <row r="158" ht="12.75">
      <c r="M158" s="17"/>
    </row>
    <row r="159" ht="12.75">
      <c r="M159" s="17"/>
    </row>
    <row r="160" ht="12.75">
      <c r="M160" s="17"/>
    </row>
    <row r="161" ht="12.75">
      <c r="M161" s="17"/>
    </row>
    <row r="162" ht="12.75">
      <c r="M162" s="17"/>
    </row>
    <row r="163" ht="12.75">
      <c r="M163" s="17"/>
    </row>
    <row r="164" ht="12.75">
      <c r="M164" s="17"/>
    </row>
    <row r="165" ht="12.75">
      <c r="M165" s="17"/>
    </row>
    <row r="166" ht="12.75">
      <c r="M166" s="17"/>
    </row>
    <row r="167" ht="12.75">
      <c r="M167" s="17"/>
    </row>
    <row r="168" ht="12.75">
      <c r="M168" s="17"/>
    </row>
    <row r="169" ht="12.75">
      <c r="M169" s="17"/>
    </row>
    <row r="170" ht="12.75">
      <c r="M170" s="17"/>
    </row>
    <row r="171" ht="12.75">
      <c r="M171" s="17"/>
    </row>
    <row r="172" ht="12.75">
      <c r="M172" s="17"/>
    </row>
    <row r="173" ht="12.75">
      <c r="M173" s="17"/>
    </row>
    <row r="174" ht="12.75">
      <c r="M174" s="17"/>
    </row>
    <row r="175" ht="12.75">
      <c r="M175" s="17"/>
    </row>
    <row r="176" ht="12.75">
      <c r="M176" s="17"/>
    </row>
    <row r="177" ht="12.75">
      <c r="M177" s="17"/>
    </row>
    <row r="178" ht="12.75">
      <c r="M178" s="17"/>
    </row>
    <row r="179" ht="12.75">
      <c r="M179" s="17"/>
    </row>
    <row r="180" ht="12.75">
      <c r="M180" s="17"/>
    </row>
    <row r="181" ht="12.75">
      <c r="M181" s="17"/>
    </row>
    <row r="182" ht="12.75">
      <c r="M182" s="17"/>
    </row>
    <row r="183" ht="12.75">
      <c r="M183" s="17"/>
    </row>
    <row r="184" ht="12.75">
      <c r="M184" s="17"/>
    </row>
    <row r="185" ht="12.75">
      <c r="M185" s="17"/>
    </row>
    <row r="186" ht="12.75">
      <c r="M186" s="17"/>
    </row>
    <row r="187" ht="12.75">
      <c r="M187" s="17"/>
    </row>
    <row r="188" ht="12.75">
      <c r="M188" s="17"/>
    </row>
    <row r="189" ht="12.75">
      <c r="M189" s="17"/>
    </row>
    <row r="190" ht="12.75">
      <c r="M190" s="17"/>
    </row>
    <row r="191" ht="12.75">
      <c r="M191" s="17"/>
    </row>
    <row r="192" ht="12.75">
      <c r="M192" s="17"/>
    </row>
    <row r="193" ht="12.75">
      <c r="M193" s="17"/>
    </row>
    <row r="194" ht="12.75">
      <c r="M194" s="17"/>
    </row>
    <row r="195" ht="12.75">
      <c r="M195" s="17"/>
    </row>
    <row r="196" ht="12.75">
      <c r="M196" s="17"/>
    </row>
    <row r="197" ht="12.75">
      <c r="M197" s="17"/>
    </row>
    <row r="198" ht="12.75">
      <c r="M198" s="17"/>
    </row>
    <row r="199" ht="12.75">
      <c r="M199" s="17"/>
    </row>
    <row r="200" ht="12.75">
      <c r="M200" s="17"/>
    </row>
    <row r="201" ht="12.75">
      <c r="M201" s="17"/>
    </row>
    <row r="202" ht="12.75">
      <c r="M202" s="17"/>
    </row>
    <row r="203" ht="12.75">
      <c r="M203" s="17"/>
    </row>
    <row r="204" ht="12.75">
      <c r="M204" s="17"/>
    </row>
    <row r="205" ht="12.75">
      <c r="M205" s="17"/>
    </row>
    <row r="206" ht="12.75">
      <c r="M206" s="17"/>
    </row>
    <row r="207" ht="12.75">
      <c r="M207" s="17"/>
    </row>
    <row r="208" ht="12.75">
      <c r="M208" s="17"/>
    </row>
    <row r="209" ht="12.75">
      <c r="M209" s="17"/>
    </row>
    <row r="210" ht="12.75">
      <c r="M210" s="17"/>
    </row>
    <row r="211" ht="12.75">
      <c r="M211" s="17"/>
    </row>
    <row r="212" ht="12.75">
      <c r="M212" s="17"/>
    </row>
    <row r="213" ht="12.75">
      <c r="M213" s="17"/>
    </row>
    <row r="214" ht="12.75">
      <c r="M214" s="17"/>
    </row>
    <row r="215" ht="12.75">
      <c r="M215" s="17"/>
    </row>
    <row r="216" ht="12.75">
      <c r="M216" s="17"/>
    </row>
    <row r="217" ht="12.75">
      <c r="M217" s="17"/>
    </row>
    <row r="218" ht="12.75">
      <c r="M218" s="17"/>
    </row>
    <row r="219" ht="12.75">
      <c r="M219" s="17"/>
    </row>
    <row r="220" ht="12.75">
      <c r="M220" s="17"/>
    </row>
    <row r="221" ht="12.75">
      <c r="M221" s="17"/>
    </row>
    <row r="222" ht="12.75">
      <c r="M222" s="17"/>
    </row>
    <row r="223" ht="12.75">
      <c r="M223" s="17"/>
    </row>
    <row r="224" ht="12.75">
      <c r="M224" s="17"/>
    </row>
    <row r="225" ht="12.75">
      <c r="M225" s="17"/>
    </row>
    <row r="226" ht="12.75">
      <c r="M226" s="17"/>
    </row>
    <row r="227" ht="12.75">
      <c r="M227" s="17"/>
    </row>
    <row r="228" ht="12.75">
      <c r="M228" s="17"/>
    </row>
    <row r="229" ht="12.75">
      <c r="M229" s="17"/>
    </row>
    <row r="230" ht="12.75">
      <c r="M230" s="17"/>
    </row>
    <row r="231" ht="12.75">
      <c r="M231" s="17"/>
    </row>
    <row r="232" ht="12.75">
      <c r="M232" s="17"/>
    </row>
    <row r="233" ht="12.75">
      <c r="M233" s="17"/>
    </row>
    <row r="234" ht="12.75">
      <c r="M234" s="17"/>
    </row>
    <row r="235" ht="12.75">
      <c r="M235" s="17"/>
    </row>
    <row r="236" ht="12.75">
      <c r="M236" s="17"/>
    </row>
    <row r="237" ht="12.75">
      <c r="M237" s="17"/>
    </row>
    <row r="238" ht="12.75">
      <c r="M238" s="17"/>
    </row>
    <row r="239" ht="12.75">
      <c r="M239" s="17"/>
    </row>
    <row r="240" ht="12.75">
      <c r="M240" s="17"/>
    </row>
    <row r="241" ht="12.75">
      <c r="M241" s="17"/>
    </row>
    <row r="242" ht="12.75">
      <c r="M242" s="17"/>
    </row>
    <row r="243" ht="12.75">
      <c r="M243" s="17"/>
    </row>
    <row r="244" ht="12.75">
      <c r="M244" s="17"/>
    </row>
    <row r="245" ht="12.75">
      <c r="M245" s="17"/>
    </row>
    <row r="246" ht="12.75">
      <c r="M246" s="17"/>
    </row>
    <row r="247" ht="12.75">
      <c r="M247" s="17"/>
    </row>
    <row r="248" ht="12.75">
      <c r="M248" s="17"/>
    </row>
    <row r="249" ht="12.75">
      <c r="M249" s="17"/>
    </row>
    <row r="250" ht="12.75">
      <c r="M250" s="17"/>
    </row>
    <row r="251" ht="12.75">
      <c r="M251" s="17"/>
    </row>
    <row r="252" ht="12.75">
      <c r="M252" s="17"/>
    </row>
    <row r="253" ht="12.75">
      <c r="M253" s="17"/>
    </row>
    <row r="254" ht="12.75">
      <c r="M254" s="17"/>
    </row>
    <row r="255" ht="12.75">
      <c r="M255" s="17"/>
    </row>
    <row r="256" ht="12.75">
      <c r="M256" s="17"/>
    </row>
    <row r="257" ht="12.75">
      <c r="M257" s="17"/>
    </row>
    <row r="258" ht="12.75">
      <c r="M258" s="17"/>
    </row>
    <row r="259" ht="12.75">
      <c r="M259" s="17"/>
    </row>
  </sheetData>
  <printOptions horizontalCentered="1" verticalCentered="1"/>
  <pageMargins left="0" right="0" top="0.3937007874015748" bottom="0.1968503937007874" header="0.5118110236220472" footer="0.5118110236220472"/>
  <pageSetup fitToHeight="1" fitToWidth="1"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09"/>
  <sheetViews>
    <sheetView tabSelected="1" zoomScale="80" zoomScaleNormal="80" workbookViewId="0" topLeftCell="A1">
      <selection activeCell="H2" sqref="H2"/>
    </sheetView>
  </sheetViews>
  <sheetFormatPr defaultColWidth="9.140625" defaultRowHeight="12.75"/>
  <cols>
    <col min="1" max="1" width="4.421875" style="1" customWidth="1"/>
    <col min="2" max="2" width="18.57421875" style="1" customWidth="1"/>
    <col min="3" max="3" width="9.140625" style="1" customWidth="1"/>
    <col min="4" max="4" width="14.421875" style="1" customWidth="1"/>
    <col min="5" max="5" width="14.140625" style="1" customWidth="1"/>
    <col min="6" max="6" width="14.28125" style="1" customWidth="1"/>
    <col min="7" max="7" width="14.421875" style="1" bestFit="1" customWidth="1"/>
    <col min="8" max="8" width="14.57421875" style="1" customWidth="1"/>
    <col min="9" max="9" width="13.421875" style="1" bestFit="1" customWidth="1"/>
    <col min="10" max="10" width="14.421875" style="1" bestFit="1" customWidth="1"/>
    <col min="11" max="11" width="15.7109375" style="1" bestFit="1" customWidth="1"/>
    <col min="12" max="16384" width="9.140625" style="1" customWidth="1"/>
  </cols>
  <sheetData>
    <row r="1" spans="8:9" ht="15.75">
      <c r="H1" s="2" t="s">
        <v>42</v>
      </c>
      <c r="I1" s="41"/>
    </row>
    <row r="2" ht="15.75">
      <c r="B2" s="3" t="s">
        <v>26</v>
      </c>
    </row>
    <row r="3" ht="13.5" thickBot="1">
      <c r="H3" s="4" t="s">
        <v>1</v>
      </c>
    </row>
    <row r="4" spans="2:9" ht="13.5" thickBot="1">
      <c r="B4" s="42"/>
      <c r="C4" s="43"/>
      <c r="D4" s="44"/>
      <c r="E4" s="45" t="s">
        <v>27</v>
      </c>
      <c r="F4" s="46"/>
      <c r="G4" s="44"/>
      <c r="H4" s="45" t="s">
        <v>422</v>
      </c>
      <c r="I4" s="46"/>
    </row>
    <row r="5" spans="2:9" ht="54.75" customHeight="1" thickBot="1">
      <c r="B5" s="47" t="s">
        <v>3</v>
      </c>
      <c r="C5" s="48" t="s">
        <v>28</v>
      </c>
      <c r="D5" s="5" t="s">
        <v>29</v>
      </c>
      <c r="E5" s="5" t="s">
        <v>30</v>
      </c>
      <c r="F5" s="5" t="s">
        <v>31</v>
      </c>
      <c r="G5" s="5" t="s">
        <v>29</v>
      </c>
      <c r="H5" s="5" t="s">
        <v>30</v>
      </c>
      <c r="I5" s="5" t="s">
        <v>31</v>
      </c>
    </row>
    <row r="6" spans="2:9" ht="13.5" thickBot="1">
      <c r="B6" s="49"/>
      <c r="C6" s="50"/>
      <c r="D6" s="34">
        <v>241</v>
      </c>
      <c r="E6" s="12">
        <v>245</v>
      </c>
      <c r="F6" s="12">
        <v>243</v>
      </c>
      <c r="G6" s="12">
        <v>241</v>
      </c>
      <c r="H6" s="12">
        <v>245</v>
      </c>
      <c r="I6" s="12">
        <v>243</v>
      </c>
    </row>
    <row r="7" spans="2:10" ht="12.75">
      <c r="B7" s="14" t="s">
        <v>4</v>
      </c>
      <c r="C7" s="51">
        <v>911</v>
      </c>
      <c r="D7" s="320">
        <v>544</v>
      </c>
      <c r="E7" s="15"/>
      <c r="F7" s="16"/>
      <c r="G7" s="20">
        <v>544</v>
      </c>
      <c r="H7" s="15"/>
      <c r="I7" s="16"/>
      <c r="J7" s="52"/>
    </row>
    <row r="8" spans="2:10" ht="12.75">
      <c r="B8" s="18" t="s">
        <v>5</v>
      </c>
      <c r="C8" s="53">
        <v>911</v>
      </c>
      <c r="D8" s="19"/>
      <c r="E8" s="20">
        <v>0</v>
      </c>
      <c r="F8" s="21">
        <v>0</v>
      </c>
      <c r="G8" s="19"/>
      <c r="H8" s="20">
        <v>400</v>
      </c>
      <c r="I8" s="21"/>
      <c r="J8" s="52"/>
    </row>
    <row r="9" spans="2:10" ht="12.75">
      <c r="B9" s="18" t="s">
        <v>6</v>
      </c>
      <c r="C9" s="53">
        <v>911</v>
      </c>
      <c r="D9" s="20">
        <v>56.461</v>
      </c>
      <c r="E9" s="20"/>
      <c r="F9" s="21"/>
      <c r="G9" s="39">
        <v>56.461</v>
      </c>
      <c r="H9" s="20"/>
      <c r="I9" s="21"/>
      <c r="J9" s="52"/>
    </row>
    <row r="10" spans="2:10" ht="12.75">
      <c r="B10" s="18" t="s">
        <v>7</v>
      </c>
      <c r="C10" s="53">
        <v>911</v>
      </c>
      <c r="D10" s="20"/>
      <c r="E10" s="20">
        <v>1709.35937</v>
      </c>
      <c r="F10" s="21"/>
      <c r="G10" s="20">
        <v>-1018.491</v>
      </c>
      <c r="H10" s="20">
        <v>3015.78537</v>
      </c>
      <c r="I10" s="21"/>
      <c r="J10" s="52"/>
    </row>
    <row r="11" spans="2:10" ht="12.75">
      <c r="B11" s="18" t="s">
        <v>8</v>
      </c>
      <c r="C11" s="53">
        <v>911</v>
      </c>
      <c r="D11" s="20"/>
      <c r="E11" s="20">
        <v>503.30685</v>
      </c>
      <c r="F11" s="21"/>
      <c r="G11" s="20"/>
      <c r="H11" s="20">
        <v>208.76985</v>
      </c>
      <c r="I11" s="21"/>
      <c r="J11" s="52"/>
    </row>
    <row r="12" spans="2:10" ht="12.75">
      <c r="B12" s="18" t="s">
        <v>9</v>
      </c>
      <c r="C12" s="53">
        <v>911</v>
      </c>
      <c r="D12" s="20">
        <v>1831.53635</v>
      </c>
      <c r="E12" s="20"/>
      <c r="F12" s="21"/>
      <c r="G12" s="20">
        <v>1976.22735</v>
      </c>
      <c r="H12" s="20"/>
      <c r="I12" s="21"/>
      <c r="J12" s="52"/>
    </row>
    <row r="13" spans="2:10" ht="12.75">
      <c r="B13" s="18" t="s">
        <v>10</v>
      </c>
      <c r="C13" s="53">
        <v>911</v>
      </c>
      <c r="D13" s="19"/>
      <c r="E13" s="20"/>
      <c r="F13" s="21"/>
      <c r="G13" s="19"/>
      <c r="H13" s="20"/>
      <c r="I13" s="21"/>
      <c r="J13" s="52"/>
    </row>
    <row r="14" spans="2:10" ht="12.75">
      <c r="B14" s="18" t="s">
        <v>11</v>
      </c>
      <c r="C14" s="53">
        <v>911</v>
      </c>
      <c r="D14" s="20">
        <v>456.776</v>
      </c>
      <c r="E14" s="20"/>
      <c r="F14" s="21"/>
      <c r="G14" s="20">
        <v>456.776</v>
      </c>
      <c r="H14" s="20"/>
      <c r="I14" s="21"/>
      <c r="J14" s="52"/>
    </row>
    <row r="15" spans="2:10" ht="12.75">
      <c r="B15" s="18" t="s">
        <v>12</v>
      </c>
      <c r="C15" s="53">
        <v>911</v>
      </c>
      <c r="D15" s="20"/>
      <c r="E15" s="20">
        <v>312.68194</v>
      </c>
      <c r="F15" s="21"/>
      <c r="G15" s="20"/>
      <c r="H15" s="20">
        <v>1974.482994</v>
      </c>
      <c r="I15" s="21"/>
      <c r="J15" s="52"/>
    </row>
    <row r="16" spans="2:10" ht="12.75">
      <c r="B16" s="22" t="s">
        <v>13</v>
      </c>
      <c r="C16" s="54">
        <v>911</v>
      </c>
      <c r="D16" s="19"/>
      <c r="E16" s="23"/>
      <c r="F16" s="21"/>
      <c r="G16" s="19"/>
      <c r="H16" s="20"/>
      <c r="I16" s="21"/>
      <c r="J16" s="52"/>
    </row>
    <row r="17" spans="2:10" ht="12.75">
      <c r="B17" s="18" t="s">
        <v>14</v>
      </c>
      <c r="C17" s="54">
        <v>911</v>
      </c>
      <c r="D17" s="19"/>
      <c r="E17" s="20">
        <v>980.648</v>
      </c>
      <c r="F17" s="21"/>
      <c r="G17" s="20"/>
      <c r="H17" s="20">
        <v>1086.296</v>
      </c>
      <c r="I17" s="21"/>
      <c r="J17" s="52"/>
    </row>
    <row r="18" spans="2:10" ht="12.75">
      <c r="B18" s="18" t="s">
        <v>32</v>
      </c>
      <c r="C18" s="54">
        <v>911</v>
      </c>
      <c r="D18" s="20">
        <v>199.87798</v>
      </c>
      <c r="E18" s="20"/>
      <c r="F18" s="21"/>
      <c r="G18" s="20">
        <v>267.37798</v>
      </c>
      <c r="H18" s="20"/>
      <c r="I18" s="21"/>
      <c r="J18" s="52"/>
    </row>
    <row r="19" spans="2:256" s="60" customFormat="1" ht="12.75">
      <c r="B19" s="55" t="s">
        <v>16</v>
      </c>
      <c r="C19" s="56">
        <v>911</v>
      </c>
      <c r="D19" s="57">
        <v>426.569</v>
      </c>
      <c r="E19" s="58"/>
      <c r="F19" s="59"/>
      <c r="G19" s="57"/>
      <c r="H19" s="58"/>
      <c r="I19" s="59"/>
      <c r="J19" s="5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2:10" ht="13.5" thickBot="1">
      <c r="B20" s="18" t="s">
        <v>17</v>
      </c>
      <c r="C20" s="53">
        <v>911</v>
      </c>
      <c r="D20" s="20">
        <v>90.352</v>
      </c>
      <c r="E20" s="23"/>
      <c r="F20" s="24"/>
      <c r="G20" s="20">
        <v>90.352</v>
      </c>
      <c r="H20" s="23"/>
      <c r="I20" s="24"/>
      <c r="J20" s="52"/>
    </row>
    <row r="21" spans="2:10" ht="16.5" customHeight="1" thickBot="1">
      <c r="B21" s="25" t="s">
        <v>24</v>
      </c>
      <c r="C21" s="34">
        <v>911</v>
      </c>
      <c r="D21" s="61">
        <f aca="true" t="shared" si="0" ref="D21:I21">SUM(D7:D20)</f>
        <v>3605.57233</v>
      </c>
      <c r="E21" s="61">
        <f t="shared" si="0"/>
        <v>3505.99616</v>
      </c>
      <c r="F21" s="27">
        <f t="shared" si="0"/>
        <v>0</v>
      </c>
      <c r="G21" s="61">
        <f t="shared" si="0"/>
        <v>2372.70333</v>
      </c>
      <c r="H21" s="61">
        <f t="shared" si="0"/>
        <v>6685.334214</v>
      </c>
      <c r="I21" s="27">
        <f t="shared" si="0"/>
        <v>0</v>
      </c>
      <c r="J21" s="52"/>
    </row>
    <row r="22" ht="13.5" thickBot="1">
      <c r="J22" s="52"/>
    </row>
    <row r="23" spans="2:10" ht="13.5" thickBot="1">
      <c r="B23" s="42"/>
      <c r="C23" s="43"/>
      <c r="D23" s="44"/>
      <c r="E23" s="45" t="s">
        <v>27</v>
      </c>
      <c r="F23" s="46"/>
      <c r="G23" s="44"/>
      <c r="H23" s="45" t="s">
        <v>422</v>
      </c>
      <c r="I23" s="46"/>
      <c r="J23" s="52"/>
    </row>
    <row r="24" spans="2:10" ht="26.25" thickBot="1">
      <c r="B24" s="47" t="s">
        <v>33</v>
      </c>
      <c r="C24" s="48" t="s">
        <v>28</v>
      </c>
      <c r="D24" s="5" t="s">
        <v>29</v>
      </c>
      <c r="E24" s="5" t="s">
        <v>30</v>
      </c>
      <c r="F24" s="5" t="s">
        <v>31</v>
      </c>
      <c r="G24" s="5" t="s">
        <v>29</v>
      </c>
      <c r="H24" s="5" t="s">
        <v>30</v>
      </c>
      <c r="I24" s="5" t="s">
        <v>31</v>
      </c>
      <c r="J24" s="52"/>
    </row>
    <row r="25" spans="2:10" ht="13.5" thickBot="1">
      <c r="B25" s="49"/>
      <c r="C25" s="50"/>
      <c r="D25" s="12">
        <v>241</v>
      </c>
      <c r="E25" s="12">
        <v>245</v>
      </c>
      <c r="F25" s="12">
        <v>243</v>
      </c>
      <c r="G25" s="12">
        <v>241</v>
      </c>
      <c r="H25" s="12">
        <v>245</v>
      </c>
      <c r="I25" s="12">
        <v>243</v>
      </c>
      <c r="J25" s="52"/>
    </row>
    <row r="26" spans="2:10" ht="12.75">
      <c r="B26" s="14" t="s">
        <v>4</v>
      </c>
      <c r="C26" s="62">
        <v>912</v>
      </c>
      <c r="D26" s="15"/>
      <c r="E26" s="15"/>
      <c r="F26" s="16">
        <v>7.176</v>
      </c>
      <c r="G26" s="15"/>
      <c r="H26" s="15"/>
      <c r="I26" s="16">
        <v>51.857</v>
      </c>
      <c r="J26" s="52"/>
    </row>
    <row r="27" spans="2:10" ht="12.75">
      <c r="B27" s="18" t="s">
        <v>5</v>
      </c>
      <c r="C27" s="63">
        <v>912</v>
      </c>
      <c r="D27" s="20"/>
      <c r="E27" s="20"/>
      <c r="F27" s="21">
        <v>223.159</v>
      </c>
      <c r="G27" s="20"/>
      <c r="H27" s="20"/>
      <c r="I27" s="21">
        <v>504.494</v>
      </c>
      <c r="J27" s="52"/>
    </row>
    <row r="28" spans="2:10" ht="12.75">
      <c r="B28" s="18" t="s">
        <v>6</v>
      </c>
      <c r="C28" s="63">
        <v>912</v>
      </c>
      <c r="D28" s="20"/>
      <c r="E28" s="20"/>
      <c r="F28" s="21">
        <v>55.461</v>
      </c>
      <c r="G28" s="20"/>
      <c r="H28" s="20"/>
      <c r="I28" s="21">
        <v>73.454</v>
      </c>
      <c r="J28" s="52"/>
    </row>
    <row r="29" spans="2:10" ht="12.75">
      <c r="B29" s="18" t="s">
        <v>7</v>
      </c>
      <c r="C29" s="63">
        <v>912</v>
      </c>
      <c r="D29" s="20"/>
      <c r="E29" s="20"/>
      <c r="F29" s="21">
        <v>454.99723</v>
      </c>
      <c r="G29" s="20"/>
      <c r="H29" s="20"/>
      <c r="I29" s="30">
        <v>706.68923</v>
      </c>
      <c r="J29" s="52"/>
    </row>
    <row r="30" spans="2:10" ht="12.75">
      <c r="B30" s="18" t="s">
        <v>8</v>
      </c>
      <c r="C30" s="63">
        <v>912</v>
      </c>
      <c r="D30" s="20"/>
      <c r="E30" s="20"/>
      <c r="F30" s="21">
        <v>641.26176</v>
      </c>
      <c r="G30" s="20"/>
      <c r="H30" s="20"/>
      <c r="I30" s="21">
        <v>862.89616</v>
      </c>
      <c r="J30" s="52"/>
    </row>
    <row r="31" spans="2:10" ht="12.75">
      <c r="B31" s="18" t="s">
        <v>9</v>
      </c>
      <c r="C31" s="63">
        <v>912</v>
      </c>
      <c r="D31" s="20"/>
      <c r="E31" s="20"/>
      <c r="F31" s="21">
        <v>729.21771</v>
      </c>
      <c r="G31" s="20"/>
      <c r="H31" s="20"/>
      <c r="I31" s="21">
        <v>649.66432</v>
      </c>
      <c r="J31" s="52"/>
    </row>
    <row r="32" spans="2:10" ht="12.75">
      <c r="B32" s="18" t="s">
        <v>10</v>
      </c>
      <c r="C32" s="63">
        <v>912</v>
      </c>
      <c r="D32" s="20"/>
      <c r="E32" s="20"/>
      <c r="F32" s="21">
        <v>35.70062</v>
      </c>
      <c r="G32" s="20"/>
      <c r="H32" s="20"/>
      <c r="I32" s="21">
        <v>21.14562</v>
      </c>
      <c r="J32" s="52"/>
    </row>
    <row r="33" spans="2:10" ht="12.75">
      <c r="B33" s="18" t="s">
        <v>11</v>
      </c>
      <c r="C33" s="63">
        <v>912</v>
      </c>
      <c r="D33" s="20"/>
      <c r="E33" s="20"/>
      <c r="F33" s="21">
        <v>169.493</v>
      </c>
      <c r="G33" s="20"/>
      <c r="H33" s="20"/>
      <c r="I33" s="21">
        <v>174.816</v>
      </c>
      <c r="J33" s="52"/>
    </row>
    <row r="34" spans="2:10" ht="12.75">
      <c r="B34" s="18" t="s">
        <v>12</v>
      </c>
      <c r="C34" s="63">
        <v>912</v>
      </c>
      <c r="D34" s="20"/>
      <c r="E34" s="20"/>
      <c r="F34" s="21">
        <v>219.86707</v>
      </c>
      <c r="G34" s="20"/>
      <c r="H34" s="20"/>
      <c r="I34" s="21">
        <v>63.07757</v>
      </c>
      <c r="J34" s="52"/>
    </row>
    <row r="35" spans="2:10" ht="12.75">
      <c r="B35" s="22" t="s">
        <v>13</v>
      </c>
      <c r="C35" s="64">
        <v>912</v>
      </c>
      <c r="D35" s="23"/>
      <c r="E35" s="23"/>
      <c r="F35" s="21"/>
      <c r="G35" s="20"/>
      <c r="H35" s="20"/>
      <c r="I35" s="21"/>
      <c r="J35" s="52"/>
    </row>
    <row r="36" spans="2:10" ht="12.75">
      <c r="B36" s="18" t="s">
        <v>14</v>
      </c>
      <c r="C36" s="63">
        <v>912</v>
      </c>
      <c r="D36" s="20"/>
      <c r="E36" s="20"/>
      <c r="F36" s="21">
        <v>393.10015</v>
      </c>
      <c r="G36" s="20"/>
      <c r="H36" s="20"/>
      <c r="I36" s="21">
        <v>316.78415</v>
      </c>
      <c r="J36" s="52"/>
    </row>
    <row r="37" spans="2:10" ht="12.75">
      <c r="B37" s="18" t="s">
        <v>32</v>
      </c>
      <c r="C37" s="63">
        <v>912</v>
      </c>
      <c r="D37" s="20"/>
      <c r="E37" s="20"/>
      <c r="F37" s="21">
        <v>25.9965</v>
      </c>
      <c r="G37" s="20"/>
      <c r="H37" s="20"/>
      <c r="I37" s="21">
        <v>28.58552</v>
      </c>
      <c r="J37" s="52"/>
    </row>
    <row r="38" spans="2:256" s="60" customFormat="1" ht="12.75">
      <c r="B38" s="55" t="s">
        <v>16</v>
      </c>
      <c r="C38" s="65">
        <v>912</v>
      </c>
      <c r="D38" s="57"/>
      <c r="E38" s="57"/>
      <c r="F38" s="59">
        <v>31.1565</v>
      </c>
      <c r="G38" s="58"/>
      <c r="H38" s="58"/>
      <c r="I38" s="59">
        <v>29.8985</v>
      </c>
      <c r="J38" s="5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2:10" ht="13.5" thickBot="1">
      <c r="B39" s="18" t="s">
        <v>17</v>
      </c>
      <c r="C39" s="63">
        <v>912</v>
      </c>
      <c r="D39" s="20"/>
      <c r="E39" s="20"/>
      <c r="F39" s="24">
        <v>70.7915</v>
      </c>
      <c r="G39" s="23"/>
      <c r="H39" s="23"/>
      <c r="I39" s="24">
        <v>67.8375</v>
      </c>
      <c r="J39" s="52"/>
    </row>
    <row r="40" spans="2:10" ht="13.5" thickBot="1">
      <c r="B40" s="25" t="s">
        <v>24</v>
      </c>
      <c r="C40" s="34">
        <v>912</v>
      </c>
      <c r="D40" s="61">
        <f aca="true" t="shared" si="1" ref="D40:I40">SUM(D26:D39)</f>
        <v>0</v>
      </c>
      <c r="E40" s="61">
        <f t="shared" si="1"/>
        <v>0</v>
      </c>
      <c r="F40" s="27">
        <f t="shared" si="1"/>
        <v>3057.37804</v>
      </c>
      <c r="G40" s="61">
        <f t="shared" si="1"/>
        <v>0</v>
      </c>
      <c r="H40" s="61">
        <f t="shared" si="1"/>
        <v>0</v>
      </c>
      <c r="I40" s="27">
        <f t="shared" si="1"/>
        <v>3551.199569999999</v>
      </c>
      <c r="J40" s="52"/>
    </row>
    <row r="41" ht="13.5" thickBot="1">
      <c r="J41" s="52"/>
    </row>
    <row r="42" spans="2:10" ht="13.5" thickBot="1">
      <c r="B42" s="42"/>
      <c r="C42" s="43"/>
      <c r="D42" s="44"/>
      <c r="E42" s="45" t="s">
        <v>27</v>
      </c>
      <c r="F42" s="46"/>
      <c r="G42" s="44"/>
      <c r="H42" s="45" t="s">
        <v>422</v>
      </c>
      <c r="I42" s="46"/>
      <c r="J42" s="52"/>
    </row>
    <row r="43" spans="2:10" ht="26.25" thickBot="1">
      <c r="B43" s="47" t="s">
        <v>19</v>
      </c>
      <c r="C43" s="48" t="s">
        <v>28</v>
      </c>
      <c r="D43" s="5" t="s">
        <v>29</v>
      </c>
      <c r="E43" s="5" t="s">
        <v>30</v>
      </c>
      <c r="F43" s="5" t="s">
        <v>31</v>
      </c>
      <c r="G43" s="5" t="s">
        <v>29</v>
      </c>
      <c r="H43" s="5" t="s">
        <v>30</v>
      </c>
      <c r="I43" s="5" t="s">
        <v>31</v>
      </c>
      <c r="J43" s="52"/>
    </row>
    <row r="44" spans="2:10" ht="13.5" thickBot="1">
      <c r="B44" s="49"/>
      <c r="C44" s="50"/>
      <c r="D44" s="12">
        <v>241</v>
      </c>
      <c r="E44" s="12">
        <v>245</v>
      </c>
      <c r="F44" s="12">
        <v>243</v>
      </c>
      <c r="G44" s="330">
        <v>241</v>
      </c>
      <c r="H44" s="12">
        <v>245</v>
      </c>
      <c r="I44" s="12">
        <v>243</v>
      </c>
      <c r="J44" s="52"/>
    </row>
    <row r="45" spans="2:10" ht="12.75">
      <c r="B45" s="14" t="s">
        <v>4</v>
      </c>
      <c r="C45" s="62">
        <v>914</v>
      </c>
      <c r="D45" s="36">
        <v>1318.963</v>
      </c>
      <c r="E45" s="15"/>
      <c r="F45" s="16"/>
      <c r="G45" s="20">
        <v>1755.859</v>
      </c>
      <c r="H45" s="15"/>
      <c r="I45" s="16"/>
      <c r="J45" s="52"/>
    </row>
    <row r="46" spans="2:10" ht="12.75">
      <c r="B46" s="18" t="s">
        <v>5</v>
      </c>
      <c r="C46" s="63">
        <v>914</v>
      </c>
      <c r="D46" s="19"/>
      <c r="E46" s="20"/>
      <c r="F46" s="21"/>
      <c r="G46" s="19"/>
      <c r="H46" s="20">
        <v>404.705</v>
      </c>
      <c r="I46" s="21"/>
      <c r="J46" s="52"/>
    </row>
    <row r="47" spans="2:10" ht="12.75">
      <c r="B47" s="18" t="s">
        <v>6</v>
      </c>
      <c r="C47" s="63">
        <v>914</v>
      </c>
      <c r="D47" s="19"/>
      <c r="E47" s="20"/>
      <c r="F47" s="21"/>
      <c r="G47" s="20">
        <v>19.454</v>
      </c>
      <c r="H47" s="20"/>
      <c r="I47" s="21"/>
      <c r="J47" s="52"/>
    </row>
    <row r="48" spans="2:10" ht="12.75">
      <c r="B48" s="18" t="s">
        <v>7</v>
      </c>
      <c r="C48" s="63">
        <v>914</v>
      </c>
      <c r="D48" s="20">
        <v>-54.5231</v>
      </c>
      <c r="E48" s="20">
        <v>7102.01385</v>
      </c>
      <c r="F48" s="21"/>
      <c r="G48" s="20">
        <v>1153.86606</v>
      </c>
      <c r="H48" s="20">
        <v>7354.08829</v>
      </c>
      <c r="I48" s="21"/>
      <c r="J48" s="52"/>
    </row>
    <row r="49" spans="2:10" ht="12.75">
      <c r="B49" s="18" t="s">
        <v>8</v>
      </c>
      <c r="C49" s="63">
        <v>914</v>
      </c>
      <c r="D49" s="20"/>
      <c r="E49" s="20">
        <v>2159.01057</v>
      </c>
      <c r="F49" s="21"/>
      <c r="G49" s="20"/>
      <c r="H49" s="20">
        <v>925.64867</v>
      </c>
      <c r="I49" s="21"/>
      <c r="J49" s="52"/>
    </row>
    <row r="50" spans="2:10" ht="12.75">
      <c r="B50" s="18" t="s">
        <v>9</v>
      </c>
      <c r="C50" s="63">
        <v>914</v>
      </c>
      <c r="D50" s="20">
        <v>2990.95525</v>
      </c>
      <c r="E50" s="20"/>
      <c r="F50" s="21"/>
      <c r="G50" s="20">
        <v>2824.5769</v>
      </c>
      <c r="H50" s="20"/>
      <c r="I50" s="21"/>
      <c r="J50" s="52"/>
    </row>
    <row r="51" spans="2:10" ht="12.75">
      <c r="B51" s="18" t="s">
        <v>10</v>
      </c>
      <c r="C51" s="63">
        <v>914</v>
      </c>
      <c r="D51" s="20">
        <v>93.45298</v>
      </c>
      <c r="E51" s="20"/>
      <c r="F51" s="21"/>
      <c r="G51" s="20">
        <v>113.02065</v>
      </c>
      <c r="H51" s="20"/>
      <c r="I51" s="21"/>
      <c r="J51" s="52"/>
    </row>
    <row r="52" spans="2:10" ht="12.75">
      <c r="B52" s="18" t="s">
        <v>11</v>
      </c>
      <c r="C52" s="63">
        <v>914</v>
      </c>
      <c r="D52" s="20">
        <v>130959.9</v>
      </c>
      <c r="E52" s="20"/>
      <c r="F52" s="21"/>
      <c r="G52" s="20">
        <v>134064.521</v>
      </c>
      <c r="H52" s="20"/>
      <c r="I52" s="21"/>
      <c r="J52" s="52"/>
    </row>
    <row r="53" spans="2:10" ht="12.75">
      <c r="B53" s="18" t="s">
        <v>12</v>
      </c>
      <c r="C53" s="63">
        <v>914</v>
      </c>
      <c r="D53" s="20"/>
      <c r="E53" s="20">
        <v>979.39882</v>
      </c>
      <c r="F53" s="21"/>
      <c r="G53" s="20"/>
      <c r="H53" s="20">
        <v>3770.32682</v>
      </c>
      <c r="I53" s="21"/>
      <c r="J53" s="52"/>
    </row>
    <row r="54" spans="2:10" ht="12.75">
      <c r="B54" s="22" t="s">
        <v>13</v>
      </c>
      <c r="C54" s="64">
        <v>914</v>
      </c>
      <c r="D54" s="20">
        <v>211.7947</v>
      </c>
      <c r="E54" s="23"/>
      <c r="F54" s="21"/>
      <c r="G54" s="20">
        <v>202.08833</v>
      </c>
      <c r="H54" s="20"/>
      <c r="I54" s="21"/>
      <c r="J54" s="52"/>
    </row>
    <row r="55" spans="2:10" ht="12.75">
      <c r="B55" s="18" t="s">
        <v>14</v>
      </c>
      <c r="C55" s="63">
        <v>914</v>
      </c>
      <c r="D55" s="20"/>
      <c r="E55" s="20">
        <v>5830.2051</v>
      </c>
      <c r="F55" s="21"/>
      <c r="G55" s="20"/>
      <c r="H55" s="20">
        <v>11913.04632</v>
      </c>
      <c r="I55" s="21"/>
      <c r="J55" s="52"/>
    </row>
    <row r="56" spans="2:10" ht="12.75">
      <c r="B56" s="18" t="s">
        <v>32</v>
      </c>
      <c r="C56" s="63">
        <v>914</v>
      </c>
      <c r="D56" s="20">
        <v>849.79023</v>
      </c>
      <c r="E56" s="23"/>
      <c r="F56" s="24"/>
      <c r="G56" s="20">
        <v>810.51623</v>
      </c>
      <c r="H56" s="23"/>
      <c r="I56" s="24"/>
      <c r="J56" s="52"/>
    </row>
    <row r="57" spans="2:256" s="60" customFormat="1" ht="12.75">
      <c r="B57" s="55" t="s">
        <v>16</v>
      </c>
      <c r="C57" s="66">
        <v>914</v>
      </c>
      <c r="D57" s="57">
        <v>174.89971</v>
      </c>
      <c r="E57" s="58"/>
      <c r="F57" s="59"/>
      <c r="G57" s="57"/>
      <c r="H57" s="58"/>
      <c r="I57" s="59"/>
      <c r="J57" s="5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2:10" ht="13.5" thickBot="1">
      <c r="B58" s="18" t="s">
        <v>17</v>
      </c>
      <c r="C58" s="63">
        <v>914</v>
      </c>
      <c r="D58" s="20">
        <v>23.1976</v>
      </c>
      <c r="E58" s="23"/>
      <c r="F58" s="24"/>
      <c r="G58" s="20">
        <v>23.1976</v>
      </c>
      <c r="H58" s="23"/>
      <c r="I58" s="24"/>
      <c r="J58" s="52"/>
    </row>
    <row r="59" spans="2:10" ht="13.5" thickBot="1">
      <c r="B59" s="25" t="s">
        <v>24</v>
      </c>
      <c r="C59" s="34">
        <v>914</v>
      </c>
      <c r="D59" s="61">
        <f aca="true" t="shared" si="2" ref="D59:I59">SUM(D45:D58)</f>
        <v>136568.43037000002</v>
      </c>
      <c r="E59" s="61">
        <f t="shared" si="2"/>
        <v>16070.62834</v>
      </c>
      <c r="F59" s="27">
        <f t="shared" si="2"/>
        <v>0</v>
      </c>
      <c r="G59" s="61">
        <f t="shared" si="2"/>
        <v>140967.09977000003</v>
      </c>
      <c r="H59" s="61">
        <f t="shared" si="2"/>
        <v>24367.8151</v>
      </c>
      <c r="I59" s="27">
        <f t="shared" si="2"/>
        <v>0</v>
      </c>
      <c r="J59" s="52"/>
    </row>
    <row r="60" ht="13.5" thickBot="1">
      <c r="J60" s="52"/>
    </row>
    <row r="61" spans="2:10" ht="13.5" thickBot="1">
      <c r="B61" s="42"/>
      <c r="C61" s="43"/>
      <c r="D61" s="44"/>
      <c r="E61" s="45" t="s">
        <v>27</v>
      </c>
      <c r="F61" s="46"/>
      <c r="G61" s="44"/>
      <c r="H61" s="45" t="s">
        <v>422</v>
      </c>
      <c r="I61" s="46"/>
      <c r="J61" s="52"/>
    </row>
    <row r="62" spans="2:10" ht="26.25" thickBot="1">
      <c r="B62" s="47" t="s">
        <v>34</v>
      </c>
      <c r="C62" s="48" t="s">
        <v>28</v>
      </c>
      <c r="D62" s="5" t="s">
        <v>29</v>
      </c>
      <c r="E62" s="5" t="s">
        <v>30</v>
      </c>
      <c r="F62" s="5" t="s">
        <v>31</v>
      </c>
      <c r="G62" s="5" t="s">
        <v>29</v>
      </c>
      <c r="H62" s="5" t="s">
        <v>30</v>
      </c>
      <c r="I62" s="5" t="s">
        <v>31</v>
      </c>
      <c r="J62" s="52"/>
    </row>
    <row r="63" spans="2:10" ht="13.5" thickBot="1">
      <c r="B63" s="49"/>
      <c r="C63" s="50"/>
      <c r="D63" s="12">
        <v>241</v>
      </c>
      <c r="E63" s="12">
        <v>245</v>
      </c>
      <c r="F63" s="12">
        <v>243</v>
      </c>
      <c r="G63" s="12">
        <v>241</v>
      </c>
      <c r="H63" s="12">
        <v>245</v>
      </c>
      <c r="I63" s="12">
        <v>243</v>
      </c>
      <c r="J63" s="52"/>
    </row>
    <row r="64" spans="2:10" ht="12.75">
      <c r="B64" s="14" t="s">
        <v>4</v>
      </c>
      <c r="C64" s="62">
        <v>916</v>
      </c>
      <c r="D64" s="15">
        <v>2098.631</v>
      </c>
      <c r="E64" s="15"/>
      <c r="F64" s="16"/>
      <c r="G64" s="15">
        <v>2610.009</v>
      </c>
      <c r="H64" s="15"/>
      <c r="I64" s="16"/>
      <c r="J64" s="52"/>
    </row>
    <row r="65" spans="2:10" ht="12.75">
      <c r="B65" s="18" t="s">
        <v>5</v>
      </c>
      <c r="C65" s="63">
        <v>916</v>
      </c>
      <c r="D65" s="20"/>
      <c r="E65" s="20">
        <v>16847.55237</v>
      </c>
      <c r="F65" s="21"/>
      <c r="G65" s="20"/>
      <c r="H65" s="20">
        <v>19835.28968</v>
      </c>
      <c r="I65" s="21"/>
      <c r="J65" s="52"/>
    </row>
    <row r="66" spans="2:10" ht="12.75">
      <c r="B66" s="18" t="s">
        <v>6</v>
      </c>
      <c r="C66" s="63">
        <v>916</v>
      </c>
      <c r="D66" s="20">
        <v>5100.96</v>
      </c>
      <c r="E66" s="20"/>
      <c r="F66" s="21"/>
      <c r="G66" s="20">
        <v>6095.706</v>
      </c>
      <c r="H66" s="20"/>
      <c r="I66" s="21"/>
      <c r="J66" s="52"/>
    </row>
    <row r="67" spans="2:10" ht="12.75">
      <c r="B67" s="18" t="s">
        <v>7</v>
      </c>
      <c r="C67" s="63">
        <v>916</v>
      </c>
      <c r="D67" s="20">
        <v>668.1564</v>
      </c>
      <c r="E67" s="20">
        <v>9269.08683</v>
      </c>
      <c r="F67" s="21"/>
      <c r="G67" s="20">
        <v>608.423</v>
      </c>
      <c r="H67" s="20">
        <v>8467.3924</v>
      </c>
      <c r="I67" s="21"/>
      <c r="J67" s="52"/>
    </row>
    <row r="68" spans="2:10" ht="12.75">
      <c r="B68" s="18" t="s">
        <v>8</v>
      </c>
      <c r="C68" s="63">
        <v>916</v>
      </c>
      <c r="D68" s="20"/>
      <c r="E68" s="20">
        <v>996.47486</v>
      </c>
      <c r="F68" s="21"/>
      <c r="G68" s="20"/>
      <c r="H68" s="20">
        <v>145.70068</v>
      </c>
      <c r="I68" s="21"/>
      <c r="J68" s="52"/>
    </row>
    <row r="69" spans="2:10" ht="12.75">
      <c r="B69" s="18" t="s">
        <v>9</v>
      </c>
      <c r="C69" s="63">
        <v>916</v>
      </c>
      <c r="D69" s="20">
        <v>4823.83583</v>
      </c>
      <c r="E69" s="20"/>
      <c r="F69" s="21"/>
      <c r="G69" s="20">
        <v>4893.5068</v>
      </c>
      <c r="H69" s="20"/>
      <c r="I69" s="21"/>
      <c r="J69" s="52"/>
    </row>
    <row r="70" spans="2:10" ht="12.75">
      <c r="B70" s="18" t="s">
        <v>10</v>
      </c>
      <c r="C70" s="63">
        <v>916</v>
      </c>
      <c r="D70" s="20">
        <v>226.11538</v>
      </c>
      <c r="E70" s="20"/>
      <c r="F70" s="21"/>
      <c r="G70" s="20">
        <v>286.77294</v>
      </c>
      <c r="H70" s="20"/>
      <c r="I70" s="21"/>
      <c r="J70" s="52"/>
    </row>
    <row r="71" spans="2:10" ht="12.75">
      <c r="B71" s="18" t="s">
        <v>11</v>
      </c>
      <c r="C71" s="63">
        <v>916</v>
      </c>
      <c r="D71" s="20">
        <v>2023.605</v>
      </c>
      <c r="E71" s="20"/>
      <c r="F71" s="21"/>
      <c r="G71" s="20">
        <v>2231.364</v>
      </c>
      <c r="H71" s="20"/>
      <c r="I71" s="21"/>
      <c r="J71" s="52"/>
    </row>
    <row r="72" spans="2:10" ht="12.75">
      <c r="B72" s="18" t="s">
        <v>12</v>
      </c>
      <c r="C72" s="63">
        <v>916</v>
      </c>
      <c r="D72" s="20"/>
      <c r="E72" s="20">
        <v>6448.83757</v>
      </c>
      <c r="F72" s="21"/>
      <c r="G72" s="20"/>
      <c r="H72" s="20">
        <v>6419.62711</v>
      </c>
      <c r="I72" s="21"/>
      <c r="J72" s="52"/>
    </row>
    <row r="73" spans="2:10" ht="12.75">
      <c r="B73" s="22" t="s">
        <v>13</v>
      </c>
      <c r="C73" s="64">
        <v>916</v>
      </c>
      <c r="D73" s="20">
        <v>421.9009</v>
      </c>
      <c r="E73" s="23"/>
      <c r="F73" s="21"/>
      <c r="G73" s="20">
        <v>454.6041</v>
      </c>
      <c r="H73" s="20"/>
      <c r="I73" s="21"/>
      <c r="J73" s="52"/>
    </row>
    <row r="74" spans="2:10" ht="12.75">
      <c r="B74" s="18" t="s">
        <v>14</v>
      </c>
      <c r="C74" s="63">
        <v>916</v>
      </c>
      <c r="D74" s="20"/>
      <c r="E74" s="20">
        <v>19208.51945</v>
      </c>
      <c r="F74" s="21"/>
      <c r="G74" s="20"/>
      <c r="H74" s="20">
        <v>21776.00045</v>
      </c>
      <c r="I74" s="21"/>
      <c r="J74" s="52"/>
    </row>
    <row r="75" spans="2:10" ht="12.75">
      <c r="B75" s="18" t="s">
        <v>32</v>
      </c>
      <c r="C75" s="63">
        <v>916</v>
      </c>
      <c r="D75" s="58">
        <v>488.13706</v>
      </c>
      <c r="E75" s="20"/>
      <c r="F75" s="21"/>
      <c r="G75" s="20">
        <v>667.44484</v>
      </c>
      <c r="H75" s="20"/>
      <c r="I75" s="21"/>
      <c r="J75" s="52"/>
    </row>
    <row r="76" spans="2:256" s="60" customFormat="1" ht="12.75">
      <c r="B76" s="55" t="s">
        <v>16</v>
      </c>
      <c r="C76" s="65">
        <v>916</v>
      </c>
      <c r="D76" s="58">
        <v>2086.76575</v>
      </c>
      <c r="E76" s="58"/>
      <c r="F76" s="59"/>
      <c r="G76" s="57">
        <v>1844.24635</v>
      </c>
      <c r="H76" s="58"/>
      <c r="I76" s="59"/>
      <c r="J76" s="5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2:10" ht="13.5" thickBot="1">
      <c r="B77" s="18" t="s">
        <v>17</v>
      </c>
      <c r="C77" s="63">
        <v>916</v>
      </c>
      <c r="D77" s="23">
        <v>65.32</v>
      </c>
      <c r="E77" s="23"/>
      <c r="F77" s="24"/>
      <c r="G77" s="375">
        <v>981.0909999999999</v>
      </c>
      <c r="H77" s="23"/>
      <c r="I77" s="24"/>
      <c r="J77" s="52"/>
    </row>
    <row r="78" spans="2:10" ht="13.5" thickBot="1">
      <c r="B78" s="25" t="s">
        <v>24</v>
      </c>
      <c r="C78" s="34">
        <v>916</v>
      </c>
      <c r="D78" s="61">
        <f aca="true" t="shared" si="3" ref="D78:I78">SUM(D64:D77)</f>
        <v>18003.42732</v>
      </c>
      <c r="E78" s="61">
        <f t="shared" si="3"/>
        <v>52770.471079999996</v>
      </c>
      <c r="F78" s="27">
        <f t="shared" si="3"/>
        <v>0</v>
      </c>
      <c r="G78" s="61">
        <f t="shared" si="3"/>
        <v>20673.168030000004</v>
      </c>
      <c r="H78" s="61">
        <f t="shared" si="3"/>
        <v>56644.01032</v>
      </c>
      <c r="I78" s="27">
        <f t="shared" si="3"/>
        <v>0</v>
      </c>
      <c r="J78" s="52"/>
    </row>
    <row r="79" ht="13.5" thickBot="1">
      <c r="J79" s="52"/>
    </row>
    <row r="80" spans="2:10" ht="13.5" thickBot="1">
      <c r="B80" s="42"/>
      <c r="C80" s="43"/>
      <c r="D80" s="44"/>
      <c r="E80" s="45" t="s">
        <v>27</v>
      </c>
      <c r="F80" s="46"/>
      <c r="G80" s="44"/>
      <c r="H80" s="45" t="s">
        <v>422</v>
      </c>
      <c r="I80" s="46"/>
      <c r="J80" s="52"/>
    </row>
    <row r="81" spans="2:10" ht="26.25" thickBot="1">
      <c r="B81" s="47" t="s">
        <v>35</v>
      </c>
      <c r="C81" s="48" t="s">
        <v>28</v>
      </c>
      <c r="D81" s="5" t="s">
        <v>29</v>
      </c>
      <c r="E81" s="5" t="s">
        <v>30</v>
      </c>
      <c r="F81" s="5" t="s">
        <v>31</v>
      </c>
      <c r="G81" s="5" t="s">
        <v>29</v>
      </c>
      <c r="H81" s="5" t="s">
        <v>30</v>
      </c>
      <c r="I81" s="5" t="s">
        <v>31</v>
      </c>
      <c r="J81" s="52"/>
    </row>
    <row r="82" spans="2:10" ht="13.5" thickBot="1">
      <c r="B82" s="67"/>
      <c r="C82" s="46"/>
      <c r="D82" s="12">
        <v>241</v>
      </c>
      <c r="E82" s="12">
        <v>245</v>
      </c>
      <c r="F82" s="12">
        <v>243</v>
      </c>
      <c r="G82" s="12">
        <v>241</v>
      </c>
      <c r="H82" s="12">
        <v>245</v>
      </c>
      <c r="I82" s="12">
        <v>243</v>
      </c>
      <c r="J82" s="52"/>
    </row>
    <row r="83" spans="2:10" ht="12.75">
      <c r="B83" s="68" t="s">
        <v>4</v>
      </c>
      <c r="C83" s="69"/>
      <c r="D83" s="70">
        <f aca="true" t="shared" si="4" ref="D83:I96">D7+D26+D45+D64</f>
        <v>3961.594</v>
      </c>
      <c r="E83" s="71">
        <f t="shared" si="4"/>
        <v>0</v>
      </c>
      <c r="F83" s="72">
        <f t="shared" si="4"/>
        <v>7.176</v>
      </c>
      <c r="G83" s="70">
        <f t="shared" si="4"/>
        <v>4909.868</v>
      </c>
      <c r="H83" s="71">
        <f t="shared" si="4"/>
        <v>0</v>
      </c>
      <c r="I83" s="72">
        <f t="shared" si="4"/>
        <v>51.857</v>
      </c>
      <c r="J83" s="52"/>
    </row>
    <row r="84" spans="2:10" ht="12.75">
      <c r="B84" s="73" t="s">
        <v>5</v>
      </c>
      <c r="C84" s="74"/>
      <c r="D84" s="75">
        <f t="shared" si="4"/>
        <v>0</v>
      </c>
      <c r="E84" s="76">
        <f t="shared" si="4"/>
        <v>16847.55237</v>
      </c>
      <c r="F84" s="77">
        <f t="shared" si="4"/>
        <v>223.159</v>
      </c>
      <c r="G84" s="75">
        <f t="shared" si="4"/>
        <v>0</v>
      </c>
      <c r="H84" s="76">
        <f t="shared" si="4"/>
        <v>20639.994680000003</v>
      </c>
      <c r="I84" s="77">
        <f t="shared" si="4"/>
        <v>504.494</v>
      </c>
      <c r="J84" s="52"/>
    </row>
    <row r="85" spans="2:10" ht="12.75">
      <c r="B85" s="73" t="s">
        <v>6</v>
      </c>
      <c r="C85" s="74"/>
      <c r="D85" s="76">
        <f t="shared" si="4"/>
        <v>5157.421</v>
      </c>
      <c r="E85" s="75">
        <f t="shared" si="4"/>
        <v>0</v>
      </c>
      <c r="F85" s="77">
        <f t="shared" si="4"/>
        <v>55.461</v>
      </c>
      <c r="G85" s="76">
        <f t="shared" si="4"/>
        <v>6171.621</v>
      </c>
      <c r="H85" s="75">
        <f t="shared" si="4"/>
        <v>0</v>
      </c>
      <c r="I85" s="77">
        <f t="shared" si="4"/>
        <v>73.454</v>
      </c>
      <c r="J85" s="52"/>
    </row>
    <row r="86" spans="2:10" ht="12.75">
      <c r="B86" s="73" t="s">
        <v>7</v>
      </c>
      <c r="C86" s="74"/>
      <c r="D86" s="361">
        <f t="shared" si="4"/>
        <v>613.6333</v>
      </c>
      <c r="E86" s="76">
        <f t="shared" si="4"/>
        <v>18080.46005</v>
      </c>
      <c r="F86" s="77">
        <f t="shared" si="4"/>
        <v>454.99723</v>
      </c>
      <c r="G86" s="76">
        <f t="shared" si="4"/>
        <v>743.7980600000001</v>
      </c>
      <c r="H86" s="76">
        <f t="shared" si="4"/>
        <v>18837.26606</v>
      </c>
      <c r="I86" s="77">
        <f t="shared" si="4"/>
        <v>706.68923</v>
      </c>
      <c r="J86" s="52"/>
    </row>
    <row r="87" spans="2:10" ht="12.75">
      <c r="B87" s="73" t="s">
        <v>8</v>
      </c>
      <c r="C87" s="74"/>
      <c r="D87" s="75">
        <f t="shared" si="4"/>
        <v>0</v>
      </c>
      <c r="E87" s="76">
        <f t="shared" si="4"/>
        <v>3658.7922799999997</v>
      </c>
      <c r="F87" s="77">
        <f t="shared" si="4"/>
        <v>641.26176</v>
      </c>
      <c r="G87" s="76">
        <f t="shared" si="4"/>
        <v>0</v>
      </c>
      <c r="H87" s="76">
        <f t="shared" si="4"/>
        <v>1280.1191999999999</v>
      </c>
      <c r="I87" s="77">
        <f t="shared" si="4"/>
        <v>862.89616</v>
      </c>
      <c r="J87" s="52"/>
    </row>
    <row r="88" spans="2:10" ht="12.75">
      <c r="B88" s="73" t="s">
        <v>9</v>
      </c>
      <c r="C88" s="74"/>
      <c r="D88" s="76">
        <f t="shared" si="4"/>
        <v>9646.327430000001</v>
      </c>
      <c r="E88" s="75">
        <f t="shared" si="4"/>
        <v>0</v>
      </c>
      <c r="F88" s="77">
        <f t="shared" si="4"/>
        <v>729.21771</v>
      </c>
      <c r="G88" s="76">
        <f t="shared" si="4"/>
        <v>9694.31105</v>
      </c>
      <c r="H88" s="75">
        <f t="shared" si="4"/>
        <v>0</v>
      </c>
      <c r="I88" s="77">
        <f t="shared" si="4"/>
        <v>649.66432</v>
      </c>
      <c r="J88" s="52"/>
    </row>
    <row r="89" spans="2:10" ht="12.75">
      <c r="B89" s="73" t="s">
        <v>10</v>
      </c>
      <c r="C89" s="74"/>
      <c r="D89" s="76">
        <f t="shared" si="4"/>
        <v>319.56836</v>
      </c>
      <c r="E89" s="75">
        <f t="shared" si="4"/>
        <v>0</v>
      </c>
      <c r="F89" s="77">
        <f t="shared" si="4"/>
        <v>35.70062</v>
      </c>
      <c r="G89" s="76">
        <f t="shared" si="4"/>
        <v>399.79359</v>
      </c>
      <c r="H89" s="75">
        <f t="shared" si="4"/>
        <v>0</v>
      </c>
      <c r="I89" s="77">
        <f t="shared" si="4"/>
        <v>21.14562</v>
      </c>
      <c r="J89" s="52"/>
    </row>
    <row r="90" spans="2:10" ht="12.75">
      <c r="B90" s="78" t="s">
        <v>11</v>
      </c>
      <c r="C90" s="79"/>
      <c r="D90" s="76">
        <f t="shared" si="4"/>
        <v>133440.28100000002</v>
      </c>
      <c r="E90" s="75">
        <f t="shared" si="4"/>
        <v>0</v>
      </c>
      <c r="F90" s="77">
        <f t="shared" si="4"/>
        <v>169.493</v>
      </c>
      <c r="G90" s="76">
        <f t="shared" si="4"/>
        <v>136752.66100000002</v>
      </c>
      <c r="H90" s="75">
        <f t="shared" si="4"/>
        <v>0</v>
      </c>
      <c r="I90" s="77">
        <f t="shared" si="4"/>
        <v>174.816</v>
      </c>
      <c r="J90" s="52"/>
    </row>
    <row r="91" spans="2:10" ht="12.75">
      <c r="B91" s="78" t="s">
        <v>12</v>
      </c>
      <c r="C91" s="79"/>
      <c r="D91" s="75">
        <f t="shared" si="4"/>
        <v>0</v>
      </c>
      <c r="E91" s="76">
        <f t="shared" si="4"/>
        <v>7740.9183299999995</v>
      </c>
      <c r="F91" s="77">
        <f t="shared" si="4"/>
        <v>219.86707</v>
      </c>
      <c r="G91" s="75">
        <f t="shared" si="4"/>
        <v>0</v>
      </c>
      <c r="H91" s="76">
        <f t="shared" si="4"/>
        <v>12164.436924000001</v>
      </c>
      <c r="I91" s="77">
        <f t="shared" si="4"/>
        <v>63.07757</v>
      </c>
      <c r="J91" s="52"/>
    </row>
    <row r="92" spans="2:10" ht="12.75">
      <c r="B92" s="80" t="s">
        <v>13</v>
      </c>
      <c r="C92" s="79"/>
      <c r="D92" s="76">
        <f t="shared" si="4"/>
        <v>633.6956</v>
      </c>
      <c r="E92" s="75">
        <f t="shared" si="4"/>
        <v>0</v>
      </c>
      <c r="F92" s="81">
        <f t="shared" si="4"/>
        <v>0</v>
      </c>
      <c r="G92" s="76">
        <f t="shared" si="4"/>
        <v>656.6924300000001</v>
      </c>
      <c r="H92" s="75">
        <f t="shared" si="4"/>
        <v>0</v>
      </c>
      <c r="I92" s="81">
        <f t="shared" si="4"/>
        <v>0</v>
      </c>
      <c r="J92" s="52"/>
    </row>
    <row r="93" spans="2:10" ht="12.75">
      <c r="B93" s="78" t="s">
        <v>14</v>
      </c>
      <c r="C93" s="79"/>
      <c r="D93" s="75">
        <f t="shared" si="4"/>
        <v>0</v>
      </c>
      <c r="E93" s="76">
        <f t="shared" si="4"/>
        <v>26019.37255</v>
      </c>
      <c r="F93" s="77">
        <f t="shared" si="4"/>
        <v>393.10015</v>
      </c>
      <c r="G93" s="75">
        <f t="shared" si="4"/>
        <v>0</v>
      </c>
      <c r="H93" s="76">
        <f t="shared" si="4"/>
        <v>34775.34277</v>
      </c>
      <c r="I93" s="77">
        <f t="shared" si="4"/>
        <v>316.78415</v>
      </c>
      <c r="J93" s="52"/>
    </row>
    <row r="94" spans="2:10" ht="12.75">
      <c r="B94" s="78" t="s">
        <v>32</v>
      </c>
      <c r="C94" s="79"/>
      <c r="D94" s="76">
        <f t="shared" si="4"/>
        <v>1537.80527</v>
      </c>
      <c r="E94" s="75">
        <f t="shared" si="4"/>
        <v>0</v>
      </c>
      <c r="F94" s="77">
        <f t="shared" si="4"/>
        <v>25.9965</v>
      </c>
      <c r="G94" s="76">
        <f t="shared" si="4"/>
        <v>1745.33905</v>
      </c>
      <c r="H94" s="75">
        <f t="shared" si="4"/>
        <v>0</v>
      </c>
      <c r="I94" s="77">
        <f t="shared" si="4"/>
        <v>28.58552</v>
      </c>
      <c r="J94" s="52"/>
    </row>
    <row r="95" spans="2:10" ht="12.75">
      <c r="B95" s="78" t="s">
        <v>16</v>
      </c>
      <c r="C95" s="82"/>
      <c r="D95" s="76">
        <f t="shared" si="4"/>
        <v>2688.23446</v>
      </c>
      <c r="E95" s="75">
        <f t="shared" si="4"/>
        <v>0</v>
      </c>
      <c r="F95" s="77">
        <f t="shared" si="4"/>
        <v>31.1565</v>
      </c>
      <c r="G95" s="76">
        <f t="shared" si="4"/>
        <v>1844.24635</v>
      </c>
      <c r="H95" s="75">
        <f t="shared" si="4"/>
        <v>0</v>
      </c>
      <c r="I95" s="77">
        <f t="shared" si="4"/>
        <v>29.8985</v>
      </c>
      <c r="J95" s="52"/>
    </row>
    <row r="96" spans="2:10" ht="13.5" thickBot="1">
      <c r="B96" s="78" t="s">
        <v>17</v>
      </c>
      <c r="C96" s="82"/>
      <c r="D96" s="76">
        <f t="shared" si="4"/>
        <v>178.8696</v>
      </c>
      <c r="E96" s="75">
        <f t="shared" si="4"/>
        <v>0</v>
      </c>
      <c r="F96" s="77">
        <f t="shared" si="4"/>
        <v>70.7915</v>
      </c>
      <c r="G96" s="76">
        <f t="shared" si="4"/>
        <v>1094.6406</v>
      </c>
      <c r="H96" s="75">
        <f t="shared" si="4"/>
        <v>0</v>
      </c>
      <c r="I96" s="77">
        <f t="shared" si="4"/>
        <v>67.8375</v>
      </c>
      <c r="J96" s="52"/>
    </row>
    <row r="97" spans="2:10" ht="13.5" thickBot="1">
      <c r="B97" s="25" t="s">
        <v>24</v>
      </c>
      <c r="C97" s="46"/>
      <c r="D97" s="27">
        <f aca="true" t="shared" si="5" ref="D97:I97">SUM(D83:D96)</f>
        <v>158177.43002000006</v>
      </c>
      <c r="E97" s="27">
        <f t="shared" si="5"/>
        <v>72347.09558</v>
      </c>
      <c r="F97" s="27">
        <f t="shared" si="5"/>
        <v>3057.37804</v>
      </c>
      <c r="G97" s="27">
        <f t="shared" si="5"/>
        <v>164012.97113000005</v>
      </c>
      <c r="H97" s="27">
        <f t="shared" si="5"/>
        <v>87697.15963400001</v>
      </c>
      <c r="I97" s="27">
        <f t="shared" si="5"/>
        <v>3551.199569999999</v>
      </c>
      <c r="J97" s="52"/>
    </row>
    <row r="98" ht="12.75">
      <c r="J98" s="52"/>
    </row>
    <row r="99" ht="12.75">
      <c r="J99" s="52"/>
    </row>
    <row r="100" ht="12.75">
      <c r="J100" s="52"/>
    </row>
    <row r="101" ht="12.75">
      <c r="J101" s="52"/>
    </row>
    <row r="102" ht="12.75">
      <c r="J102" s="52"/>
    </row>
    <row r="103" ht="12.75">
      <c r="J103" s="52"/>
    </row>
    <row r="104" ht="12.75">
      <c r="J104" s="52"/>
    </row>
    <row r="105" ht="12.75">
      <c r="J105" s="52"/>
    </row>
    <row r="106" ht="12.75">
      <c r="J106" s="52"/>
    </row>
    <row r="107" ht="12.75">
      <c r="J107" s="52"/>
    </row>
    <row r="108" ht="12.75">
      <c r="J108" s="52"/>
    </row>
    <row r="109" ht="12.75">
      <c r="J109" s="52"/>
    </row>
  </sheetData>
  <printOptions horizontalCentered="1" verticalCentered="1"/>
  <pageMargins left="0" right="0" top="0.3937007874015748" bottom="0.1968503937007874" header="0.1968503937007874" footer="0.5118110236220472"/>
  <pageSetup fitToHeight="1" fitToWidth="1"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2"/>
  <sheetViews>
    <sheetView zoomScale="80" zoomScaleNormal="80" workbookViewId="0" topLeftCell="A37">
      <selection activeCell="H79" sqref="H79"/>
    </sheetView>
  </sheetViews>
  <sheetFormatPr defaultColWidth="9.140625" defaultRowHeight="12.75"/>
  <cols>
    <col min="1" max="1" width="2.00390625" style="1" customWidth="1"/>
    <col min="2" max="2" width="18.57421875" style="1" customWidth="1"/>
    <col min="3" max="3" width="14.8515625" style="1" bestFit="1" customWidth="1"/>
    <col min="4" max="4" width="13.28125" style="1" customWidth="1"/>
    <col min="5" max="5" width="15.421875" style="1" customWidth="1"/>
    <col min="6" max="7" width="9.140625" style="1" customWidth="1"/>
    <col min="8" max="8" width="14.28125" style="1" customWidth="1"/>
    <col min="9" max="16384" width="9.140625" style="1" customWidth="1"/>
  </cols>
  <sheetData>
    <row r="1" ht="15.75">
      <c r="E1" s="2" t="s">
        <v>553</v>
      </c>
    </row>
    <row r="2" ht="15.75">
      <c r="B2" s="3" t="s">
        <v>25</v>
      </c>
    </row>
    <row r="3" ht="13.5" customHeight="1">
      <c r="B3" s="4" t="s">
        <v>0</v>
      </c>
    </row>
    <row r="4" ht="13.5" thickBot="1">
      <c r="E4" s="4" t="s">
        <v>1</v>
      </c>
    </row>
    <row r="5" spans="2:7" ht="43.5" customHeight="1" thickBot="1">
      <c r="B5" s="5"/>
      <c r="C5" s="6" t="s">
        <v>420</v>
      </c>
      <c r="D5" s="7" t="s">
        <v>2</v>
      </c>
      <c r="E5" s="8" t="s">
        <v>445</v>
      </c>
      <c r="F5" s="9"/>
      <c r="G5" s="9"/>
    </row>
    <row r="6" spans="2:5" ht="13.5" thickBot="1">
      <c r="B6" s="10" t="s">
        <v>3</v>
      </c>
      <c r="C6" s="11">
        <v>1</v>
      </c>
      <c r="D6" s="12">
        <v>2</v>
      </c>
      <c r="E6" s="13">
        <v>3</v>
      </c>
    </row>
    <row r="7" spans="2:7" ht="12.75">
      <c r="B7" s="14" t="s">
        <v>4</v>
      </c>
      <c r="C7" s="328">
        <v>544</v>
      </c>
      <c r="D7" s="15"/>
      <c r="E7" s="16">
        <f aca="true" t="shared" si="0" ref="E7:E20">SUM(C7:D7)</f>
        <v>544</v>
      </c>
      <c r="G7" s="17"/>
    </row>
    <row r="8" spans="2:7" ht="12.75">
      <c r="B8" s="18" t="s">
        <v>5</v>
      </c>
      <c r="C8" s="316">
        <v>9.68792</v>
      </c>
      <c r="D8" s="20">
        <v>150</v>
      </c>
      <c r="E8" s="21">
        <f t="shared" si="0"/>
        <v>159.68792</v>
      </c>
      <c r="G8" s="17"/>
    </row>
    <row r="9" spans="2:7" ht="12.75">
      <c r="B9" s="18" t="s">
        <v>6</v>
      </c>
      <c r="C9" s="316">
        <v>59.929</v>
      </c>
      <c r="D9" s="20"/>
      <c r="E9" s="21">
        <f t="shared" si="0"/>
        <v>59.929</v>
      </c>
      <c r="G9" s="17"/>
    </row>
    <row r="10" spans="2:7" ht="12.75">
      <c r="B10" s="18" t="s">
        <v>7</v>
      </c>
      <c r="C10" s="316">
        <v>1997.29437</v>
      </c>
      <c r="D10" s="20"/>
      <c r="E10" s="21">
        <f t="shared" si="0"/>
        <v>1997.29437</v>
      </c>
      <c r="G10" s="17"/>
    </row>
    <row r="11" spans="2:7" ht="12.75">
      <c r="B11" s="18" t="s">
        <v>8</v>
      </c>
      <c r="C11" s="316">
        <v>208.76985</v>
      </c>
      <c r="D11" s="20">
        <v>400</v>
      </c>
      <c r="E11" s="21">
        <f t="shared" si="0"/>
        <v>608.76985</v>
      </c>
      <c r="G11" s="17"/>
    </row>
    <row r="12" spans="2:7" ht="12.75">
      <c r="B12" s="18" t="s">
        <v>9</v>
      </c>
      <c r="C12" s="316">
        <v>1976.22735</v>
      </c>
      <c r="D12" s="20">
        <v>200</v>
      </c>
      <c r="E12" s="21">
        <f t="shared" si="0"/>
        <v>2176.22735</v>
      </c>
      <c r="G12" s="17"/>
    </row>
    <row r="13" spans="2:7" ht="12.75">
      <c r="B13" s="18" t="s">
        <v>10</v>
      </c>
      <c r="C13" s="316"/>
      <c r="D13" s="20"/>
      <c r="E13" s="21">
        <f t="shared" si="0"/>
        <v>0</v>
      </c>
      <c r="G13" s="17"/>
    </row>
    <row r="14" spans="2:7" ht="12.75">
      <c r="B14" s="18" t="s">
        <v>11</v>
      </c>
      <c r="C14" s="316">
        <v>456.776</v>
      </c>
      <c r="D14" s="20">
        <v>100</v>
      </c>
      <c r="E14" s="21">
        <f t="shared" si="0"/>
        <v>556.7760000000001</v>
      </c>
      <c r="G14" s="17"/>
    </row>
    <row r="15" spans="2:7" ht="12.75">
      <c r="B15" s="18" t="s">
        <v>12</v>
      </c>
      <c r="C15" s="316">
        <v>371.69694</v>
      </c>
      <c r="D15" s="20"/>
      <c r="E15" s="21">
        <f t="shared" si="0"/>
        <v>371.69694</v>
      </c>
      <c r="G15" s="17"/>
    </row>
    <row r="16" spans="2:7" ht="12.75">
      <c r="B16" s="22" t="s">
        <v>13</v>
      </c>
      <c r="C16" s="316"/>
      <c r="D16" s="20"/>
      <c r="E16" s="21">
        <f t="shared" si="0"/>
        <v>0</v>
      </c>
      <c r="G16" s="17"/>
    </row>
    <row r="17" spans="2:7" ht="12.75">
      <c r="B17" s="22" t="s">
        <v>14</v>
      </c>
      <c r="C17" s="316">
        <v>1086.296</v>
      </c>
      <c r="D17" s="20"/>
      <c r="E17" s="21">
        <f t="shared" si="0"/>
        <v>1086.296</v>
      </c>
      <c r="G17" s="17"/>
    </row>
    <row r="18" spans="2:7" ht="12.75">
      <c r="B18" s="18" t="s">
        <v>15</v>
      </c>
      <c r="C18" s="316">
        <v>267.37798</v>
      </c>
      <c r="D18" s="20"/>
      <c r="E18" s="21">
        <f t="shared" si="0"/>
        <v>267.37798</v>
      </c>
      <c r="G18" s="17"/>
    </row>
    <row r="19" spans="2:7" ht="12.75">
      <c r="B19" s="22" t="s">
        <v>16</v>
      </c>
      <c r="C19" s="329"/>
      <c r="D19" s="23"/>
      <c r="E19" s="24">
        <f t="shared" si="0"/>
        <v>0</v>
      </c>
      <c r="G19" s="17"/>
    </row>
    <row r="20" spans="2:7" ht="13.5" thickBot="1">
      <c r="B20" s="18" t="s">
        <v>17</v>
      </c>
      <c r="C20" s="316">
        <v>90.352</v>
      </c>
      <c r="D20" s="20"/>
      <c r="E20" s="21">
        <f t="shared" si="0"/>
        <v>90.352</v>
      </c>
      <c r="G20" s="17"/>
    </row>
    <row r="21" spans="2:5" ht="16.5" customHeight="1" thickBot="1">
      <c r="B21" s="25" t="s">
        <v>18</v>
      </c>
      <c r="C21" s="26">
        <f>SUM(C7:C20)</f>
        <v>7068.40741</v>
      </c>
      <c r="D21" s="27">
        <f>SUM(D7:D20)</f>
        <v>850</v>
      </c>
      <c r="E21" s="27">
        <f>SUM(E7:E20)</f>
        <v>7918.40741</v>
      </c>
    </row>
    <row r="22" ht="13.5" thickBot="1"/>
    <row r="23" spans="2:5" ht="13.5" thickBot="1">
      <c r="B23" s="28" t="s">
        <v>19</v>
      </c>
      <c r="C23" s="11">
        <v>1</v>
      </c>
      <c r="D23" s="12">
        <v>2</v>
      </c>
      <c r="E23" s="13">
        <v>3</v>
      </c>
    </row>
    <row r="24" spans="2:5" ht="12.75">
      <c r="B24" s="14" t="s">
        <v>4</v>
      </c>
      <c r="C24" s="328">
        <v>1755.8591</v>
      </c>
      <c r="D24" s="15">
        <v>3937.955</v>
      </c>
      <c r="E24" s="16">
        <f aca="true" t="shared" si="1" ref="E24:E37">SUM(C24:D24)</f>
        <v>5693.8141</v>
      </c>
    </row>
    <row r="25" spans="2:5" ht="12.75">
      <c r="B25" s="18" t="s">
        <v>5</v>
      </c>
      <c r="C25" s="316">
        <v>404.705</v>
      </c>
      <c r="D25" s="20">
        <v>710.235</v>
      </c>
      <c r="E25" s="21">
        <f t="shared" si="1"/>
        <v>1114.94</v>
      </c>
    </row>
    <row r="26" spans="2:5" ht="12.75">
      <c r="B26" s="18" t="s">
        <v>6</v>
      </c>
      <c r="C26" s="316">
        <v>19.49</v>
      </c>
      <c r="D26" s="20">
        <v>12.452</v>
      </c>
      <c r="E26" s="21">
        <f t="shared" si="1"/>
        <v>31.942</v>
      </c>
    </row>
    <row r="27" spans="2:5" ht="12.75">
      <c r="B27" s="18" t="s">
        <v>7</v>
      </c>
      <c r="C27" s="316">
        <v>8507.92135</v>
      </c>
      <c r="D27" s="20">
        <v>1681.84596</v>
      </c>
      <c r="E27" s="21">
        <f t="shared" si="1"/>
        <v>10189.767310000001</v>
      </c>
    </row>
    <row r="28" spans="2:5" ht="12.75">
      <c r="B28" s="18" t="s">
        <v>8</v>
      </c>
      <c r="C28" s="316">
        <v>925.64867</v>
      </c>
      <c r="D28" s="20">
        <v>20510.53106</v>
      </c>
      <c r="E28" s="21">
        <f t="shared" si="1"/>
        <v>21436.17973</v>
      </c>
    </row>
    <row r="29" spans="2:5" ht="12.75">
      <c r="B29" s="18" t="s">
        <v>9</v>
      </c>
      <c r="C29" s="316">
        <v>2991.9069</v>
      </c>
      <c r="D29" s="20">
        <v>2577.70619</v>
      </c>
      <c r="E29" s="21">
        <f t="shared" si="1"/>
        <v>5569.61309</v>
      </c>
    </row>
    <row r="30" spans="2:5" ht="12.75">
      <c r="B30" s="18" t="s">
        <v>10</v>
      </c>
      <c r="C30" s="316">
        <v>113.02065</v>
      </c>
      <c r="D30" s="375">
        <v>36.60617</v>
      </c>
      <c r="E30" s="21">
        <f t="shared" si="1"/>
        <v>149.62682</v>
      </c>
    </row>
    <row r="31" spans="2:5" ht="12.75">
      <c r="B31" s="18" t="s">
        <v>11</v>
      </c>
      <c r="C31" s="316">
        <v>134064.522</v>
      </c>
      <c r="D31" s="20">
        <v>1110.287</v>
      </c>
      <c r="E31" s="21">
        <f t="shared" si="1"/>
        <v>135174.809</v>
      </c>
    </row>
    <row r="32" spans="2:5" ht="12.75">
      <c r="B32" s="18" t="s">
        <v>12</v>
      </c>
      <c r="C32" s="316">
        <v>4190.50478</v>
      </c>
      <c r="D32" s="20"/>
      <c r="E32" s="21">
        <f t="shared" si="1"/>
        <v>4190.50478</v>
      </c>
    </row>
    <row r="33" spans="2:5" ht="12.75">
      <c r="B33" s="22" t="s">
        <v>13</v>
      </c>
      <c r="C33" s="316">
        <v>202.08833</v>
      </c>
      <c r="D33" s="23">
        <v>131.37715</v>
      </c>
      <c r="E33" s="24">
        <f t="shared" si="1"/>
        <v>333.46548</v>
      </c>
    </row>
    <row r="34" spans="2:5" ht="12.75">
      <c r="B34" s="22" t="s">
        <v>14</v>
      </c>
      <c r="C34" s="316">
        <v>11913.04632</v>
      </c>
      <c r="D34" s="20">
        <v>15688.24425</v>
      </c>
      <c r="E34" s="21">
        <f t="shared" si="1"/>
        <v>27601.290569999997</v>
      </c>
    </row>
    <row r="35" spans="2:5" ht="12.75">
      <c r="B35" s="18" t="s">
        <v>15</v>
      </c>
      <c r="C35" s="316">
        <v>810.51623</v>
      </c>
      <c r="D35" s="20">
        <v>110.10964</v>
      </c>
      <c r="E35" s="21">
        <f t="shared" si="1"/>
        <v>920.62587</v>
      </c>
    </row>
    <row r="36" spans="2:5" ht="12.75">
      <c r="B36" s="22" t="s">
        <v>16</v>
      </c>
      <c r="C36" s="329"/>
      <c r="D36" s="20">
        <v>90.3979</v>
      </c>
      <c r="E36" s="21">
        <f t="shared" si="1"/>
        <v>90.3979</v>
      </c>
    </row>
    <row r="37" spans="2:5" ht="13.5" thickBot="1">
      <c r="B37" s="18" t="s">
        <v>17</v>
      </c>
      <c r="C37" s="316">
        <v>23.1976</v>
      </c>
      <c r="D37" s="20"/>
      <c r="E37" s="21">
        <f t="shared" si="1"/>
        <v>23.1976</v>
      </c>
    </row>
    <row r="38" spans="2:7" ht="13.5" thickBot="1">
      <c r="B38" s="25" t="s">
        <v>20</v>
      </c>
      <c r="C38" s="29">
        <f>SUM(C24:C37)</f>
        <v>165922.42693000002</v>
      </c>
      <c r="D38" s="27">
        <f>SUM(D24:D37)</f>
        <v>46597.74732000001</v>
      </c>
      <c r="E38" s="27">
        <f>SUM(E24:E37)</f>
        <v>212520.17425</v>
      </c>
      <c r="G38" s="17"/>
    </row>
    <row r="39" ht="13.5" thickBot="1"/>
    <row r="40" spans="2:5" ht="13.5" thickBot="1">
      <c r="B40" s="28" t="s">
        <v>21</v>
      </c>
      <c r="C40" s="11">
        <v>1</v>
      </c>
      <c r="D40" s="12">
        <v>2</v>
      </c>
      <c r="E40" s="13">
        <v>3</v>
      </c>
    </row>
    <row r="41" spans="2:5" ht="12.75">
      <c r="B41" s="14" t="s">
        <v>4</v>
      </c>
      <c r="C41" s="328">
        <v>2610.0089</v>
      </c>
      <c r="D41" s="328"/>
      <c r="E41" s="16">
        <f aca="true" t="shared" si="2" ref="E41:E54">SUM(C41:D41)</f>
        <v>2610.0089</v>
      </c>
    </row>
    <row r="42" spans="2:5" ht="12.75">
      <c r="B42" s="18" t="s">
        <v>5</v>
      </c>
      <c r="C42" s="316">
        <v>19258.88466</v>
      </c>
      <c r="D42" s="316">
        <v>286.745</v>
      </c>
      <c r="E42" s="30">
        <f t="shared" si="2"/>
        <v>19545.62966</v>
      </c>
    </row>
    <row r="43" spans="2:5" ht="12.75">
      <c r="B43" s="18" t="s">
        <v>6</v>
      </c>
      <c r="C43" s="316">
        <v>6646.464</v>
      </c>
      <c r="D43" s="316"/>
      <c r="E43" s="21">
        <f t="shared" si="2"/>
        <v>6646.464</v>
      </c>
    </row>
    <row r="44" spans="2:5" ht="12.75">
      <c r="B44" s="18" t="s">
        <v>7</v>
      </c>
      <c r="C44" s="316">
        <v>9075.8154</v>
      </c>
      <c r="D44" s="316"/>
      <c r="E44" s="21">
        <f t="shared" si="2"/>
        <v>9075.8154</v>
      </c>
    </row>
    <row r="45" spans="2:5" ht="12.75">
      <c r="B45" s="18" t="s">
        <v>8</v>
      </c>
      <c r="C45" s="316">
        <v>145.70068</v>
      </c>
      <c r="D45" s="316">
        <v>278.125</v>
      </c>
      <c r="E45" s="21">
        <f t="shared" si="2"/>
        <v>423.82568000000003</v>
      </c>
    </row>
    <row r="46" spans="2:5" ht="12.75">
      <c r="B46" s="18" t="s">
        <v>9</v>
      </c>
      <c r="C46" s="316">
        <v>4893.5068</v>
      </c>
      <c r="D46" s="316"/>
      <c r="E46" s="21">
        <f t="shared" si="2"/>
        <v>4893.5068</v>
      </c>
    </row>
    <row r="47" spans="2:5" ht="12.75">
      <c r="B47" s="18" t="s">
        <v>10</v>
      </c>
      <c r="C47" s="316">
        <v>286.77294</v>
      </c>
      <c r="D47" s="376">
        <v>12.20206</v>
      </c>
      <c r="E47" s="21">
        <f t="shared" si="2"/>
        <v>298.975</v>
      </c>
    </row>
    <row r="48" spans="2:5" ht="12.75">
      <c r="B48" s="18" t="s">
        <v>11</v>
      </c>
      <c r="C48" s="316">
        <v>2231.364</v>
      </c>
      <c r="D48" s="316"/>
      <c r="E48" s="21">
        <f t="shared" si="2"/>
        <v>2231.364</v>
      </c>
    </row>
    <row r="49" spans="2:5" ht="12.75">
      <c r="B49" s="18" t="s">
        <v>12</v>
      </c>
      <c r="C49" s="316">
        <v>6787.12521</v>
      </c>
      <c r="D49" s="316"/>
      <c r="E49" s="21">
        <f t="shared" si="2"/>
        <v>6787.12521</v>
      </c>
    </row>
    <row r="50" spans="2:5" ht="12.75">
      <c r="B50" s="22" t="s">
        <v>13</v>
      </c>
      <c r="C50" s="316">
        <v>454.6041</v>
      </c>
      <c r="D50" s="329"/>
      <c r="E50" s="24">
        <f t="shared" si="2"/>
        <v>454.6041</v>
      </c>
    </row>
    <row r="51" spans="2:5" ht="12.75">
      <c r="B51" s="22" t="s">
        <v>14</v>
      </c>
      <c r="C51" s="316">
        <v>21776.00045</v>
      </c>
      <c r="D51" s="316"/>
      <c r="E51" s="21">
        <f t="shared" si="2"/>
        <v>21776.00045</v>
      </c>
    </row>
    <row r="52" spans="2:5" ht="12.75">
      <c r="B52" s="18" t="s">
        <v>15</v>
      </c>
      <c r="C52" s="316">
        <v>667.80432</v>
      </c>
      <c r="D52" s="316">
        <v>35</v>
      </c>
      <c r="E52" s="21">
        <f t="shared" si="2"/>
        <v>702.80432</v>
      </c>
    </row>
    <row r="53" spans="2:5" ht="12.75">
      <c r="B53" s="22" t="s">
        <v>16</v>
      </c>
      <c r="C53" s="329">
        <v>1844.24635</v>
      </c>
      <c r="D53" s="316"/>
      <c r="E53" s="21">
        <f t="shared" si="2"/>
        <v>1844.24635</v>
      </c>
    </row>
    <row r="54" spans="2:5" ht="13.5" thickBot="1">
      <c r="B54" s="18" t="s">
        <v>17</v>
      </c>
      <c r="C54" s="376">
        <v>981.0909999999999</v>
      </c>
      <c r="D54" s="316"/>
      <c r="E54" s="21">
        <f t="shared" si="2"/>
        <v>981.0909999999999</v>
      </c>
    </row>
    <row r="55" spans="2:7" ht="13.5" thickBot="1">
      <c r="B55" s="25" t="s">
        <v>22</v>
      </c>
      <c r="C55" s="29">
        <f>SUM(C41:C54)</f>
        <v>77659.38880999999</v>
      </c>
      <c r="D55" s="27">
        <f>SUM(D41:D54)</f>
        <v>612.07206</v>
      </c>
      <c r="E55" s="27">
        <f>SUM(E41:E54)</f>
        <v>78271.46087</v>
      </c>
      <c r="G55" s="17"/>
    </row>
    <row r="56" spans="2:7" ht="13.5" thickBot="1">
      <c r="B56" s="31"/>
      <c r="C56" s="32"/>
      <c r="D56" s="33"/>
      <c r="E56" s="33"/>
      <c r="G56" s="17"/>
    </row>
    <row r="57" spans="2:5" ht="13.5" thickBot="1">
      <c r="B57" s="28" t="s">
        <v>23</v>
      </c>
      <c r="C57" s="34">
        <v>1</v>
      </c>
      <c r="D57" s="12">
        <v>2</v>
      </c>
      <c r="E57" s="13">
        <v>3</v>
      </c>
    </row>
    <row r="58" spans="2:5" ht="12.75">
      <c r="B58" s="14" t="s">
        <v>4</v>
      </c>
      <c r="C58" s="35">
        <f aca="true" t="shared" si="3" ref="C58:C71">SUM(C7,C24,C41)</f>
        <v>4909.8679999999995</v>
      </c>
      <c r="D58" s="36">
        <f aca="true" t="shared" si="4" ref="D58:E71">D7+D24+D41</f>
        <v>3937.955</v>
      </c>
      <c r="E58" s="37">
        <f t="shared" si="4"/>
        <v>8847.823</v>
      </c>
    </row>
    <row r="59" spans="2:5" ht="12.75">
      <c r="B59" s="18" t="s">
        <v>5</v>
      </c>
      <c r="C59" s="38">
        <f t="shared" si="3"/>
        <v>19673.277579999998</v>
      </c>
      <c r="D59" s="39">
        <f t="shared" si="4"/>
        <v>1146.98</v>
      </c>
      <c r="E59" s="30">
        <f t="shared" si="4"/>
        <v>20820.257579999998</v>
      </c>
    </row>
    <row r="60" spans="2:5" ht="12.75">
      <c r="B60" s="18" t="s">
        <v>6</v>
      </c>
      <c r="C60" s="38">
        <f t="shared" si="3"/>
        <v>6725.883</v>
      </c>
      <c r="D60" s="39">
        <f t="shared" si="4"/>
        <v>12.452</v>
      </c>
      <c r="E60" s="30">
        <f t="shared" si="4"/>
        <v>6738.335</v>
      </c>
    </row>
    <row r="61" spans="2:5" ht="12.75">
      <c r="B61" s="18" t="s">
        <v>7</v>
      </c>
      <c r="C61" s="38">
        <f t="shared" si="3"/>
        <v>19581.03112</v>
      </c>
      <c r="D61" s="39">
        <f t="shared" si="4"/>
        <v>1681.84596</v>
      </c>
      <c r="E61" s="30">
        <f t="shared" si="4"/>
        <v>21262.87708</v>
      </c>
    </row>
    <row r="62" spans="2:5" ht="12.75">
      <c r="B62" s="18" t="s">
        <v>8</v>
      </c>
      <c r="C62" s="38">
        <f t="shared" si="3"/>
        <v>1280.1191999999999</v>
      </c>
      <c r="D62" s="39">
        <f t="shared" si="4"/>
        <v>21188.65606</v>
      </c>
      <c r="E62" s="30">
        <f t="shared" si="4"/>
        <v>22468.775260000002</v>
      </c>
    </row>
    <row r="63" spans="2:5" ht="12.75">
      <c r="B63" s="18" t="s">
        <v>9</v>
      </c>
      <c r="C63" s="38">
        <f t="shared" si="3"/>
        <v>9861.64105</v>
      </c>
      <c r="D63" s="39">
        <f t="shared" si="4"/>
        <v>2777.70619</v>
      </c>
      <c r="E63" s="30">
        <f t="shared" si="4"/>
        <v>12639.34724</v>
      </c>
    </row>
    <row r="64" spans="2:5" ht="12.75">
      <c r="B64" s="378" t="s">
        <v>10</v>
      </c>
      <c r="C64" s="38">
        <f t="shared" si="3"/>
        <v>399.79359</v>
      </c>
      <c r="D64" s="39">
        <f t="shared" si="4"/>
        <v>48.808229999999995</v>
      </c>
      <c r="E64" s="30">
        <f t="shared" si="4"/>
        <v>448.60182000000003</v>
      </c>
    </row>
    <row r="65" spans="2:5" ht="12.75">
      <c r="B65" s="18" t="s">
        <v>11</v>
      </c>
      <c r="C65" s="38">
        <f t="shared" si="3"/>
        <v>136752.662</v>
      </c>
      <c r="D65" s="39">
        <f t="shared" si="4"/>
        <v>1210.287</v>
      </c>
      <c r="E65" s="30">
        <f t="shared" si="4"/>
        <v>137962.94900000002</v>
      </c>
    </row>
    <row r="66" spans="2:5" ht="12.75">
      <c r="B66" s="378" t="s">
        <v>12</v>
      </c>
      <c r="C66" s="38">
        <f t="shared" si="3"/>
        <v>11349.32693</v>
      </c>
      <c r="D66" s="39">
        <f t="shared" si="4"/>
        <v>0</v>
      </c>
      <c r="E66" s="30">
        <f t="shared" si="4"/>
        <v>11349.32693</v>
      </c>
    </row>
    <row r="67" spans="2:5" ht="12.75">
      <c r="B67" s="22" t="s">
        <v>13</v>
      </c>
      <c r="C67" s="38">
        <f t="shared" si="3"/>
        <v>656.6924300000001</v>
      </c>
      <c r="D67" s="39">
        <f t="shared" si="4"/>
        <v>131.37715</v>
      </c>
      <c r="E67" s="30">
        <f t="shared" si="4"/>
        <v>788.0695800000001</v>
      </c>
    </row>
    <row r="68" spans="2:5" ht="12.75">
      <c r="B68" s="22" t="s">
        <v>14</v>
      </c>
      <c r="C68" s="38">
        <f t="shared" si="3"/>
        <v>34775.34277</v>
      </c>
      <c r="D68" s="39">
        <f t="shared" si="4"/>
        <v>15688.24425</v>
      </c>
      <c r="E68" s="30">
        <f t="shared" si="4"/>
        <v>50463.58701999999</v>
      </c>
    </row>
    <row r="69" spans="2:5" ht="12.75">
      <c r="B69" s="18" t="s">
        <v>15</v>
      </c>
      <c r="C69" s="38">
        <f t="shared" si="3"/>
        <v>1745.69853</v>
      </c>
      <c r="D69" s="39">
        <f t="shared" si="4"/>
        <v>145.10964</v>
      </c>
      <c r="E69" s="30">
        <f t="shared" si="4"/>
        <v>1890.80817</v>
      </c>
    </row>
    <row r="70" spans="2:5" ht="12.75">
      <c r="B70" s="22" t="s">
        <v>16</v>
      </c>
      <c r="C70" s="38">
        <f t="shared" si="3"/>
        <v>1844.24635</v>
      </c>
      <c r="D70" s="39">
        <f t="shared" si="4"/>
        <v>90.3979</v>
      </c>
      <c r="E70" s="30">
        <f t="shared" si="4"/>
        <v>1934.6442499999998</v>
      </c>
    </row>
    <row r="71" spans="2:5" ht="13.5" thickBot="1">
      <c r="B71" s="378" t="s">
        <v>17</v>
      </c>
      <c r="C71" s="377">
        <f t="shared" si="3"/>
        <v>1094.6406</v>
      </c>
      <c r="D71" s="39">
        <f t="shared" si="4"/>
        <v>0</v>
      </c>
      <c r="E71" s="30">
        <f t="shared" si="4"/>
        <v>1094.6406</v>
      </c>
    </row>
    <row r="72" spans="2:7" ht="13.5" thickBot="1">
      <c r="B72" s="25" t="s">
        <v>24</v>
      </c>
      <c r="C72" s="40">
        <f>SUM(C58:C71)</f>
        <v>250650.22315000003</v>
      </c>
      <c r="D72" s="27">
        <f>SUM(D58:D71)</f>
        <v>48059.81938000001</v>
      </c>
      <c r="E72" s="27">
        <f>SUM(E58:E71)</f>
        <v>298710.04253000004</v>
      </c>
      <c r="G72" s="17"/>
    </row>
  </sheetData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S88"/>
  <sheetViews>
    <sheetView zoomScale="75" zoomScaleNormal="75" workbookViewId="0" topLeftCell="A1">
      <pane xSplit="2" ySplit="4" topLeftCell="G8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90" sqref="B90"/>
    </sheetView>
  </sheetViews>
  <sheetFormatPr defaultColWidth="9.140625" defaultRowHeight="12.75"/>
  <cols>
    <col min="1" max="1" width="10.421875" style="0" customWidth="1"/>
    <col min="2" max="2" width="33.00390625" style="0" customWidth="1"/>
    <col min="3" max="3" width="10.7109375" style="0" bestFit="1" customWidth="1"/>
    <col min="4" max="4" width="10.57421875" style="0" bestFit="1" customWidth="1"/>
    <col min="5" max="5" width="9.8515625" style="0" customWidth="1"/>
    <col min="6" max="6" width="10.57421875" style="0" bestFit="1" customWidth="1"/>
    <col min="7" max="7" width="8.28125" style="0" bestFit="1" customWidth="1"/>
    <col min="8" max="8" width="10.57421875" style="0" bestFit="1" customWidth="1"/>
    <col min="9" max="9" width="8.00390625" style="233" customWidth="1"/>
    <col min="10" max="11" width="10.57421875" style="0" bestFit="1" customWidth="1"/>
    <col min="12" max="12" width="11.57421875" style="0" customWidth="1"/>
    <col min="13" max="13" width="9.421875" style="233" bestFit="1" customWidth="1"/>
    <col min="14" max="14" width="11.57421875" style="0" customWidth="1"/>
    <col min="15" max="15" width="13.421875" style="0" bestFit="1" customWidth="1"/>
    <col min="16" max="17" width="10.421875" style="0" bestFit="1" customWidth="1"/>
  </cols>
  <sheetData>
    <row r="1" spans="1:14" ht="15.75">
      <c r="A1" s="232" t="s">
        <v>427</v>
      </c>
      <c r="N1" s="232" t="s">
        <v>305</v>
      </c>
    </row>
    <row r="2" spans="1:14" ht="16.5" thickBot="1">
      <c r="A2" s="232"/>
      <c r="N2" t="s">
        <v>1</v>
      </c>
    </row>
    <row r="3" spans="1:15" ht="66.75" customHeight="1" thickBot="1">
      <c r="A3" s="234"/>
      <c r="B3" s="235"/>
      <c r="C3" s="236" t="s">
        <v>306</v>
      </c>
      <c r="D3" s="237" t="s">
        <v>307</v>
      </c>
      <c r="E3" s="238" t="s">
        <v>308</v>
      </c>
      <c r="F3" s="239" t="s">
        <v>309</v>
      </c>
      <c r="G3" s="236" t="s">
        <v>310</v>
      </c>
      <c r="H3" s="237" t="s">
        <v>311</v>
      </c>
      <c r="I3" s="379" t="s">
        <v>537</v>
      </c>
      <c r="J3" s="238" t="s">
        <v>312</v>
      </c>
      <c r="K3" s="238" t="s">
        <v>313</v>
      </c>
      <c r="L3" s="240" t="s">
        <v>314</v>
      </c>
      <c r="M3" s="364" t="s">
        <v>315</v>
      </c>
      <c r="N3" s="240" t="s">
        <v>316</v>
      </c>
      <c r="O3" s="238" t="s">
        <v>317</v>
      </c>
    </row>
    <row r="4" spans="1:15" ht="26.25" thickBot="1">
      <c r="A4" s="241" t="s">
        <v>318</v>
      </c>
      <c r="B4" s="242" t="s">
        <v>319</v>
      </c>
      <c r="C4" s="243" t="s">
        <v>320</v>
      </c>
      <c r="D4" s="244" t="s">
        <v>321</v>
      </c>
      <c r="E4" s="245"/>
      <c r="F4" s="246" t="s">
        <v>322</v>
      </c>
      <c r="G4" s="247" t="s">
        <v>323</v>
      </c>
      <c r="H4" s="247" t="s">
        <v>324</v>
      </c>
      <c r="I4" s="248"/>
      <c r="J4" s="245"/>
      <c r="K4" s="245"/>
      <c r="L4" s="245"/>
      <c r="M4" s="249"/>
      <c r="N4" s="245"/>
      <c r="O4" s="250">
        <v>5331</v>
      </c>
    </row>
    <row r="5" spans="1:15" ht="12.75">
      <c r="A5" s="251" t="s">
        <v>325</v>
      </c>
      <c r="B5" s="252" t="s">
        <v>326</v>
      </c>
      <c r="C5" s="253">
        <v>4919</v>
      </c>
      <c r="D5" s="254">
        <v>500</v>
      </c>
      <c r="E5" s="255">
        <f aca="true" t="shared" si="0" ref="E5:E10">SUM(C5:D5)</f>
        <v>5419</v>
      </c>
      <c r="F5" s="256">
        <v>1722</v>
      </c>
      <c r="G5" s="253">
        <v>98</v>
      </c>
      <c r="H5" s="253">
        <v>906</v>
      </c>
      <c r="I5" s="257"/>
      <c r="J5" s="258">
        <f aca="true" t="shared" si="1" ref="J5:J10">SUM(H5:I5)</f>
        <v>906</v>
      </c>
      <c r="K5" s="255">
        <f aca="true" t="shared" si="2" ref="K5:K10">SUM(F5,G5,J5)</f>
        <v>2726</v>
      </c>
      <c r="L5" s="259">
        <f aca="true" t="shared" si="3" ref="L5:L10">SUM(E5,K5)</f>
        <v>8145</v>
      </c>
      <c r="M5" s="259">
        <v>1405</v>
      </c>
      <c r="N5" s="259">
        <f aca="true" t="shared" si="4" ref="N5:N10">SUM(L5,M5)</f>
        <v>9550</v>
      </c>
      <c r="O5" s="261">
        <v>20</v>
      </c>
    </row>
    <row r="6" spans="1:15" ht="12.75">
      <c r="A6" s="262" t="s">
        <v>327</v>
      </c>
      <c r="B6" s="263" t="s">
        <v>328</v>
      </c>
      <c r="C6" s="164"/>
      <c r="D6" s="264">
        <v>2138</v>
      </c>
      <c r="E6" s="258">
        <f t="shared" si="0"/>
        <v>2138</v>
      </c>
      <c r="F6" s="184">
        <v>213</v>
      </c>
      <c r="G6" s="164"/>
      <c r="H6" s="164">
        <v>1608</v>
      </c>
      <c r="I6" s="265"/>
      <c r="J6" s="258">
        <f t="shared" si="1"/>
        <v>1608</v>
      </c>
      <c r="K6" s="258">
        <f t="shared" si="2"/>
        <v>1821</v>
      </c>
      <c r="L6" s="266">
        <f t="shared" si="3"/>
        <v>3959</v>
      </c>
      <c r="M6" s="266">
        <v>249</v>
      </c>
      <c r="N6" s="266">
        <f t="shared" si="4"/>
        <v>4208</v>
      </c>
      <c r="O6" s="268"/>
    </row>
    <row r="7" spans="1:15" ht="12.75">
      <c r="A7" s="251">
        <v>3291</v>
      </c>
      <c r="B7" s="252" t="s">
        <v>329</v>
      </c>
      <c r="C7" s="253">
        <v>1592.098</v>
      </c>
      <c r="D7" s="254">
        <v>9217.052</v>
      </c>
      <c r="E7" s="258">
        <f t="shared" si="0"/>
        <v>10809.15</v>
      </c>
      <c r="F7" s="256">
        <v>3558.462</v>
      </c>
      <c r="G7" s="253">
        <v>31.809</v>
      </c>
      <c r="H7" s="253">
        <v>5709.32</v>
      </c>
      <c r="I7" s="269"/>
      <c r="J7" s="255">
        <f t="shared" si="1"/>
        <v>5709.32</v>
      </c>
      <c r="K7" s="255">
        <f t="shared" si="2"/>
        <v>9299.591</v>
      </c>
      <c r="L7" s="259">
        <f t="shared" si="3"/>
        <v>20108.741</v>
      </c>
      <c r="M7" s="260"/>
      <c r="N7" s="259">
        <f t="shared" si="4"/>
        <v>20108.741</v>
      </c>
      <c r="O7" s="261">
        <v>12</v>
      </c>
    </row>
    <row r="8" spans="1:15" ht="12.75">
      <c r="A8" s="251" t="s">
        <v>423</v>
      </c>
      <c r="B8" s="263" t="s">
        <v>424</v>
      </c>
      <c r="C8" s="253"/>
      <c r="D8" s="264">
        <v>216</v>
      </c>
      <c r="E8" s="258">
        <f t="shared" si="0"/>
        <v>216</v>
      </c>
      <c r="F8" s="184"/>
      <c r="G8" s="164"/>
      <c r="H8" s="164">
        <v>77</v>
      </c>
      <c r="I8" s="265"/>
      <c r="J8" s="258">
        <f>SUM(H8:I8)</f>
        <v>77</v>
      </c>
      <c r="K8" s="258">
        <f t="shared" si="2"/>
        <v>77</v>
      </c>
      <c r="L8" s="266">
        <f>SUM(E8,K8)</f>
        <v>293</v>
      </c>
      <c r="M8" s="267"/>
      <c r="N8" s="266">
        <f>SUM(L8,M8)</f>
        <v>293</v>
      </c>
      <c r="O8" s="261"/>
    </row>
    <row r="9" spans="1:15" ht="12.75">
      <c r="A9" s="262" t="s">
        <v>425</v>
      </c>
      <c r="B9" s="263" t="s">
        <v>426</v>
      </c>
      <c r="C9" s="164">
        <v>14</v>
      </c>
      <c r="D9" s="264"/>
      <c r="E9" s="258">
        <f t="shared" si="0"/>
        <v>14</v>
      </c>
      <c r="F9" s="184">
        <v>5</v>
      </c>
      <c r="G9" s="164">
        <v>1</v>
      </c>
      <c r="H9" s="164"/>
      <c r="I9" s="265"/>
      <c r="J9" s="258">
        <f t="shared" si="1"/>
        <v>0</v>
      </c>
      <c r="K9" s="258">
        <f t="shared" si="2"/>
        <v>6</v>
      </c>
      <c r="L9" s="266">
        <f t="shared" si="3"/>
        <v>20</v>
      </c>
      <c r="M9" s="267"/>
      <c r="N9" s="266">
        <f t="shared" si="4"/>
        <v>20</v>
      </c>
      <c r="O9" s="268"/>
    </row>
    <row r="10" spans="1:15" ht="13.5" thickBot="1">
      <c r="A10" s="251" t="s">
        <v>330</v>
      </c>
      <c r="B10" s="252" t="s">
        <v>331</v>
      </c>
      <c r="C10" s="253"/>
      <c r="D10" s="254">
        <v>604</v>
      </c>
      <c r="E10" s="255">
        <f t="shared" si="0"/>
        <v>604</v>
      </c>
      <c r="F10" s="256"/>
      <c r="G10" s="253"/>
      <c r="H10" s="253">
        <v>502</v>
      </c>
      <c r="I10" s="269"/>
      <c r="J10" s="255">
        <f t="shared" si="1"/>
        <v>502</v>
      </c>
      <c r="K10" s="255">
        <f t="shared" si="2"/>
        <v>502</v>
      </c>
      <c r="L10" s="259">
        <f t="shared" si="3"/>
        <v>1106</v>
      </c>
      <c r="M10" s="260"/>
      <c r="N10" s="259">
        <f t="shared" si="4"/>
        <v>1106</v>
      </c>
      <c r="O10" s="261"/>
    </row>
    <row r="11" spans="1:19" s="161" customFormat="1" ht="14.25" customHeight="1" thickBot="1">
      <c r="A11" s="270"/>
      <c r="B11" s="271" t="s">
        <v>332</v>
      </c>
      <c r="C11" s="272">
        <f aca="true" t="shared" si="5" ref="C11:O11">SUM(C5:C10)</f>
        <v>6525.098</v>
      </c>
      <c r="D11" s="272">
        <f t="shared" si="5"/>
        <v>12675.052</v>
      </c>
      <c r="E11" s="272">
        <f t="shared" si="5"/>
        <v>19200.15</v>
      </c>
      <c r="F11" s="272">
        <f t="shared" si="5"/>
        <v>5498.4619999999995</v>
      </c>
      <c r="G11" s="272">
        <f t="shared" si="5"/>
        <v>130.809</v>
      </c>
      <c r="H11" s="272">
        <f t="shared" si="5"/>
        <v>8802.32</v>
      </c>
      <c r="I11" s="272">
        <f t="shared" si="5"/>
        <v>0</v>
      </c>
      <c r="J11" s="272">
        <f t="shared" si="5"/>
        <v>8802.32</v>
      </c>
      <c r="K11" s="272">
        <f t="shared" si="5"/>
        <v>14431.591</v>
      </c>
      <c r="L11" s="272">
        <f t="shared" si="5"/>
        <v>33631.741</v>
      </c>
      <c r="M11" s="272">
        <f t="shared" si="5"/>
        <v>1654</v>
      </c>
      <c r="N11" s="272">
        <f t="shared" si="5"/>
        <v>35285.741</v>
      </c>
      <c r="O11" s="273">
        <f t="shared" si="5"/>
        <v>32</v>
      </c>
      <c r="P11"/>
      <c r="Q11"/>
      <c r="R11"/>
      <c r="S11"/>
    </row>
    <row r="12" spans="1:15" ht="25.5">
      <c r="A12" s="251" t="s">
        <v>428</v>
      </c>
      <c r="B12" s="252" t="s">
        <v>429</v>
      </c>
      <c r="C12" s="253"/>
      <c r="D12" s="253"/>
      <c r="E12" s="255">
        <f>SUM(C12:D12)</f>
        <v>0</v>
      </c>
      <c r="F12" s="253"/>
      <c r="G12" s="253"/>
      <c r="H12" s="253">
        <v>18750</v>
      </c>
      <c r="I12" s="322"/>
      <c r="J12" s="292">
        <f aca="true" t="shared" si="6" ref="J12:J25">SUM(H12:I12)</f>
        <v>18750</v>
      </c>
      <c r="K12" s="292">
        <f aca="true" t="shared" si="7" ref="K12:K25">SUM(F12,G12,J12)</f>
        <v>18750</v>
      </c>
      <c r="L12" s="259">
        <f aca="true" t="shared" si="8" ref="L12:L25">SUM(E12,K12)</f>
        <v>18750</v>
      </c>
      <c r="M12" s="259"/>
      <c r="N12" s="259">
        <f aca="true" t="shared" si="9" ref="N12:N25">SUM(L12,M12)</f>
        <v>18750</v>
      </c>
      <c r="O12" s="324"/>
    </row>
    <row r="13" spans="1:15" ht="25.5">
      <c r="A13" s="262" t="s">
        <v>430</v>
      </c>
      <c r="B13" s="263" t="s">
        <v>431</v>
      </c>
      <c r="C13" s="164"/>
      <c r="D13" s="164"/>
      <c r="E13" s="255">
        <f aca="true" t="shared" si="10" ref="E13:E25">SUM(C13:D13)</f>
        <v>0</v>
      </c>
      <c r="F13" s="164"/>
      <c r="G13" s="164"/>
      <c r="H13" s="164">
        <v>8309</v>
      </c>
      <c r="I13" s="269"/>
      <c r="J13" s="255">
        <f t="shared" si="6"/>
        <v>8309</v>
      </c>
      <c r="K13" s="255">
        <f t="shared" si="7"/>
        <v>8309</v>
      </c>
      <c r="L13" s="259">
        <f t="shared" si="8"/>
        <v>8309</v>
      </c>
      <c r="M13" s="259"/>
      <c r="N13" s="259">
        <f t="shared" si="9"/>
        <v>8309</v>
      </c>
      <c r="O13" s="325"/>
    </row>
    <row r="14" spans="1:15" ht="25.5">
      <c r="A14" s="262" t="s">
        <v>432</v>
      </c>
      <c r="B14" s="263" t="s">
        <v>433</v>
      </c>
      <c r="C14" s="164"/>
      <c r="D14" s="164"/>
      <c r="E14" s="258">
        <f t="shared" si="10"/>
        <v>0</v>
      </c>
      <c r="F14" s="164"/>
      <c r="G14" s="164"/>
      <c r="H14" s="164">
        <v>28</v>
      </c>
      <c r="I14" s="265"/>
      <c r="J14" s="258">
        <f t="shared" si="6"/>
        <v>28</v>
      </c>
      <c r="K14" s="258">
        <f t="shared" si="7"/>
        <v>28</v>
      </c>
      <c r="L14" s="266">
        <f t="shared" si="8"/>
        <v>28</v>
      </c>
      <c r="M14" s="266"/>
      <c r="N14" s="266">
        <f t="shared" si="9"/>
        <v>28</v>
      </c>
      <c r="O14" s="325"/>
    </row>
    <row r="15" spans="1:15" ht="12.75">
      <c r="A15" s="262" t="s">
        <v>333</v>
      </c>
      <c r="B15" s="263" t="s">
        <v>334</v>
      </c>
      <c r="C15" s="164">
        <v>10487</v>
      </c>
      <c r="D15" s="164">
        <v>761</v>
      </c>
      <c r="E15" s="258">
        <f t="shared" si="10"/>
        <v>11248</v>
      </c>
      <c r="F15" s="164">
        <v>3834</v>
      </c>
      <c r="G15" s="164">
        <v>210</v>
      </c>
      <c r="H15" s="164">
        <v>11644</v>
      </c>
      <c r="I15" s="265"/>
      <c r="J15" s="258">
        <f t="shared" si="6"/>
        <v>11644</v>
      </c>
      <c r="K15" s="258">
        <f t="shared" si="7"/>
        <v>15688</v>
      </c>
      <c r="L15" s="266">
        <f t="shared" si="8"/>
        <v>26936</v>
      </c>
      <c r="M15" s="266">
        <v>250</v>
      </c>
      <c r="N15" s="266">
        <f t="shared" si="9"/>
        <v>27186</v>
      </c>
      <c r="O15" s="325">
        <v>49.21</v>
      </c>
    </row>
    <row r="16" spans="1:15" ht="12.75">
      <c r="A16" s="262" t="s">
        <v>335</v>
      </c>
      <c r="B16" s="263" t="s">
        <v>336</v>
      </c>
      <c r="C16" s="164">
        <v>120</v>
      </c>
      <c r="D16" s="164">
        <v>140</v>
      </c>
      <c r="E16" s="258">
        <f t="shared" si="10"/>
        <v>260</v>
      </c>
      <c r="F16" s="164">
        <v>91</v>
      </c>
      <c r="G16" s="164">
        <v>2</v>
      </c>
      <c r="H16" s="164">
        <v>15204</v>
      </c>
      <c r="I16" s="265"/>
      <c r="J16" s="258">
        <f t="shared" si="6"/>
        <v>15204</v>
      </c>
      <c r="K16" s="258">
        <f t="shared" si="7"/>
        <v>15297</v>
      </c>
      <c r="L16" s="266">
        <f t="shared" si="8"/>
        <v>15557</v>
      </c>
      <c r="M16" s="266"/>
      <c r="N16" s="266">
        <f t="shared" si="9"/>
        <v>15557</v>
      </c>
      <c r="O16" s="325">
        <v>0.86</v>
      </c>
    </row>
    <row r="17" spans="1:15" ht="12.75">
      <c r="A17" s="262" t="s">
        <v>337</v>
      </c>
      <c r="B17" s="263" t="s">
        <v>434</v>
      </c>
      <c r="C17" s="164">
        <v>196</v>
      </c>
      <c r="D17" s="164"/>
      <c r="E17" s="258">
        <f t="shared" si="10"/>
        <v>196</v>
      </c>
      <c r="F17" s="164">
        <v>69</v>
      </c>
      <c r="G17" s="164">
        <v>4</v>
      </c>
      <c r="H17" s="164">
        <f>17071-2500</f>
        <v>14571</v>
      </c>
      <c r="I17" s="265"/>
      <c r="J17" s="258">
        <f t="shared" si="6"/>
        <v>14571</v>
      </c>
      <c r="K17" s="258">
        <f t="shared" si="7"/>
        <v>14644</v>
      </c>
      <c r="L17" s="266">
        <f t="shared" si="8"/>
        <v>14840</v>
      </c>
      <c r="M17" s="266"/>
      <c r="N17" s="266">
        <f t="shared" si="9"/>
        <v>14840</v>
      </c>
      <c r="O17" s="325">
        <v>1</v>
      </c>
    </row>
    <row r="18" spans="1:15" ht="12.75">
      <c r="A18" s="262" t="s">
        <v>435</v>
      </c>
      <c r="B18" s="263" t="s">
        <v>436</v>
      </c>
      <c r="C18" s="164">
        <v>2940</v>
      </c>
      <c r="D18" s="164"/>
      <c r="E18" s="258">
        <f t="shared" si="10"/>
        <v>2940</v>
      </c>
      <c r="F18" s="164">
        <v>1029</v>
      </c>
      <c r="G18" s="164">
        <v>59</v>
      </c>
      <c r="H18" s="164">
        <v>12428</v>
      </c>
      <c r="I18" s="265"/>
      <c r="J18" s="258">
        <f t="shared" si="6"/>
        <v>12428</v>
      </c>
      <c r="K18" s="258">
        <f t="shared" si="7"/>
        <v>13516</v>
      </c>
      <c r="L18" s="266">
        <f t="shared" si="8"/>
        <v>16456</v>
      </c>
      <c r="M18" s="266"/>
      <c r="N18" s="266">
        <f t="shared" si="9"/>
        <v>16456</v>
      </c>
      <c r="O18" s="325">
        <v>12</v>
      </c>
    </row>
    <row r="19" spans="1:15" ht="25.5">
      <c r="A19" s="262" t="s">
        <v>338</v>
      </c>
      <c r="B19" s="263" t="s">
        <v>339</v>
      </c>
      <c r="C19" s="164"/>
      <c r="D19" s="164">
        <v>300</v>
      </c>
      <c r="E19" s="258">
        <f t="shared" si="10"/>
        <v>300</v>
      </c>
      <c r="F19" s="164">
        <v>98</v>
      </c>
      <c r="G19" s="164"/>
      <c r="H19" s="164">
        <v>3259</v>
      </c>
      <c r="I19" s="265"/>
      <c r="J19" s="258">
        <f t="shared" si="6"/>
        <v>3259</v>
      </c>
      <c r="K19" s="258">
        <f t="shared" si="7"/>
        <v>3357</v>
      </c>
      <c r="L19" s="266">
        <f t="shared" si="8"/>
        <v>3657</v>
      </c>
      <c r="M19" s="266"/>
      <c r="N19" s="266">
        <f t="shared" si="9"/>
        <v>3657</v>
      </c>
      <c r="O19" s="325"/>
    </row>
    <row r="20" spans="1:15" ht="12.75">
      <c r="A20" s="262" t="s">
        <v>437</v>
      </c>
      <c r="B20" s="263" t="s">
        <v>438</v>
      </c>
      <c r="C20" s="164">
        <v>7266</v>
      </c>
      <c r="D20" s="164">
        <v>1494</v>
      </c>
      <c r="E20" s="255">
        <f t="shared" si="10"/>
        <v>8760</v>
      </c>
      <c r="F20" s="164">
        <v>3070</v>
      </c>
      <c r="G20" s="164">
        <v>145</v>
      </c>
      <c r="H20" s="164">
        <v>17365</v>
      </c>
      <c r="I20" s="269"/>
      <c r="J20" s="255">
        <f t="shared" si="6"/>
        <v>17365</v>
      </c>
      <c r="K20" s="255">
        <f t="shared" si="7"/>
        <v>20580</v>
      </c>
      <c r="L20" s="259">
        <f t="shared" si="8"/>
        <v>29340</v>
      </c>
      <c r="M20" s="259">
        <v>31806</v>
      </c>
      <c r="N20" s="266">
        <f t="shared" si="9"/>
        <v>61146</v>
      </c>
      <c r="O20" s="325">
        <v>34</v>
      </c>
    </row>
    <row r="21" spans="1:15" ht="12.75">
      <c r="A21" s="262" t="s">
        <v>340</v>
      </c>
      <c r="B21" s="263" t="s">
        <v>439</v>
      </c>
      <c r="C21" s="164">
        <v>2441</v>
      </c>
      <c r="D21" s="164"/>
      <c r="E21" s="255">
        <f t="shared" si="10"/>
        <v>2441</v>
      </c>
      <c r="F21" s="164">
        <v>854</v>
      </c>
      <c r="G21" s="164">
        <v>49</v>
      </c>
      <c r="H21" s="164">
        <v>9</v>
      </c>
      <c r="I21" s="269"/>
      <c r="J21" s="255">
        <f t="shared" si="6"/>
        <v>9</v>
      </c>
      <c r="K21" s="255">
        <f t="shared" si="7"/>
        <v>912</v>
      </c>
      <c r="L21" s="259">
        <f t="shared" si="8"/>
        <v>3353</v>
      </c>
      <c r="M21" s="259"/>
      <c r="N21" s="266">
        <f t="shared" si="9"/>
        <v>3353</v>
      </c>
      <c r="O21" s="325">
        <v>8.66</v>
      </c>
    </row>
    <row r="22" spans="1:15" ht="12.75">
      <c r="A22" s="262" t="s">
        <v>440</v>
      </c>
      <c r="B22" s="263" t="s">
        <v>441</v>
      </c>
      <c r="C22" s="164"/>
      <c r="D22" s="164"/>
      <c r="E22" s="255">
        <f t="shared" si="10"/>
        <v>0</v>
      </c>
      <c r="F22" s="164"/>
      <c r="G22" s="164"/>
      <c r="H22" s="164">
        <v>944</v>
      </c>
      <c r="I22" s="269"/>
      <c r="J22" s="255">
        <f t="shared" si="6"/>
        <v>944</v>
      </c>
      <c r="K22" s="255">
        <f t="shared" si="7"/>
        <v>944</v>
      </c>
      <c r="L22" s="259">
        <f t="shared" si="8"/>
        <v>944</v>
      </c>
      <c r="M22" s="259"/>
      <c r="N22" s="266">
        <f t="shared" si="9"/>
        <v>944</v>
      </c>
      <c r="O22" s="325"/>
    </row>
    <row r="23" spans="1:15" ht="12.75">
      <c r="A23" s="262" t="s">
        <v>341</v>
      </c>
      <c r="B23" s="263" t="s">
        <v>342</v>
      </c>
      <c r="C23" s="164">
        <v>20</v>
      </c>
      <c r="D23" s="164"/>
      <c r="E23" s="255">
        <f t="shared" si="10"/>
        <v>20</v>
      </c>
      <c r="F23" s="164">
        <v>7</v>
      </c>
      <c r="G23" s="164"/>
      <c r="H23" s="164">
        <v>124</v>
      </c>
      <c r="I23" s="269"/>
      <c r="J23" s="255">
        <f>SUM(H23:I23)</f>
        <v>124</v>
      </c>
      <c r="K23" s="255">
        <f>SUM(F23,G23,J23)</f>
        <v>131</v>
      </c>
      <c r="L23" s="259">
        <f>SUM(E23,K23)</f>
        <v>151</v>
      </c>
      <c r="M23" s="259"/>
      <c r="N23" s="266">
        <f>SUM(L23,M23)</f>
        <v>151</v>
      </c>
      <c r="O23" s="325"/>
    </row>
    <row r="24" spans="1:15" ht="12.75">
      <c r="A24" s="262" t="s">
        <v>442</v>
      </c>
      <c r="B24" s="263" t="s">
        <v>443</v>
      </c>
      <c r="C24" s="164">
        <v>86</v>
      </c>
      <c r="D24" s="164">
        <v>225</v>
      </c>
      <c r="E24" s="255">
        <f t="shared" si="10"/>
        <v>311</v>
      </c>
      <c r="F24" s="164">
        <v>31</v>
      </c>
      <c r="G24" s="164">
        <v>2</v>
      </c>
      <c r="H24" s="164">
        <v>1617</v>
      </c>
      <c r="I24" s="269"/>
      <c r="J24" s="255">
        <f>SUM(H24:I24)</f>
        <v>1617</v>
      </c>
      <c r="K24" s="255">
        <f>SUM(F24,G24,J24)</f>
        <v>1650</v>
      </c>
      <c r="L24" s="259">
        <f>SUM(E24,K24)</f>
        <v>1961</v>
      </c>
      <c r="M24" s="259"/>
      <c r="N24" s="266">
        <f>SUM(L24,M24)</f>
        <v>1961</v>
      </c>
      <c r="O24" s="325"/>
    </row>
    <row r="25" spans="1:15" ht="13.5" thickBot="1">
      <c r="A25" s="251" t="s">
        <v>343</v>
      </c>
      <c r="B25" s="252" t="s">
        <v>444</v>
      </c>
      <c r="C25" s="323">
        <v>420</v>
      </c>
      <c r="D25" s="323">
        <v>180</v>
      </c>
      <c r="E25" s="255">
        <f t="shared" si="10"/>
        <v>600</v>
      </c>
      <c r="F25" s="323">
        <v>210</v>
      </c>
      <c r="G25" s="323">
        <v>9</v>
      </c>
      <c r="H25" s="323">
        <v>3181</v>
      </c>
      <c r="I25" s="269"/>
      <c r="J25" s="255">
        <f t="shared" si="6"/>
        <v>3181</v>
      </c>
      <c r="K25" s="255">
        <f t="shared" si="7"/>
        <v>3400</v>
      </c>
      <c r="L25" s="259">
        <f t="shared" si="8"/>
        <v>4000</v>
      </c>
      <c r="M25" s="259"/>
      <c r="N25" s="259">
        <f t="shared" si="9"/>
        <v>4000</v>
      </c>
      <c r="O25" s="324"/>
    </row>
    <row r="26" spans="1:15" ht="14.25" customHeight="1" thickBot="1">
      <c r="A26" s="270"/>
      <c r="B26" s="271" t="s">
        <v>344</v>
      </c>
      <c r="C26" s="274">
        <f aca="true" t="shared" si="11" ref="C26:O26">SUM(C12:C25)</f>
        <v>23976</v>
      </c>
      <c r="D26" s="274">
        <f t="shared" si="11"/>
        <v>3100</v>
      </c>
      <c r="E26" s="274">
        <f t="shared" si="11"/>
        <v>27076</v>
      </c>
      <c r="F26" s="274">
        <f t="shared" si="11"/>
        <v>9293</v>
      </c>
      <c r="G26" s="274">
        <f t="shared" si="11"/>
        <v>480</v>
      </c>
      <c r="H26" s="274">
        <f t="shared" si="11"/>
        <v>107433</v>
      </c>
      <c r="I26" s="274">
        <f t="shared" si="11"/>
        <v>0</v>
      </c>
      <c r="J26" s="274">
        <f t="shared" si="11"/>
        <v>107433</v>
      </c>
      <c r="K26" s="274">
        <f t="shared" si="11"/>
        <v>117206</v>
      </c>
      <c r="L26" s="274">
        <f>SUM(L12:L25)</f>
        <v>144282</v>
      </c>
      <c r="M26" s="274">
        <f t="shared" si="11"/>
        <v>32056</v>
      </c>
      <c r="N26" s="274">
        <f t="shared" si="11"/>
        <v>176338</v>
      </c>
      <c r="O26" s="275">
        <f t="shared" si="11"/>
        <v>105.72999999999999</v>
      </c>
    </row>
    <row r="27" spans="1:19" s="233" customFormat="1" ht="14.25" customHeight="1" thickBot="1">
      <c r="A27" s="276" t="s">
        <v>345</v>
      </c>
      <c r="B27" s="363" t="s">
        <v>346</v>
      </c>
      <c r="C27" s="277">
        <v>1062</v>
      </c>
      <c r="D27" s="278">
        <v>45</v>
      </c>
      <c r="E27" s="279">
        <f>SUM(C27:D27)</f>
        <v>1107</v>
      </c>
      <c r="F27" s="280">
        <v>371</v>
      </c>
      <c r="G27" s="277">
        <v>22</v>
      </c>
      <c r="H27" s="277">
        <v>2811</v>
      </c>
      <c r="I27" s="278"/>
      <c r="J27" s="279">
        <f>SUM(H27:I27)</f>
        <v>2811</v>
      </c>
      <c r="K27" s="279">
        <f>SUM(F27,G27,J27)</f>
        <v>3204</v>
      </c>
      <c r="L27" s="279">
        <f>SUM(E27,K27)</f>
        <v>4311</v>
      </c>
      <c r="M27" s="279">
        <v>560</v>
      </c>
      <c r="N27" s="279">
        <f>SUM(L27,M27)</f>
        <v>4871</v>
      </c>
      <c r="O27" s="281">
        <v>4.85</v>
      </c>
      <c r="P27"/>
      <c r="Q27"/>
      <c r="R27"/>
      <c r="S27"/>
    </row>
    <row r="28" spans="1:15" ht="13.5" thickBot="1">
      <c r="A28" s="326"/>
      <c r="B28" s="327" t="s">
        <v>347</v>
      </c>
      <c r="C28" s="274">
        <f aca="true" t="shared" si="12" ref="C28:O28">SUM(C27:C27)</f>
        <v>1062</v>
      </c>
      <c r="D28" s="282">
        <f t="shared" si="12"/>
        <v>45</v>
      </c>
      <c r="E28" s="272">
        <f t="shared" si="12"/>
        <v>1107</v>
      </c>
      <c r="F28" s="283">
        <f t="shared" si="12"/>
        <v>371</v>
      </c>
      <c r="G28" s="274">
        <f t="shared" si="12"/>
        <v>22</v>
      </c>
      <c r="H28" s="274">
        <f t="shared" si="12"/>
        <v>2811</v>
      </c>
      <c r="I28" s="274">
        <f t="shared" si="12"/>
        <v>0</v>
      </c>
      <c r="J28" s="272">
        <f t="shared" si="12"/>
        <v>2811</v>
      </c>
      <c r="K28" s="272">
        <f t="shared" si="12"/>
        <v>3204</v>
      </c>
      <c r="L28" s="272">
        <f t="shared" si="12"/>
        <v>4311</v>
      </c>
      <c r="M28" s="272">
        <f t="shared" si="12"/>
        <v>560</v>
      </c>
      <c r="N28" s="272">
        <f t="shared" si="12"/>
        <v>4871</v>
      </c>
      <c r="O28" s="273">
        <f t="shared" si="12"/>
        <v>4.85</v>
      </c>
    </row>
    <row r="29" spans="1:15" ht="12.75">
      <c r="A29" s="251">
        <v>3291</v>
      </c>
      <c r="B29" s="285" t="s">
        <v>348</v>
      </c>
      <c r="C29" s="164">
        <v>419.111</v>
      </c>
      <c r="D29" s="264"/>
      <c r="E29" s="258">
        <f aca="true" t="shared" si="13" ref="E29:E36">SUM(C29:D29)</f>
        <v>419.111</v>
      </c>
      <c r="F29" s="184">
        <v>155.071</v>
      </c>
      <c r="G29" s="164"/>
      <c r="H29" s="164"/>
      <c r="I29" s="265"/>
      <c r="J29" s="258">
        <f aca="true" t="shared" si="14" ref="J29:J36">SUM(H29:I29)</f>
        <v>0</v>
      </c>
      <c r="K29" s="258">
        <f aca="true" t="shared" si="15" ref="K29:K36">SUM(F29,G29,J29)</f>
        <v>155.071</v>
      </c>
      <c r="L29" s="266">
        <f aca="true" t="shared" si="16" ref="L29:L36">SUM(E29,K29)</f>
        <v>574.182</v>
      </c>
      <c r="M29" s="266"/>
      <c r="N29" s="266">
        <f aca="true" t="shared" si="17" ref="N29:N36">SUM(L29,M29)</f>
        <v>574.182</v>
      </c>
      <c r="O29" s="268">
        <v>6.41</v>
      </c>
    </row>
    <row r="30" spans="1:15" ht="12.75">
      <c r="A30" s="262" t="s">
        <v>355</v>
      </c>
      <c r="B30" s="263" t="s">
        <v>509</v>
      </c>
      <c r="C30" s="164">
        <v>0</v>
      </c>
      <c r="D30" s="264"/>
      <c r="E30" s="258">
        <f t="shared" si="13"/>
        <v>0</v>
      </c>
      <c r="F30" s="184"/>
      <c r="G30" s="164"/>
      <c r="H30" s="164"/>
      <c r="I30" s="265"/>
      <c r="J30" s="258">
        <f t="shared" si="14"/>
        <v>0</v>
      </c>
      <c r="K30" s="258">
        <f t="shared" si="15"/>
        <v>0</v>
      </c>
      <c r="L30" s="266">
        <f t="shared" si="16"/>
        <v>0</v>
      </c>
      <c r="M30" s="266"/>
      <c r="N30" s="266">
        <f t="shared" si="17"/>
        <v>0</v>
      </c>
      <c r="O30" s="268">
        <v>8</v>
      </c>
    </row>
    <row r="31" spans="1:15" ht="25.5">
      <c r="A31" s="262" t="s">
        <v>510</v>
      </c>
      <c r="B31" s="263" t="s">
        <v>506</v>
      </c>
      <c r="C31" s="164">
        <v>5</v>
      </c>
      <c r="D31" s="264"/>
      <c r="E31" s="258">
        <f t="shared" si="13"/>
        <v>5</v>
      </c>
      <c r="F31" s="184">
        <v>2</v>
      </c>
      <c r="G31" s="164"/>
      <c r="H31" s="164"/>
      <c r="I31" s="265"/>
      <c r="J31" s="258">
        <f t="shared" si="14"/>
        <v>0</v>
      </c>
      <c r="K31" s="258">
        <f t="shared" si="15"/>
        <v>2</v>
      </c>
      <c r="L31" s="266">
        <f t="shared" si="16"/>
        <v>7</v>
      </c>
      <c r="M31" s="266"/>
      <c r="N31" s="266">
        <f t="shared" si="17"/>
        <v>7</v>
      </c>
      <c r="O31" s="268"/>
    </row>
    <row r="32" spans="1:15" ht="12.75">
      <c r="A32" s="262" t="s">
        <v>349</v>
      </c>
      <c r="B32" s="263" t="s">
        <v>350</v>
      </c>
      <c r="C32" s="164">
        <v>31470</v>
      </c>
      <c r="D32" s="264">
        <v>827</v>
      </c>
      <c r="E32" s="258">
        <f t="shared" si="13"/>
        <v>32297</v>
      </c>
      <c r="F32" s="184">
        <v>11142</v>
      </c>
      <c r="G32" s="164">
        <v>629</v>
      </c>
      <c r="H32" s="164">
        <f>15895-2770</f>
        <v>13125</v>
      </c>
      <c r="I32" s="265">
        <v>2770</v>
      </c>
      <c r="J32" s="258">
        <f t="shared" si="14"/>
        <v>15895</v>
      </c>
      <c r="K32" s="258">
        <f t="shared" si="15"/>
        <v>27666</v>
      </c>
      <c r="L32" s="266">
        <f t="shared" si="16"/>
        <v>59963</v>
      </c>
      <c r="M32" s="266">
        <v>13860</v>
      </c>
      <c r="N32" s="266">
        <f t="shared" si="17"/>
        <v>73823</v>
      </c>
      <c r="O32" s="268"/>
    </row>
    <row r="33" spans="1:15" ht="12.75">
      <c r="A33" s="262" t="s">
        <v>351</v>
      </c>
      <c r="B33" s="263" t="s">
        <v>352</v>
      </c>
      <c r="C33" s="164">
        <v>5512</v>
      </c>
      <c r="D33" s="264">
        <v>640</v>
      </c>
      <c r="E33" s="258">
        <f t="shared" si="13"/>
        <v>6152</v>
      </c>
      <c r="F33" s="184">
        <v>1950</v>
      </c>
      <c r="G33" s="164">
        <v>110</v>
      </c>
      <c r="H33" s="164">
        <v>3388</v>
      </c>
      <c r="I33" s="265"/>
      <c r="J33" s="258">
        <f t="shared" si="14"/>
        <v>3388</v>
      </c>
      <c r="K33" s="258">
        <f t="shared" si="15"/>
        <v>5448</v>
      </c>
      <c r="L33" s="266">
        <f t="shared" si="16"/>
        <v>11600</v>
      </c>
      <c r="M33" s="266"/>
      <c r="N33" s="266">
        <f t="shared" si="17"/>
        <v>11600</v>
      </c>
      <c r="O33" s="268">
        <v>135.73</v>
      </c>
    </row>
    <row r="34" spans="1:15" ht="25.5">
      <c r="A34" s="262" t="s">
        <v>353</v>
      </c>
      <c r="B34" s="263" t="s">
        <v>354</v>
      </c>
      <c r="C34" s="164">
        <v>89</v>
      </c>
      <c r="D34" s="264"/>
      <c r="E34" s="258">
        <f t="shared" si="13"/>
        <v>89</v>
      </c>
      <c r="F34" s="184">
        <v>29</v>
      </c>
      <c r="G34" s="164">
        <v>3</v>
      </c>
      <c r="H34" s="164">
        <v>810</v>
      </c>
      <c r="I34" s="265"/>
      <c r="J34" s="258">
        <f t="shared" si="14"/>
        <v>810</v>
      </c>
      <c r="K34" s="258">
        <f t="shared" si="15"/>
        <v>842</v>
      </c>
      <c r="L34" s="266">
        <f t="shared" si="16"/>
        <v>931</v>
      </c>
      <c r="M34" s="266"/>
      <c r="N34" s="266">
        <f t="shared" si="17"/>
        <v>931</v>
      </c>
      <c r="O34" s="268">
        <v>16.6</v>
      </c>
    </row>
    <row r="35" spans="1:15" ht="12.75">
      <c r="A35" s="251" t="s">
        <v>511</v>
      </c>
      <c r="B35" s="263" t="s">
        <v>507</v>
      </c>
      <c r="C35" s="164">
        <v>331</v>
      </c>
      <c r="D35" s="264"/>
      <c r="E35" s="258">
        <f t="shared" si="13"/>
        <v>331</v>
      </c>
      <c r="F35" s="184">
        <v>116</v>
      </c>
      <c r="G35" s="164">
        <v>7</v>
      </c>
      <c r="H35" s="164">
        <v>36</v>
      </c>
      <c r="I35" s="265"/>
      <c r="J35" s="258">
        <f t="shared" si="14"/>
        <v>36</v>
      </c>
      <c r="K35" s="258">
        <f t="shared" si="15"/>
        <v>159</v>
      </c>
      <c r="L35" s="266">
        <f t="shared" si="16"/>
        <v>490</v>
      </c>
      <c r="M35" s="266"/>
      <c r="N35" s="266">
        <f t="shared" si="17"/>
        <v>490</v>
      </c>
      <c r="O35" s="268"/>
    </row>
    <row r="36" spans="1:15" ht="13.5" thickBot="1">
      <c r="A36" s="262" t="s">
        <v>512</v>
      </c>
      <c r="B36" s="263" t="s">
        <v>508</v>
      </c>
      <c r="C36" s="164">
        <v>230</v>
      </c>
      <c r="D36" s="264">
        <v>1380</v>
      </c>
      <c r="E36" s="258">
        <f t="shared" si="13"/>
        <v>1610</v>
      </c>
      <c r="F36" s="184">
        <v>147</v>
      </c>
      <c r="G36" s="164">
        <v>5</v>
      </c>
      <c r="H36" s="164">
        <v>2298</v>
      </c>
      <c r="I36" s="265"/>
      <c r="J36" s="258">
        <f t="shared" si="14"/>
        <v>2298</v>
      </c>
      <c r="K36" s="258">
        <f t="shared" si="15"/>
        <v>2450</v>
      </c>
      <c r="L36" s="266">
        <f t="shared" si="16"/>
        <v>4060</v>
      </c>
      <c r="M36" s="266"/>
      <c r="N36" s="266">
        <f t="shared" si="17"/>
        <v>4060</v>
      </c>
      <c r="O36" s="268">
        <v>1</v>
      </c>
    </row>
    <row r="37" spans="1:15" ht="14.25" customHeight="1" thickBot="1">
      <c r="A37" s="270"/>
      <c r="B37" s="271" t="s">
        <v>356</v>
      </c>
      <c r="C37" s="274">
        <f aca="true" t="shared" si="18" ref="C37:N37">SUM(C29:C36)</f>
        <v>38056.111000000004</v>
      </c>
      <c r="D37" s="282">
        <f t="shared" si="18"/>
        <v>2847</v>
      </c>
      <c r="E37" s="272">
        <f t="shared" si="18"/>
        <v>40903.111000000004</v>
      </c>
      <c r="F37" s="283">
        <f t="shared" si="18"/>
        <v>13541.071</v>
      </c>
      <c r="G37" s="274">
        <f t="shared" si="18"/>
        <v>754</v>
      </c>
      <c r="H37" s="274">
        <f t="shared" si="18"/>
        <v>19657</v>
      </c>
      <c r="I37" s="274">
        <f t="shared" si="18"/>
        <v>2770</v>
      </c>
      <c r="J37" s="272">
        <f t="shared" si="18"/>
        <v>22427</v>
      </c>
      <c r="K37" s="272">
        <f t="shared" si="18"/>
        <v>36722.070999999996</v>
      </c>
      <c r="L37" s="272">
        <f t="shared" si="18"/>
        <v>77625.182</v>
      </c>
      <c r="M37" s="272">
        <f t="shared" si="18"/>
        <v>13860</v>
      </c>
      <c r="N37" s="272">
        <f t="shared" si="18"/>
        <v>91485.182</v>
      </c>
      <c r="O37" s="273"/>
    </row>
    <row r="38" spans="1:19" s="229" customFormat="1" ht="12.75">
      <c r="A38" s="284">
        <v>3291</v>
      </c>
      <c r="B38" s="285" t="s">
        <v>357</v>
      </c>
      <c r="C38" s="286">
        <v>8164.674</v>
      </c>
      <c r="D38" s="287">
        <v>17761.798</v>
      </c>
      <c r="E38" s="258">
        <f aca="true" t="shared" si="19" ref="E38:E44">SUM(C38:D38)</f>
        <v>25926.471999999998</v>
      </c>
      <c r="F38" s="288">
        <v>5054.879</v>
      </c>
      <c r="G38" s="286">
        <v>171.717</v>
      </c>
      <c r="H38" s="286">
        <v>14044.755</v>
      </c>
      <c r="I38" s="265"/>
      <c r="J38" s="258">
        <f aca="true" t="shared" si="20" ref="J38:J44">SUM(H38:I38)</f>
        <v>14044.755</v>
      </c>
      <c r="K38" s="258">
        <f aca="true" t="shared" si="21" ref="K38:K44">SUM(F38,G38,J38)</f>
        <v>19271.351</v>
      </c>
      <c r="L38" s="266">
        <f aca="true" t="shared" si="22" ref="L38:L44">SUM(E38,K38)</f>
        <v>45197.823</v>
      </c>
      <c r="M38" s="266"/>
      <c r="N38" s="266">
        <f aca="true" t="shared" si="23" ref="N38:N44">SUM(L38,M38)</f>
        <v>45197.823</v>
      </c>
      <c r="O38" s="289">
        <v>30.7</v>
      </c>
      <c r="P38"/>
      <c r="Q38"/>
      <c r="R38"/>
      <c r="S38"/>
    </row>
    <row r="39" spans="1:15" ht="12.75">
      <c r="A39" s="262" t="s">
        <v>513</v>
      </c>
      <c r="B39" s="263" t="s">
        <v>514</v>
      </c>
      <c r="C39" s="164">
        <v>0</v>
      </c>
      <c r="D39" s="264">
        <v>0</v>
      </c>
      <c r="E39" s="258">
        <f t="shared" si="19"/>
        <v>0</v>
      </c>
      <c r="F39" s="184">
        <v>0</v>
      </c>
      <c r="G39" s="164"/>
      <c r="H39" s="164">
        <v>0</v>
      </c>
      <c r="I39" s="265"/>
      <c r="J39" s="258">
        <f t="shared" si="20"/>
        <v>0</v>
      </c>
      <c r="K39" s="258">
        <f t="shared" si="21"/>
        <v>0</v>
      </c>
      <c r="L39" s="266">
        <f t="shared" si="22"/>
        <v>0</v>
      </c>
      <c r="M39" s="266"/>
      <c r="N39" s="266">
        <f t="shared" si="23"/>
        <v>0</v>
      </c>
      <c r="O39" s="268"/>
    </row>
    <row r="40" spans="1:15" ht="12.75">
      <c r="A40" s="262" t="s">
        <v>362</v>
      </c>
      <c r="B40" s="263" t="s">
        <v>515</v>
      </c>
      <c r="C40" s="164">
        <v>10</v>
      </c>
      <c r="D40" s="264">
        <v>4</v>
      </c>
      <c r="E40" s="258">
        <f t="shared" si="19"/>
        <v>14</v>
      </c>
      <c r="F40" s="184">
        <v>4</v>
      </c>
      <c r="G40" s="164"/>
      <c r="H40" s="164">
        <v>82</v>
      </c>
      <c r="I40" s="265"/>
      <c r="J40" s="258">
        <f t="shared" si="20"/>
        <v>82</v>
      </c>
      <c r="K40" s="258">
        <f t="shared" si="21"/>
        <v>86</v>
      </c>
      <c r="L40" s="266">
        <f t="shared" si="22"/>
        <v>100</v>
      </c>
      <c r="M40" s="266"/>
      <c r="N40" s="266">
        <f t="shared" si="23"/>
        <v>100</v>
      </c>
      <c r="O40" s="268"/>
    </row>
    <row r="41" spans="1:15" ht="25.5">
      <c r="A41" s="262" t="s">
        <v>516</v>
      </c>
      <c r="B41" s="263" t="s">
        <v>517</v>
      </c>
      <c r="C41" s="164">
        <v>14</v>
      </c>
      <c r="D41" s="264"/>
      <c r="E41" s="258">
        <f t="shared" si="19"/>
        <v>14</v>
      </c>
      <c r="F41" s="184">
        <v>5</v>
      </c>
      <c r="G41" s="164">
        <v>1</v>
      </c>
      <c r="H41" s="164"/>
      <c r="I41" s="265"/>
      <c r="J41" s="258">
        <f t="shared" si="20"/>
        <v>0</v>
      </c>
      <c r="K41" s="258">
        <f t="shared" si="21"/>
        <v>6</v>
      </c>
      <c r="L41" s="266">
        <f t="shared" si="22"/>
        <v>20</v>
      </c>
      <c r="M41" s="266"/>
      <c r="N41" s="266">
        <f t="shared" si="23"/>
        <v>20</v>
      </c>
      <c r="O41" s="268"/>
    </row>
    <row r="42" spans="1:15" ht="12.75">
      <c r="A42" s="262" t="s">
        <v>358</v>
      </c>
      <c r="B42" s="263" t="s">
        <v>359</v>
      </c>
      <c r="C42" s="164">
        <v>20304</v>
      </c>
      <c r="D42" s="264">
        <v>1100</v>
      </c>
      <c r="E42" s="258">
        <f t="shared" si="19"/>
        <v>21404</v>
      </c>
      <c r="F42" s="184">
        <v>7491</v>
      </c>
      <c r="G42" s="164">
        <v>406</v>
      </c>
      <c r="H42" s="164">
        <v>4763</v>
      </c>
      <c r="I42" s="265"/>
      <c r="J42" s="258">
        <f t="shared" si="20"/>
        <v>4763</v>
      </c>
      <c r="K42" s="258">
        <f t="shared" si="21"/>
        <v>12660</v>
      </c>
      <c r="L42" s="266">
        <f t="shared" si="22"/>
        <v>34064</v>
      </c>
      <c r="M42" s="266">
        <v>2908</v>
      </c>
      <c r="N42" s="266">
        <f t="shared" si="23"/>
        <v>36972</v>
      </c>
      <c r="O42" s="268">
        <v>82.36</v>
      </c>
    </row>
    <row r="43" spans="1:15" ht="12.75">
      <c r="A43" s="262" t="s">
        <v>360</v>
      </c>
      <c r="B43" s="263" t="s">
        <v>361</v>
      </c>
      <c r="C43" s="164">
        <v>1576</v>
      </c>
      <c r="D43" s="264">
        <v>910</v>
      </c>
      <c r="E43" s="258">
        <f t="shared" si="19"/>
        <v>2486</v>
      </c>
      <c r="F43" s="184">
        <v>720</v>
      </c>
      <c r="G43" s="164">
        <v>32</v>
      </c>
      <c r="H43" s="164">
        <v>1954</v>
      </c>
      <c r="I43" s="265"/>
      <c r="J43" s="258">
        <f t="shared" si="20"/>
        <v>1954</v>
      </c>
      <c r="K43" s="258">
        <f t="shared" si="21"/>
        <v>2706</v>
      </c>
      <c r="L43" s="266">
        <f t="shared" si="22"/>
        <v>5192</v>
      </c>
      <c r="M43" s="266">
        <v>200</v>
      </c>
      <c r="N43" s="266">
        <f t="shared" si="23"/>
        <v>5392</v>
      </c>
      <c r="O43" s="268">
        <v>4.71</v>
      </c>
    </row>
    <row r="44" spans="1:15" ht="26.25" thickBot="1">
      <c r="A44" s="262" t="s">
        <v>363</v>
      </c>
      <c r="B44" s="263" t="s">
        <v>364</v>
      </c>
      <c r="C44" s="164">
        <v>1393</v>
      </c>
      <c r="D44" s="264">
        <v>674</v>
      </c>
      <c r="E44" s="258">
        <f t="shared" si="19"/>
        <v>2067</v>
      </c>
      <c r="F44" s="184">
        <v>543</v>
      </c>
      <c r="G44" s="164">
        <v>21</v>
      </c>
      <c r="H44" s="164">
        <v>1945</v>
      </c>
      <c r="I44" s="265"/>
      <c r="J44" s="258">
        <f t="shared" si="20"/>
        <v>1945</v>
      </c>
      <c r="K44" s="258">
        <f t="shared" si="21"/>
        <v>2509</v>
      </c>
      <c r="L44" s="266">
        <f t="shared" si="22"/>
        <v>4576</v>
      </c>
      <c r="M44" s="266"/>
      <c r="N44" s="266">
        <f t="shared" si="23"/>
        <v>4576</v>
      </c>
      <c r="O44" s="268">
        <v>4.5</v>
      </c>
    </row>
    <row r="45" spans="1:15" ht="14.25" customHeight="1" thickBot="1">
      <c r="A45" s="270"/>
      <c r="B45" s="271" t="s">
        <v>365</v>
      </c>
      <c r="C45" s="274">
        <f aca="true" t="shared" si="24" ref="C45:O45">SUM(C38:C44)</f>
        <v>31461.674</v>
      </c>
      <c r="D45" s="282">
        <f t="shared" si="24"/>
        <v>20449.798</v>
      </c>
      <c r="E45" s="272">
        <f t="shared" si="24"/>
        <v>51911.471999999994</v>
      </c>
      <c r="F45" s="283">
        <f t="shared" si="24"/>
        <v>13817.879</v>
      </c>
      <c r="G45" s="274">
        <f t="shared" si="24"/>
        <v>631.717</v>
      </c>
      <c r="H45" s="274">
        <f t="shared" si="24"/>
        <v>22788.754999999997</v>
      </c>
      <c r="I45" s="274">
        <f t="shared" si="24"/>
        <v>0</v>
      </c>
      <c r="J45" s="272">
        <f t="shared" si="24"/>
        <v>22788.754999999997</v>
      </c>
      <c r="K45" s="272">
        <f t="shared" si="24"/>
        <v>37238.350999999995</v>
      </c>
      <c r="L45" s="272">
        <f t="shared" si="24"/>
        <v>89149.823</v>
      </c>
      <c r="M45" s="272">
        <f t="shared" si="24"/>
        <v>3108</v>
      </c>
      <c r="N45" s="272">
        <f t="shared" si="24"/>
        <v>92257.823</v>
      </c>
      <c r="O45" s="273">
        <f t="shared" si="24"/>
        <v>122.27</v>
      </c>
    </row>
    <row r="46" spans="1:15" ht="12.75">
      <c r="A46" s="284">
        <v>3291</v>
      </c>
      <c r="B46" s="285" t="s">
        <v>366</v>
      </c>
      <c r="C46" s="184">
        <v>1553.801</v>
      </c>
      <c r="D46" s="264">
        <v>1732.979</v>
      </c>
      <c r="E46" s="258">
        <f aca="true" t="shared" si="25" ref="E46:E51">SUM(C46:D46)</f>
        <v>3286.7799999999997</v>
      </c>
      <c r="F46" s="184">
        <v>993.655</v>
      </c>
      <c r="G46" s="164">
        <v>24.074</v>
      </c>
      <c r="H46" s="164">
        <v>2843.688</v>
      </c>
      <c r="I46" s="265"/>
      <c r="J46" s="258">
        <f aca="true" t="shared" si="26" ref="J46:J51">SUM(H46:I46)</f>
        <v>2843.688</v>
      </c>
      <c r="K46" s="258">
        <f aca="true" t="shared" si="27" ref="K46:K51">SUM(F46,G46,J46)</f>
        <v>3861.417</v>
      </c>
      <c r="L46" s="266">
        <f aca="true" t="shared" si="28" ref="L46:L51">SUM(E46,K46)</f>
        <v>7148.197</v>
      </c>
      <c r="M46" s="266"/>
      <c r="N46" s="266">
        <f aca="true" t="shared" si="29" ref="N46:N51">SUM(L46,M46)</f>
        <v>7148.197</v>
      </c>
      <c r="O46" s="268">
        <v>9</v>
      </c>
    </row>
    <row r="47" spans="1:15" ht="12.75">
      <c r="A47" s="262" t="s">
        <v>513</v>
      </c>
      <c r="B47" s="263" t="s">
        <v>514</v>
      </c>
      <c r="C47" s="184"/>
      <c r="D47" s="264">
        <v>0</v>
      </c>
      <c r="E47" s="258">
        <f t="shared" si="25"/>
        <v>0</v>
      </c>
      <c r="F47" s="184"/>
      <c r="G47" s="164"/>
      <c r="H47" s="164">
        <v>0</v>
      </c>
      <c r="I47" s="265"/>
      <c r="J47" s="258">
        <f t="shared" si="26"/>
        <v>0</v>
      </c>
      <c r="K47" s="258">
        <f t="shared" si="27"/>
        <v>0</v>
      </c>
      <c r="L47" s="266">
        <f t="shared" si="28"/>
        <v>0</v>
      </c>
      <c r="M47" s="266"/>
      <c r="N47" s="266">
        <f t="shared" si="29"/>
        <v>0</v>
      </c>
      <c r="O47" s="268"/>
    </row>
    <row r="48" spans="1:15" ht="12.75">
      <c r="A48" s="262" t="s">
        <v>371</v>
      </c>
      <c r="B48" s="263" t="s">
        <v>518</v>
      </c>
      <c r="C48" s="184"/>
      <c r="D48" s="264">
        <v>200</v>
      </c>
      <c r="E48" s="258">
        <f t="shared" si="25"/>
        <v>200</v>
      </c>
      <c r="F48" s="184"/>
      <c r="G48" s="164"/>
      <c r="H48" s="164">
        <v>800</v>
      </c>
      <c r="I48" s="265"/>
      <c r="J48" s="258">
        <f t="shared" si="26"/>
        <v>800</v>
      </c>
      <c r="K48" s="258">
        <f t="shared" si="27"/>
        <v>800</v>
      </c>
      <c r="L48" s="266">
        <f t="shared" si="28"/>
        <v>1000</v>
      </c>
      <c r="M48" s="266"/>
      <c r="N48" s="266">
        <f t="shared" si="29"/>
        <v>1000</v>
      </c>
      <c r="O48" s="268"/>
    </row>
    <row r="49" spans="1:15" ht="12.75">
      <c r="A49" s="262" t="s">
        <v>367</v>
      </c>
      <c r="B49" s="263" t="s">
        <v>368</v>
      </c>
      <c r="C49" s="184">
        <v>14155</v>
      </c>
      <c r="D49" s="264">
        <v>523</v>
      </c>
      <c r="E49" s="258">
        <f t="shared" si="25"/>
        <v>14678</v>
      </c>
      <c r="F49" s="184">
        <v>5060</v>
      </c>
      <c r="G49" s="164">
        <v>284</v>
      </c>
      <c r="H49" s="164">
        <v>6016</v>
      </c>
      <c r="I49" s="265"/>
      <c r="J49" s="258">
        <f t="shared" si="26"/>
        <v>6016</v>
      </c>
      <c r="K49" s="258">
        <f t="shared" si="27"/>
        <v>11360</v>
      </c>
      <c r="L49" s="266">
        <f t="shared" si="28"/>
        <v>26038</v>
      </c>
      <c r="M49" s="266">
        <v>850</v>
      </c>
      <c r="N49" s="266">
        <f t="shared" si="29"/>
        <v>26888</v>
      </c>
      <c r="O49" s="268">
        <v>50.42</v>
      </c>
    </row>
    <row r="50" spans="1:15" ht="12.75">
      <c r="A50" s="262" t="s">
        <v>369</v>
      </c>
      <c r="B50" s="263" t="s">
        <v>370</v>
      </c>
      <c r="C50" s="184">
        <v>216</v>
      </c>
      <c r="D50" s="264">
        <v>3491</v>
      </c>
      <c r="E50" s="258">
        <f t="shared" si="25"/>
        <v>3707</v>
      </c>
      <c r="F50" s="184">
        <v>359</v>
      </c>
      <c r="G50" s="164">
        <v>5</v>
      </c>
      <c r="H50" s="164">
        <v>880</v>
      </c>
      <c r="I50" s="265"/>
      <c r="J50" s="258">
        <f t="shared" si="26"/>
        <v>880</v>
      </c>
      <c r="K50" s="258">
        <f t="shared" si="27"/>
        <v>1244</v>
      </c>
      <c r="L50" s="266">
        <f t="shared" si="28"/>
        <v>4951</v>
      </c>
      <c r="M50" s="266"/>
      <c r="N50" s="266">
        <f t="shared" si="29"/>
        <v>4951</v>
      </c>
      <c r="O50" s="268">
        <v>0.8</v>
      </c>
    </row>
    <row r="51" spans="1:15" ht="26.25" thickBot="1">
      <c r="A51" s="262" t="s">
        <v>372</v>
      </c>
      <c r="B51" s="263" t="s">
        <v>373</v>
      </c>
      <c r="C51" s="184"/>
      <c r="D51" s="264">
        <v>100</v>
      </c>
      <c r="E51" s="258">
        <f t="shared" si="25"/>
        <v>100</v>
      </c>
      <c r="F51" s="184">
        <v>16</v>
      </c>
      <c r="G51" s="164"/>
      <c r="H51" s="164">
        <v>1434</v>
      </c>
      <c r="I51" s="265"/>
      <c r="J51" s="258">
        <f t="shared" si="26"/>
        <v>1434</v>
      </c>
      <c r="K51" s="258">
        <f t="shared" si="27"/>
        <v>1450</v>
      </c>
      <c r="L51" s="266">
        <f t="shared" si="28"/>
        <v>1550</v>
      </c>
      <c r="M51" s="266"/>
      <c r="N51" s="266">
        <f t="shared" si="29"/>
        <v>1550</v>
      </c>
      <c r="O51" s="268"/>
    </row>
    <row r="52" spans="1:15" ht="14.25" customHeight="1" thickBot="1">
      <c r="A52" s="270"/>
      <c r="B52" s="271" t="s">
        <v>374</v>
      </c>
      <c r="C52" s="283">
        <f aca="true" t="shared" si="30" ref="C52:O52">SUM(C46:C51)</f>
        <v>15924.801</v>
      </c>
      <c r="D52" s="282">
        <f t="shared" si="30"/>
        <v>6046.979</v>
      </c>
      <c r="E52" s="272">
        <f t="shared" si="30"/>
        <v>21971.78</v>
      </c>
      <c r="F52" s="283">
        <f t="shared" si="30"/>
        <v>6428.655</v>
      </c>
      <c r="G52" s="274">
        <f t="shared" si="30"/>
        <v>313.074</v>
      </c>
      <c r="H52" s="274">
        <f t="shared" si="30"/>
        <v>11973.688</v>
      </c>
      <c r="I52" s="274">
        <f t="shared" si="30"/>
        <v>0</v>
      </c>
      <c r="J52" s="272">
        <f t="shared" si="30"/>
        <v>11973.688</v>
      </c>
      <c r="K52" s="272">
        <f t="shared" si="30"/>
        <v>18715.417</v>
      </c>
      <c r="L52" s="272">
        <f t="shared" si="30"/>
        <v>40687.197</v>
      </c>
      <c r="M52" s="272">
        <f t="shared" si="30"/>
        <v>850</v>
      </c>
      <c r="N52" s="272">
        <f t="shared" si="30"/>
        <v>41537.197</v>
      </c>
      <c r="O52" s="273">
        <f t="shared" si="30"/>
        <v>60.22</v>
      </c>
    </row>
    <row r="53" spans="1:15" ht="25.5">
      <c r="A53" s="251" t="s">
        <v>519</v>
      </c>
      <c r="B53" s="252" t="s">
        <v>520</v>
      </c>
      <c r="C53" s="253"/>
      <c r="D53" s="254">
        <v>132</v>
      </c>
      <c r="E53" s="255">
        <f>SUM(C53:D53)</f>
        <v>132</v>
      </c>
      <c r="F53" s="256">
        <v>37</v>
      </c>
      <c r="G53" s="253"/>
      <c r="H53" s="253">
        <v>981</v>
      </c>
      <c r="I53" s="253"/>
      <c r="J53" s="255">
        <f>SUM(H53:I53)</f>
        <v>981</v>
      </c>
      <c r="K53" s="255">
        <f>SUM(F53,G53,J53)</f>
        <v>1018</v>
      </c>
      <c r="L53" s="259">
        <f>SUM(E53,K53)</f>
        <v>1150</v>
      </c>
      <c r="M53" s="259"/>
      <c r="N53" s="259">
        <f>SUM(L53,M53)</f>
        <v>1150</v>
      </c>
      <c r="O53" s="261"/>
    </row>
    <row r="54" spans="1:15" ht="12.75">
      <c r="A54" s="251" t="s">
        <v>375</v>
      </c>
      <c r="B54" s="252" t="s">
        <v>376</v>
      </c>
      <c r="C54" s="253">
        <v>3894</v>
      </c>
      <c r="D54" s="254">
        <v>797</v>
      </c>
      <c r="E54" s="255">
        <f>SUM(C54:D54)</f>
        <v>4691</v>
      </c>
      <c r="F54" s="256">
        <v>1577</v>
      </c>
      <c r="G54" s="253">
        <v>78</v>
      </c>
      <c r="H54" s="253">
        <v>2969</v>
      </c>
      <c r="I54" s="253"/>
      <c r="J54" s="255">
        <f>SUM(H54:I54)</f>
        <v>2969</v>
      </c>
      <c r="K54" s="255">
        <f>SUM(F54,G54,J54)</f>
        <v>4624</v>
      </c>
      <c r="L54" s="259">
        <f>SUM(E54,K54)</f>
        <v>9315</v>
      </c>
      <c r="M54" s="259">
        <v>1048</v>
      </c>
      <c r="N54" s="259">
        <f>SUM(L54,M54)</f>
        <v>10363</v>
      </c>
      <c r="O54" s="261">
        <v>15.24</v>
      </c>
    </row>
    <row r="55" spans="1:15" ht="12.75">
      <c r="A55" s="251" t="s">
        <v>521</v>
      </c>
      <c r="B55" s="252" t="s">
        <v>522</v>
      </c>
      <c r="C55" s="253"/>
      <c r="D55" s="254">
        <v>0</v>
      </c>
      <c r="E55" s="255">
        <f>SUM(C55:D55)</f>
        <v>0</v>
      </c>
      <c r="F55" s="256">
        <v>0</v>
      </c>
      <c r="G55" s="253"/>
      <c r="H55" s="253">
        <v>200</v>
      </c>
      <c r="I55" s="253"/>
      <c r="J55" s="255">
        <f>SUM(H55:I55)</f>
        <v>200</v>
      </c>
      <c r="K55" s="255">
        <f>SUM(F55,G55,J55)</f>
        <v>200</v>
      </c>
      <c r="L55" s="259">
        <f>SUM(E55,K55)</f>
        <v>200</v>
      </c>
      <c r="M55" s="259"/>
      <c r="N55" s="259">
        <f>SUM(L55,M55)</f>
        <v>200</v>
      </c>
      <c r="O55" s="261"/>
    </row>
    <row r="56" spans="1:15" ht="26.25" thickBot="1">
      <c r="A56" s="262" t="s">
        <v>377</v>
      </c>
      <c r="B56" s="263" t="s">
        <v>378</v>
      </c>
      <c r="C56" s="164"/>
      <c r="D56" s="264">
        <v>186</v>
      </c>
      <c r="E56" s="258">
        <f>SUM(C56:D56)</f>
        <v>186</v>
      </c>
      <c r="F56" s="184"/>
      <c r="G56" s="164"/>
      <c r="H56" s="164">
        <v>502</v>
      </c>
      <c r="I56" s="164"/>
      <c r="J56" s="258">
        <f>SUM(H56:I56)</f>
        <v>502</v>
      </c>
      <c r="K56" s="258">
        <f>SUM(F56,G56,J56)</f>
        <v>502</v>
      </c>
      <c r="L56" s="266">
        <f>SUM(E56,K56)</f>
        <v>688</v>
      </c>
      <c r="M56" s="266"/>
      <c r="N56" s="266">
        <f>SUM(L56,M56)</f>
        <v>688</v>
      </c>
      <c r="O56" s="268"/>
    </row>
    <row r="57" spans="1:15" ht="14.25" customHeight="1" thickBot="1">
      <c r="A57" s="270"/>
      <c r="B57" s="271" t="s">
        <v>379</v>
      </c>
      <c r="C57" s="274">
        <f aca="true" t="shared" si="31" ref="C57:O57">SUM(C53:C56)</f>
        <v>3894</v>
      </c>
      <c r="D57" s="282">
        <f t="shared" si="31"/>
        <v>1115</v>
      </c>
      <c r="E57" s="272">
        <f t="shared" si="31"/>
        <v>5009</v>
      </c>
      <c r="F57" s="283">
        <f t="shared" si="31"/>
        <v>1614</v>
      </c>
      <c r="G57" s="274">
        <f t="shared" si="31"/>
        <v>78</v>
      </c>
      <c r="H57" s="274">
        <f t="shared" si="31"/>
        <v>4652</v>
      </c>
      <c r="I57" s="274">
        <f t="shared" si="31"/>
        <v>0</v>
      </c>
      <c r="J57" s="272">
        <f t="shared" si="31"/>
        <v>4652</v>
      </c>
      <c r="K57" s="272">
        <f t="shared" si="31"/>
        <v>6344</v>
      </c>
      <c r="L57" s="272">
        <f t="shared" si="31"/>
        <v>11353</v>
      </c>
      <c r="M57" s="272">
        <f t="shared" si="31"/>
        <v>1048</v>
      </c>
      <c r="N57" s="272">
        <f t="shared" si="31"/>
        <v>12401</v>
      </c>
      <c r="O57" s="273">
        <f t="shared" si="31"/>
        <v>15.24</v>
      </c>
    </row>
    <row r="58" spans="1:15" ht="25.5">
      <c r="A58" s="251" t="s">
        <v>523</v>
      </c>
      <c r="B58" s="252" t="s">
        <v>524</v>
      </c>
      <c r="C58" s="253">
        <v>21</v>
      </c>
      <c r="D58" s="254"/>
      <c r="E58" s="255">
        <f aca="true" t="shared" si="32" ref="E58:E65">SUM(C58:D58)</f>
        <v>21</v>
      </c>
      <c r="F58" s="256">
        <v>7</v>
      </c>
      <c r="G58" s="253"/>
      <c r="H58" s="253">
        <v>64</v>
      </c>
      <c r="I58" s="253"/>
      <c r="J58" s="255">
        <f aca="true" t="shared" si="33" ref="J58:J65">SUM(H58:I58)</f>
        <v>64</v>
      </c>
      <c r="K58" s="255">
        <f aca="true" t="shared" si="34" ref="K58:K65">SUM(F58,G58,J58)</f>
        <v>71</v>
      </c>
      <c r="L58" s="259">
        <f aca="true" t="shared" si="35" ref="L58:L65">SUM(E58,K58)</f>
        <v>92</v>
      </c>
      <c r="M58" s="259"/>
      <c r="N58" s="259">
        <f aca="true" t="shared" si="36" ref="N58:N65">SUM(L58,M58)</f>
        <v>92</v>
      </c>
      <c r="O58" s="261"/>
    </row>
    <row r="59" spans="1:15" ht="12.75">
      <c r="A59" s="251" t="s">
        <v>525</v>
      </c>
      <c r="B59" s="252" t="s">
        <v>526</v>
      </c>
      <c r="C59" s="253"/>
      <c r="D59" s="254"/>
      <c r="E59" s="258">
        <f t="shared" si="32"/>
        <v>0</v>
      </c>
      <c r="F59" s="256"/>
      <c r="G59" s="253"/>
      <c r="H59" s="253">
        <v>18</v>
      </c>
      <c r="I59" s="253"/>
      <c r="J59" s="258">
        <f>SUM(H59:I59)</f>
        <v>18</v>
      </c>
      <c r="K59" s="258">
        <f t="shared" si="34"/>
        <v>18</v>
      </c>
      <c r="L59" s="266">
        <f t="shared" si="35"/>
        <v>18</v>
      </c>
      <c r="M59" s="266"/>
      <c r="N59" s="266">
        <f t="shared" si="36"/>
        <v>18</v>
      </c>
      <c r="O59" s="261"/>
    </row>
    <row r="60" spans="1:15" ht="12.75">
      <c r="A60" s="251" t="s">
        <v>527</v>
      </c>
      <c r="B60" s="252" t="s">
        <v>528</v>
      </c>
      <c r="C60" s="253"/>
      <c r="D60" s="254"/>
      <c r="E60" s="258">
        <f t="shared" si="32"/>
        <v>0</v>
      </c>
      <c r="F60" s="256"/>
      <c r="G60" s="253"/>
      <c r="H60" s="253">
        <v>50</v>
      </c>
      <c r="I60" s="253"/>
      <c r="J60" s="258">
        <f t="shared" si="33"/>
        <v>50</v>
      </c>
      <c r="K60" s="258">
        <f t="shared" si="34"/>
        <v>50</v>
      </c>
      <c r="L60" s="266">
        <f t="shared" si="35"/>
        <v>50</v>
      </c>
      <c r="M60" s="266"/>
      <c r="N60" s="266">
        <f t="shared" si="36"/>
        <v>50</v>
      </c>
      <c r="O60" s="261"/>
    </row>
    <row r="61" spans="1:15" ht="25.5">
      <c r="A61" s="251" t="s">
        <v>529</v>
      </c>
      <c r="B61" s="252" t="s">
        <v>530</v>
      </c>
      <c r="C61" s="253"/>
      <c r="D61" s="254"/>
      <c r="E61" s="258">
        <f t="shared" si="32"/>
        <v>0</v>
      </c>
      <c r="F61" s="256"/>
      <c r="G61" s="253"/>
      <c r="H61" s="253">
        <v>690</v>
      </c>
      <c r="I61" s="253"/>
      <c r="J61" s="258">
        <f t="shared" si="33"/>
        <v>690</v>
      </c>
      <c r="K61" s="258">
        <f t="shared" si="34"/>
        <v>690</v>
      </c>
      <c r="L61" s="266">
        <f t="shared" si="35"/>
        <v>690</v>
      </c>
      <c r="M61" s="266"/>
      <c r="N61" s="266">
        <f t="shared" si="36"/>
        <v>690</v>
      </c>
      <c r="O61" s="261"/>
    </row>
    <row r="62" spans="1:15" ht="12.75">
      <c r="A62" s="251" t="s">
        <v>531</v>
      </c>
      <c r="B62" s="252" t="s">
        <v>532</v>
      </c>
      <c r="C62" s="253"/>
      <c r="D62" s="254">
        <v>427</v>
      </c>
      <c r="E62" s="258">
        <f t="shared" si="32"/>
        <v>427</v>
      </c>
      <c r="F62" s="256"/>
      <c r="G62" s="253"/>
      <c r="H62" s="253">
        <v>2044</v>
      </c>
      <c r="I62" s="253"/>
      <c r="J62" s="258">
        <f t="shared" si="33"/>
        <v>2044</v>
      </c>
      <c r="K62" s="258">
        <f t="shared" si="34"/>
        <v>2044</v>
      </c>
      <c r="L62" s="266">
        <f t="shared" si="35"/>
        <v>2471</v>
      </c>
      <c r="M62" s="266"/>
      <c r="N62" s="266">
        <f t="shared" si="36"/>
        <v>2471</v>
      </c>
      <c r="O62" s="261"/>
    </row>
    <row r="63" spans="1:15" ht="12.75">
      <c r="A63" s="262" t="s">
        <v>380</v>
      </c>
      <c r="B63" s="263" t="s">
        <v>381</v>
      </c>
      <c r="C63" s="164">
        <v>14478</v>
      </c>
      <c r="D63" s="264">
        <v>2903</v>
      </c>
      <c r="E63" s="258">
        <f t="shared" si="32"/>
        <v>17381</v>
      </c>
      <c r="F63" s="184">
        <v>5432</v>
      </c>
      <c r="G63" s="164">
        <v>289</v>
      </c>
      <c r="H63" s="164">
        <f>7847-739</f>
        <v>7108</v>
      </c>
      <c r="I63" s="164">
        <v>739</v>
      </c>
      <c r="J63" s="258">
        <f t="shared" si="33"/>
        <v>7847</v>
      </c>
      <c r="K63" s="258">
        <f t="shared" si="34"/>
        <v>13568</v>
      </c>
      <c r="L63" s="266">
        <f t="shared" si="35"/>
        <v>30949</v>
      </c>
      <c r="M63" s="266">
        <v>8875</v>
      </c>
      <c r="N63" s="266">
        <f t="shared" si="36"/>
        <v>39824</v>
      </c>
      <c r="O63" s="268">
        <v>64.52</v>
      </c>
    </row>
    <row r="64" spans="1:15" ht="12.75" customHeight="1">
      <c r="A64" s="262" t="s">
        <v>382</v>
      </c>
      <c r="B64" s="263" t="s">
        <v>383</v>
      </c>
      <c r="C64" s="164">
        <v>580</v>
      </c>
      <c r="D64" s="264">
        <v>117</v>
      </c>
      <c r="E64" s="258">
        <f t="shared" si="32"/>
        <v>697</v>
      </c>
      <c r="F64" s="184">
        <v>235</v>
      </c>
      <c r="G64" s="164">
        <v>12</v>
      </c>
      <c r="H64" s="164">
        <v>5688</v>
      </c>
      <c r="I64" s="164"/>
      <c r="J64" s="258">
        <f t="shared" si="33"/>
        <v>5688</v>
      </c>
      <c r="K64" s="258">
        <f t="shared" si="34"/>
        <v>5935</v>
      </c>
      <c r="L64" s="266">
        <f t="shared" si="35"/>
        <v>6632</v>
      </c>
      <c r="M64" s="266">
        <v>6357</v>
      </c>
      <c r="N64" s="266">
        <f t="shared" si="36"/>
        <v>12989</v>
      </c>
      <c r="O64" s="268">
        <v>14</v>
      </c>
    </row>
    <row r="65" spans="1:15" ht="26.25" thickBot="1">
      <c r="A65" s="251" t="s">
        <v>384</v>
      </c>
      <c r="B65" s="252" t="s">
        <v>385</v>
      </c>
      <c r="C65" s="253"/>
      <c r="D65" s="254">
        <v>1989</v>
      </c>
      <c r="E65" s="255">
        <f t="shared" si="32"/>
        <v>1989</v>
      </c>
      <c r="F65" s="256">
        <v>157</v>
      </c>
      <c r="G65" s="253"/>
      <c r="H65" s="253">
        <v>3754</v>
      </c>
      <c r="I65" s="253"/>
      <c r="J65" s="255">
        <f t="shared" si="33"/>
        <v>3754</v>
      </c>
      <c r="K65" s="255">
        <f t="shared" si="34"/>
        <v>3911</v>
      </c>
      <c r="L65" s="259">
        <f t="shared" si="35"/>
        <v>5900</v>
      </c>
      <c r="M65" s="259">
        <v>2346</v>
      </c>
      <c r="N65" s="266">
        <f t="shared" si="36"/>
        <v>8246</v>
      </c>
      <c r="O65" s="261"/>
    </row>
    <row r="66" spans="1:15" ht="14.25" customHeight="1" thickBot="1">
      <c r="A66" s="270"/>
      <c r="B66" s="271" t="s">
        <v>386</v>
      </c>
      <c r="C66" s="272">
        <f aca="true" t="shared" si="37" ref="C66:O66">SUM(C58:C65)</f>
        <v>15079</v>
      </c>
      <c r="D66" s="272">
        <f t="shared" si="37"/>
        <v>5436</v>
      </c>
      <c r="E66" s="272">
        <f t="shared" si="37"/>
        <v>20515</v>
      </c>
      <c r="F66" s="272">
        <f t="shared" si="37"/>
        <v>5831</v>
      </c>
      <c r="G66" s="272">
        <f t="shared" si="37"/>
        <v>301</v>
      </c>
      <c r="H66" s="272">
        <f t="shared" si="37"/>
        <v>19416</v>
      </c>
      <c r="I66" s="272">
        <f t="shared" si="37"/>
        <v>739</v>
      </c>
      <c r="J66" s="272">
        <f t="shared" si="37"/>
        <v>20155</v>
      </c>
      <c r="K66" s="272">
        <f t="shared" si="37"/>
        <v>26287</v>
      </c>
      <c r="L66" s="272">
        <f t="shared" si="37"/>
        <v>46802</v>
      </c>
      <c r="M66" s="272">
        <f t="shared" si="37"/>
        <v>17578</v>
      </c>
      <c r="N66" s="272">
        <f t="shared" si="37"/>
        <v>64380</v>
      </c>
      <c r="O66" s="273">
        <f t="shared" si="37"/>
        <v>78.52</v>
      </c>
    </row>
    <row r="67" spans="1:15" ht="12.75">
      <c r="A67" s="251" t="s">
        <v>387</v>
      </c>
      <c r="B67" s="252" t="s">
        <v>388</v>
      </c>
      <c r="C67" s="253">
        <v>33074</v>
      </c>
      <c r="D67" s="254">
        <v>200</v>
      </c>
      <c r="E67" s="255">
        <f>SUM(C67:D67)</f>
        <v>33274</v>
      </c>
      <c r="F67" s="256">
        <v>11585</v>
      </c>
      <c r="G67" s="253">
        <v>661</v>
      </c>
      <c r="H67" s="253">
        <v>15454</v>
      </c>
      <c r="I67" s="253"/>
      <c r="J67" s="255">
        <f>SUM(H67:I67)</f>
        <v>15454</v>
      </c>
      <c r="K67" s="255">
        <f>SUM(F67,G67,J67)</f>
        <v>27700</v>
      </c>
      <c r="L67" s="259">
        <f>SUM(E67,K67)</f>
        <v>60974</v>
      </c>
      <c r="M67" s="259">
        <v>2990</v>
      </c>
      <c r="N67" s="259">
        <f>SUM(L67,M67)</f>
        <v>63964</v>
      </c>
      <c r="O67" s="261">
        <v>147.79</v>
      </c>
    </row>
    <row r="68" spans="1:15" ht="12.75">
      <c r="A68" s="262" t="s">
        <v>389</v>
      </c>
      <c r="B68" s="263" t="s">
        <v>390</v>
      </c>
      <c r="C68" s="164"/>
      <c r="D68" s="264"/>
      <c r="E68" s="258">
        <f>SUM(C68:D68)</f>
        <v>0</v>
      </c>
      <c r="F68" s="184"/>
      <c r="G68" s="164"/>
      <c r="H68" s="164">
        <v>50339</v>
      </c>
      <c r="I68" s="164"/>
      <c r="J68" s="258">
        <f>SUM(H68:I68)</f>
        <v>50339</v>
      </c>
      <c r="K68" s="258">
        <f>SUM(F68,G68,J68)</f>
        <v>50339</v>
      </c>
      <c r="L68" s="266">
        <f>SUM(E68,K68)</f>
        <v>50339</v>
      </c>
      <c r="M68" s="266"/>
      <c r="N68" s="266">
        <f>SUM(L68,M68)</f>
        <v>50339</v>
      </c>
      <c r="O68" s="268"/>
    </row>
    <row r="69" spans="1:15" ht="25.5">
      <c r="A69" s="262" t="s">
        <v>391</v>
      </c>
      <c r="B69" s="263" t="s">
        <v>392</v>
      </c>
      <c r="C69" s="164"/>
      <c r="D69" s="264">
        <v>20</v>
      </c>
      <c r="E69" s="258">
        <f>SUM(C69:D69)</f>
        <v>20</v>
      </c>
      <c r="F69" s="184"/>
      <c r="G69" s="164"/>
      <c r="H69" s="164">
        <v>393</v>
      </c>
      <c r="I69" s="164"/>
      <c r="J69" s="258">
        <f>SUM(H69:I69)</f>
        <v>393</v>
      </c>
      <c r="K69" s="258">
        <f>SUM(F69,G69,J69)</f>
        <v>393</v>
      </c>
      <c r="L69" s="266">
        <f>SUM(E69,K69)</f>
        <v>413</v>
      </c>
      <c r="M69" s="266"/>
      <c r="N69" s="266">
        <f>SUM(L69,M69)</f>
        <v>413</v>
      </c>
      <c r="O69" s="268"/>
    </row>
    <row r="70" spans="1:15" ht="13.5" thickBot="1">
      <c r="A70" s="251" t="s">
        <v>393</v>
      </c>
      <c r="B70" s="252" t="s">
        <v>394</v>
      </c>
      <c r="C70" s="253">
        <v>20</v>
      </c>
      <c r="D70" s="254"/>
      <c r="E70" s="255">
        <f>SUM(C70:D70)</f>
        <v>20</v>
      </c>
      <c r="F70" s="256">
        <v>7</v>
      </c>
      <c r="G70" s="253">
        <v>1</v>
      </c>
      <c r="H70" s="253">
        <v>14179</v>
      </c>
      <c r="I70" s="253"/>
      <c r="J70" s="255">
        <f>SUM(H70:I70)</f>
        <v>14179</v>
      </c>
      <c r="K70" s="255">
        <f>SUM(F70,G70,J70)</f>
        <v>14187</v>
      </c>
      <c r="L70" s="259">
        <f>SUM(E70,K70)</f>
        <v>14207</v>
      </c>
      <c r="M70" s="259"/>
      <c r="N70" s="259">
        <f>SUM(L70,M70)</f>
        <v>14207</v>
      </c>
      <c r="O70" s="261"/>
    </row>
    <row r="71" spans="1:15" ht="14.25" customHeight="1" thickBot="1">
      <c r="A71" s="270"/>
      <c r="B71" s="271" t="s">
        <v>395</v>
      </c>
      <c r="C71" s="274">
        <f aca="true" t="shared" si="38" ref="C71:O71">SUM(C67:C70)</f>
        <v>33094</v>
      </c>
      <c r="D71" s="282">
        <f t="shared" si="38"/>
        <v>220</v>
      </c>
      <c r="E71" s="272">
        <f t="shared" si="38"/>
        <v>33314</v>
      </c>
      <c r="F71" s="283">
        <f t="shared" si="38"/>
        <v>11592</v>
      </c>
      <c r="G71" s="274">
        <f t="shared" si="38"/>
        <v>662</v>
      </c>
      <c r="H71" s="274">
        <f t="shared" si="38"/>
        <v>80365</v>
      </c>
      <c r="I71" s="274">
        <f t="shared" si="38"/>
        <v>0</v>
      </c>
      <c r="J71" s="272">
        <f t="shared" si="38"/>
        <v>80365</v>
      </c>
      <c r="K71" s="272">
        <f t="shared" si="38"/>
        <v>92619</v>
      </c>
      <c r="L71" s="272">
        <f t="shared" si="38"/>
        <v>125933</v>
      </c>
      <c r="M71" s="272">
        <f t="shared" si="38"/>
        <v>2990</v>
      </c>
      <c r="N71" s="272">
        <f t="shared" si="38"/>
        <v>128923</v>
      </c>
      <c r="O71" s="273">
        <f t="shared" si="38"/>
        <v>147.79</v>
      </c>
    </row>
    <row r="72" spans="1:15" ht="12.75">
      <c r="A72" s="251" t="s">
        <v>396</v>
      </c>
      <c r="B72" s="252" t="s">
        <v>397</v>
      </c>
      <c r="C72" s="290"/>
      <c r="D72" s="291"/>
      <c r="E72" s="292">
        <f>SUM(C72:D72)</f>
        <v>0</v>
      </c>
      <c r="F72" s="293"/>
      <c r="G72" s="290"/>
      <c r="H72" s="253">
        <v>7546</v>
      </c>
      <c r="I72" s="253"/>
      <c r="J72" s="255">
        <f>SUM(H72:I72)</f>
        <v>7546</v>
      </c>
      <c r="K72" s="255">
        <f>SUM(F72,G72,J72)</f>
        <v>7546</v>
      </c>
      <c r="L72" s="294">
        <f>SUM(E72,K72)</f>
        <v>7546</v>
      </c>
      <c r="M72" s="294">
        <v>120</v>
      </c>
      <c r="N72" s="294">
        <f>SUM(L72,M72)</f>
        <v>7666</v>
      </c>
      <c r="O72" s="295"/>
    </row>
    <row r="73" spans="1:15" ht="13.5" thickBot="1">
      <c r="A73" s="251" t="s">
        <v>398</v>
      </c>
      <c r="B73" s="252" t="s">
        <v>399</v>
      </c>
      <c r="C73" s="164"/>
      <c r="D73" s="264"/>
      <c r="E73" s="258">
        <f>SUM(C73:D73)</f>
        <v>0</v>
      </c>
      <c r="F73" s="184"/>
      <c r="G73" s="164"/>
      <c r="H73" s="164">
        <v>5500</v>
      </c>
      <c r="I73" s="164"/>
      <c r="J73" s="258">
        <f>SUM(H73:I73)</f>
        <v>5500</v>
      </c>
      <c r="K73" s="258">
        <f>SUM(F73,G73,J73)</f>
        <v>5500</v>
      </c>
      <c r="L73" s="266">
        <f>SUM(E73,K73)</f>
        <v>5500</v>
      </c>
      <c r="M73" s="266"/>
      <c r="N73" s="266">
        <f>SUM(L73,M73)</f>
        <v>5500</v>
      </c>
      <c r="O73" s="268"/>
    </row>
    <row r="74" spans="1:15" ht="15" customHeight="1" thickBot="1">
      <c r="A74" s="270"/>
      <c r="B74" s="271" t="s">
        <v>400</v>
      </c>
      <c r="C74" s="274">
        <f aca="true" t="shared" si="39" ref="C74:O74">SUM(C72:C73)</f>
        <v>0</v>
      </c>
      <c r="D74" s="282">
        <f t="shared" si="39"/>
        <v>0</v>
      </c>
      <c r="E74" s="272">
        <f t="shared" si="39"/>
        <v>0</v>
      </c>
      <c r="F74" s="283">
        <f t="shared" si="39"/>
        <v>0</v>
      </c>
      <c r="G74" s="274">
        <f t="shared" si="39"/>
        <v>0</v>
      </c>
      <c r="H74" s="274">
        <f t="shared" si="39"/>
        <v>13046</v>
      </c>
      <c r="I74" s="274">
        <f t="shared" si="39"/>
        <v>0</v>
      </c>
      <c r="J74" s="272">
        <f t="shared" si="39"/>
        <v>13046</v>
      </c>
      <c r="K74" s="272">
        <f t="shared" si="39"/>
        <v>13046</v>
      </c>
      <c r="L74" s="272">
        <f t="shared" si="39"/>
        <v>13046</v>
      </c>
      <c r="M74" s="272">
        <f t="shared" si="39"/>
        <v>120</v>
      </c>
      <c r="N74" s="272">
        <f t="shared" si="39"/>
        <v>13166</v>
      </c>
      <c r="O74" s="273">
        <f t="shared" si="39"/>
        <v>0</v>
      </c>
    </row>
    <row r="75" spans="1:19" s="229" customFormat="1" ht="12.75">
      <c r="A75" s="284">
        <v>3291</v>
      </c>
      <c r="B75" s="285" t="s">
        <v>401</v>
      </c>
      <c r="C75" s="286">
        <v>3967.205</v>
      </c>
      <c r="D75" s="287">
        <v>3836.142</v>
      </c>
      <c r="E75" s="258">
        <f aca="true" t="shared" si="40" ref="E75:E80">SUM(C75:D75)</f>
        <v>7803.347</v>
      </c>
      <c r="F75" s="288">
        <v>2128.943</v>
      </c>
      <c r="G75" s="286">
        <v>79.933</v>
      </c>
      <c r="H75" s="286">
        <v>7679.372</v>
      </c>
      <c r="I75" s="286"/>
      <c r="J75" s="258">
        <f aca="true" t="shared" si="41" ref="J75:J80">SUM(H75:I75)</f>
        <v>7679.372</v>
      </c>
      <c r="K75" s="258">
        <f aca="true" t="shared" si="42" ref="K75:K80">SUM(F75,G75,J75)</f>
        <v>9888.248</v>
      </c>
      <c r="L75" s="266">
        <f aca="true" t="shared" si="43" ref="L75:L80">SUM(E75,K75)</f>
        <v>17691.595</v>
      </c>
      <c r="M75" s="266"/>
      <c r="N75" s="266">
        <f aca="true" t="shared" si="44" ref="N75:N80">SUM(L75,M75)</f>
        <v>17691.595</v>
      </c>
      <c r="O75" s="289">
        <v>45.3</v>
      </c>
      <c r="P75"/>
      <c r="Q75"/>
      <c r="R75"/>
      <c r="S75"/>
    </row>
    <row r="76" spans="1:15" ht="12.75">
      <c r="A76" s="262" t="s">
        <v>513</v>
      </c>
      <c r="B76" s="263" t="s">
        <v>514</v>
      </c>
      <c r="C76" s="164"/>
      <c r="D76" s="264">
        <v>0</v>
      </c>
      <c r="E76" s="258">
        <f t="shared" si="40"/>
        <v>0</v>
      </c>
      <c r="F76" s="184">
        <v>0</v>
      </c>
      <c r="G76" s="164"/>
      <c r="H76" s="164">
        <v>0</v>
      </c>
      <c r="I76" s="164"/>
      <c r="J76" s="258">
        <f t="shared" si="41"/>
        <v>0</v>
      </c>
      <c r="K76" s="258">
        <f t="shared" si="42"/>
        <v>0</v>
      </c>
      <c r="L76" s="266">
        <f t="shared" si="43"/>
        <v>0</v>
      </c>
      <c r="M76" s="266"/>
      <c r="N76" s="266">
        <f t="shared" si="44"/>
        <v>0</v>
      </c>
      <c r="O76" s="268"/>
    </row>
    <row r="77" spans="1:15" ht="25.5">
      <c r="A77" s="262" t="s">
        <v>405</v>
      </c>
      <c r="B77" s="263" t="s">
        <v>533</v>
      </c>
      <c r="C77" s="164"/>
      <c r="D77" s="264">
        <v>0</v>
      </c>
      <c r="E77" s="258">
        <f t="shared" si="40"/>
        <v>0</v>
      </c>
      <c r="F77" s="184">
        <v>0</v>
      </c>
      <c r="G77" s="164"/>
      <c r="H77" s="164">
        <v>0</v>
      </c>
      <c r="I77" s="164"/>
      <c r="J77" s="258">
        <f t="shared" si="41"/>
        <v>0</v>
      </c>
      <c r="K77" s="258">
        <f t="shared" si="42"/>
        <v>0</v>
      </c>
      <c r="L77" s="266">
        <f t="shared" si="43"/>
        <v>0</v>
      </c>
      <c r="M77" s="266"/>
      <c r="N77" s="266">
        <f t="shared" si="44"/>
        <v>0</v>
      </c>
      <c r="O77" s="268"/>
    </row>
    <row r="78" spans="1:15" ht="12.75">
      <c r="A78" s="262" t="s">
        <v>404</v>
      </c>
      <c r="B78" s="263" t="s">
        <v>534</v>
      </c>
      <c r="C78" s="164">
        <v>959</v>
      </c>
      <c r="D78" s="264">
        <v>12553</v>
      </c>
      <c r="E78" s="258">
        <f t="shared" si="40"/>
        <v>13512</v>
      </c>
      <c r="F78" s="184">
        <v>4196</v>
      </c>
      <c r="G78" s="164">
        <v>20</v>
      </c>
      <c r="H78" s="164">
        <v>8141</v>
      </c>
      <c r="I78" s="164"/>
      <c r="J78" s="258">
        <f t="shared" si="41"/>
        <v>8141</v>
      </c>
      <c r="K78" s="258">
        <f t="shared" si="42"/>
        <v>12357</v>
      </c>
      <c r="L78" s="266">
        <f t="shared" si="43"/>
        <v>25869</v>
      </c>
      <c r="M78" s="266"/>
      <c r="N78" s="266">
        <f t="shared" si="44"/>
        <v>25869</v>
      </c>
      <c r="O78" s="268">
        <v>3.4</v>
      </c>
    </row>
    <row r="79" spans="1:15" ht="25.5">
      <c r="A79" s="262" t="s">
        <v>535</v>
      </c>
      <c r="B79" s="263" t="s">
        <v>536</v>
      </c>
      <c r="C79" s="164">
        <v>11</v>
      </c>
      <c r="D79" s="264"/>
      <c r="E79" s="258">
        <f t="shared" si="40"/>
        <v>11</v>
      </c>
      <c r="F79" s="184">
        <v>3</v>
      </c>
      <c r="G79" s="164"/>
      <c r="H79" s="164"/>
      <c r="I79" s="164"/>
      <c r="J79" s="258">
        <f t="shared" si="41"/>
        <v>0</v>
      </c>
      <c r="K79" s="258">
        <f t="shared" si="42"/>
        <v>3</v>
      </c>
      <c r="L79" s="266">
        <f t="shared" si="43"/>
        <v>14</v>
      </c>
      <c r="M79" s="266"/>
      <c r="N79" s="266">
        <f t="shared" si="44"/>
        <v>14</v>
      </c>
      <c r="O79" s="268"/>
    </row>
    <row r="80" spans="1:15" ht="13.5" thickBot="1">
      <c r="A80" s="262" t="s">
        <v>402</v>
      </c>
      <c r="B80" s="263" t="s">
        <v>403</v>
      </c>
      <c r="C80" s="164">
        <v>22165</v>
      </c>
      <c r="D80" s="264">
        <v>12264</v>
      </c>
      <c r="E80" s="258">
        <f t="shared" si="40"/>
        <v>34429</v>
      </c>
      <c r="F80" s="184">
        <v>11598</v>
      </c>
      <c r="G80" s="164">
        <v>443</v>
      </c>
      <c r="H80" s="164">
        <v>25321</v>
      </c>
      <c r="I80" s="164"/>
      <c r="J80" s="258">
        <f t="shared" si="41"/>
        <v>25321</v>
      </c>
      <c r="K80" s="258">
        <f t="shared" si="42"/>
        <v>37362</v>
      </c>
      <c r="L80" s="266">
        <f t="shared" si="43"/>
        <v>71791</v>
      </c>
      <c r="M80" s="266">
        <v>7430</v>
      </c>
      <c r="N80" s="266">
        <f t="shared" si="44"/>
        <v>79221</v>
      </c>
      <c r="O80" s="268">
        <v>88.55</v>
      </c>
    </row>
    <row r="81" spans="1:15" ht="14.25" customHeight="1" thickBot="1">
      <c r="A81" s="270"/>
      <c r="B81" s="271" t="s">
        <v>406</v>
      </c>
      <c r="C81" s="274">
        <f aca="true" t="shared" si="45" ref="C81:O81">SUM(C75:C80)</f>
        <v>27102.205</v>
      </c>
      <c r="D81" s="282">
        <f t="shared" si="45"/>
        <v>28653.142</v>
      </c>
      <c r="E81" s="272">
        <f t="shared" si="45"/>
        <v>55755.347</v>
      </c>
      <c r="F81" s="283">
        <f t="shared" si="45"/>
        <v>17925.943</v>
      </c>
      <c r="G81" s="274">
        <f t="shared" si="45"/>
        <v>542.933</v>
      </c>
      <c r="H81" s="274">
        <f t="shared" si="45"/>
        <v>41141.372</v>
      </c>
      <c r="I81" s="274">
        <f t="shared" si="45"/>
        <v>0</v>
      </c>
      <c r="J81" s="272">
        <f t="shared" si="45"/>
        <v>41141.372</v>
      </c>
      <c r="K81" s="272">
        <f t="shared" si="45"/>
        <v>59610.248</v>
      </c>
      <c r="L81" s="272">
        <f t="shared" si="45"/>
        <v>115365.595</v>
      </c>
      <c r="M81" s="272">
        <f t="shared" si="45"/>
        <v>7430</v>
      </c>
      <c r="N81" s="272">
        <f t="shared" si="45"/>
        <v>122795.595</v>
      </c>
      <c r="O81" s="273">
        <f t="shared" si="45"/>
        <v>137.25</v>
      </c>
    </row>
    <row r="82" spans="1:15" ht="13.5" thickBot="1">
      <c r="A82" s="262" t="s">
        <v>407</v>
      </c>
      <c r="B82" s="263" t="s">
        <v>408</v>
      </c>
      <c r="C82" s="164">
        <v>1437</v>
      </c>
      <c r="D82" s="264">
        <v>1260</v>
      </c>
      <c r="E82" s="258">
        <f>SUM(C82:D82)</f>
        <v>2697</v>
      </c>
      <c r="F82" s="184">
        <v>939</v>
      </c>
      <c r="G82" s="164">
        <v>29</v>
      </c>
      <c r="H82" s="164">
        <v>1718</v>
      </c>
      <c r="I82" s="164"/>
      <c r="J82" s="258">
        <f>SUM(H82:I82)</f>
        <v>1718</v>
      </c>
      <c r="K82" s="258">
        <f>SUM(F82,G82,J82)</f>
        <v>2686</v>
      </c>
      <c r="L82" s="266">
        <f>SUM(E82,K82)</f>
        <v>5383</v>
      </c>
      <c r="M82" s="266">
        <v>1440</v>
      </c>
      <c r="N82" s="266">
        <f>SUM(L82,M82)</f>
        <v>6823</v>
      </c>
      <c r="O82" s="268">
        <v>5.66</v>
      </c>
    </row>
    <row r="83" spans="1:15" ht="14.25" customHeight="1" thickBot="1">
      <c r="A83" s="270"/>
      <c r="B83" s="271" t="s">
        <v>409</v>
      </c>
      <c r="C83" s="274">
        <f aca="true" t="shared" si="46" ref="C83:O83">SUM(C82:C82)</f>
        <v>1437</v>
      </c>
      <c r="D83" s="282">
        <f t="shared" si="46"/>
        <v>1260</v>
      </c>
      <c r="E83" s="272">
        <f t="shared" si="46"/>
        <v>2697</v>
      </c>
      <c r="F83" s="283">
        <f t="shared" si="46"/>
        <v>939</v>
      </c>
      <c r="G83" s="274">
        <f t="shared" si="46"/>
        <v>29</v>
      </c>
      <c r="H83" s="274">
        <f t="shared" si="46"/>
        <v>1718</v>
      </c>
      <c r="I83" s="274">
        <f t="shared" si="46"/>
        <v>0</v>
      </c>
      <c r="J83" s="272">
        <f t="shared" si="46"/>
        <v>1718</v>
      </c>
      <c r="K83" s="272">
        <f t="shared" si="46"/>
        <v>2686</v>
      </c>
      <c r="L83" s="272">
        <f t="shared" si="46"/>
        <v>5383</v>
      </c>
      <c r="M83" s="272">
        <f t="shared" si="46"/>
        <v>1440</v>
      </c>
      <c r="N83" s="272">
        <f t="shared" si="46"/>
        <v>6823</v>
      </c>
      <c r="O83" s="273">
        <f t="shared" si="46"/>
        <v>5.66</v>
      </c>
    </row>
    <row r="84" spans="1:15" ht="14.25" customHeight="1" thickBot="1">
      <c r="A84" s="296" t="s">
        <v>410</v>
      </c>
      <c r="B84" s="303" t="s">
        <v>411</v>
      </c>
      <c r="C84" s="297"/>
      <c r="D84" s="298"/>
      <c r="E84" s="299">
        <f>SUM(C84:D84)</f>
        <v>0</v>
      </c>
      <c r="F84" s="300"/>
      <c r="G84" s="297"/>
      <c r="H84" s="297">
        <v>1100</v>
      </c>
      <c r="I84" s="297"/>
      <c r="J84" s="299">
        <f>SUM(H84:I84)</f>
        <v>1100</v>
      </c>
      <c r="K84" s="299">
        <f>SUM(F84,G84,J84)</f>
        <v>1100</v>
      </c>
      <c r="L84" s="301">
        <f>SUM(E84,K84)</f>
        <v>1100</v>
      </c>
      <c r="M84" s="301">
        <v>3533</v>
      </c>
      <c r="N84" s="301">
        <f>SUM(L84,M84)</f>
        <v>4633</v>
      </c>
      <c r="O84" s="302"/>
    </row>
    <row r="85" spans="1:15" ht="14.25" customHeight="1" thickBot="1">
      <c r="A85" s="270"/>
      <c r="B85" s="271" t="s">
        <v>412</v>
      </c>
      <c r="C85" s="274">
        <f aca="true" t="shared" si="47" ref="C85:O85">SUM(C84:C84)</f>
        <v>0</v>
      </c>
      <c r="D85" s="274">
        <f t="shared" si="47"/>
        <v>0</v>
      </c>
      <c r="E85" s="274">
        <f t="shared" si="47"/>
        <v>0</v>
      </c>
      <c r="F85" s="274">
        <f t="shared" si="47"/>
        <v>0</v>
      </c>
      <c r="G85" s="274">
        <f t="shared" si="47"/>
        <v>0</v>
      </c>
      <c r="H85" s="274">
        <f t="shared" si="47"/>
        <v>1100</v>
      </c>
      <c r="I85" s="274">
        <f t="shared" si="47"/>
        <v>0</v>
      </c>
      <c r="J85" s="274">
        <f t="shared" si="47"/>
        <v>1100</v>
      </c>
      <c r="K85" s="274">
        <f t="shared" si="47"/>
        <v>1100</v>
      </c>
      <c r="L85" s="274">
        <f t="shared" si="47"/>
        <v>1100</v>
      </c>
      <c r="M85" s="274">
        <f t="shared" si="47"/>
        <v>3533</v>
      </c>
      <c r="N85" s="274">
        <f t="shared" si="47"/>
        <v>4633</v>
      </c>
      <c r="O85" s="304">
        <f t="shared" si="47"/>
        <v>0</v>
      </c>
    </row>
    <row r="86" spans="1:19" s="233" customFormat="1" ht="13.5" thickBot="1">
      <c r="A86" s="305" t="s">
        <v>413</v>
      </c>
      <c r="B86" s="306" t="s">
        <v>414</v>
      </c>
      <c r="C86" s="307">
        <v>2209</v>
      </c>
      <c r="D86" s="308">
        <v>599</v>
      </c>
      <c r="E86" s="309">
        <f>SUM(C86:D86)</f>
        <v>2808</v>
      </c>
      <c r="F86" s="310">
        <v>955</v>
      </c>
      <c r="G86" s="307">
        <v>44</v>
      </c>
      <c r="H86" s="307">
        <v>8611</v>
      </c>
      <c r="I86" s="307"/>
      <c r="J86" s="309">
        <f>SUM(H86:I86)</f>
        <v>8611</v>
      </c>
      <c r="K86" s="309">
        <f>SUM(F86,G86,J86)</f>
        <v>9610</v>
      </c>
      <c r="L86" s="309">
        <f>SUM(E86,K86)</f>
        <v>12418</v>
      </c>
      <c r="M86" s="309">
        <v>1100</v>
      </c>
      <c r="N86" s="309">
        <f>SUM(L86,M86)</f>
        <v>13518</v>
      </c>
      <c r="O86" s="311">
        <v>6.4</v>
      </c>
      <c r="P86"/>
      <c r="Q86"/>
      <c r="R86"/>
      <c r="S86"/>
    </row>
    <row r="87" spans="1:15" ht="14.25" customHeight="1" thickBot="1">
      <c r="A87" s="270"/>
      <c r="B87" s="271" t="s">
        <v>415</v>
      </c>
      <c r="C87" s="274">
        <f aca="true" t="shared" si="48" ref="C87:L87">SUM(C86:C86)</f>
        <v>2209</v>
      </c>
      <c r="D87" s="282">
        <f t="shared" si="48"/>
        <v>599</v>
      </c>
      <c r="E87" s="272">
        <f t="shared" si="48"/>
        <v>2808</v>
      </c>
      <c r="F87" s="283">
        <f t="shared" si="48"/>
        <v>955</v>
      </c>
      <c r="G87" s="274">
        <f t="shared" si="48"/>
        <v>44</v>
      </c>
      <c r="H87" s="274">
        <f t="shared" si="48"/>
        <v>8611</v>
      </c>
      <c r="I87" s="274">
        <f t="shared" si="48"/>
        <v>0</v>
      </c>
      <c r="J87" s="272">
        <f t="shared" si="48"/>
        <v>8611</v>
      </c>
      <c r="K87" s="272">
        <f t="shared" si="48"/>
        <v>9610</v>
      </c>
      <c r="L87" s="272">
        <f t="shared" si="48"/>
        <v>12418</v>
      </c>
      <c r="M87" s="272">
        <f>SUM(M86:M86)</f>
        <v>1100</v>
      </c>
      <c r="N87" s="272">
        <f>SUM(N86:N86)</f>
        <v>13518</v>
      </c>
      <c r="O87" s="273">
        <f>SUM(O86:O86)</f>
        <v>6.4</v>
      </c>
    </row>
    <row r="88" spans="1:15" ht="27.75" customHeight="1" thickBot="1">
      <c r="A88" s="312"/>
      <c r="B88" s="313" t="s">
        <v>416</v>
      </c>
      <c r="C88" s="314">
        <f aca="true" t="shared" si="49" ref="C88:O88">C11+C26+C28+C37+C45+C52+C57+C66+C71+C74+C81+C83+C85+C87</f>
        <v>199820.88900000002</v>
      </c>
      <c r="D88" s="314">
        <f t="shared" si="49"/>
        <v>82446.97099999999</v>
      </c>
      <c r="E88" s="314">
        <f t="shared" si="49"/>
        <v>282267.86</v>
      </c>
      <c r="F88" s="314">
        <f t="shared" si="49"/>
        <v>87807.01</v>
      </c>
      <c r="G88" s="314">
        <f t="shared" si="49"/>
        <v>3988.533</v>
      </c>
      <c r="H88" s="314">
        <f t="shared" si="49"/>
        <v>343515.135</v>
      </c>
      <c r="I88" s="314">
        <f t="shared" si="49"/>
        <v>3509</v>
      </c>
      <c r="J88" s="314">
        <f t="shared" si="49"/>
        <v>347024.135</v>
      </c>
      <c r="K88" s="314">
        <f t="shared" si="49"/>
        <v>438819.678</v>
      </c>
      <c r="L88" s="314">
        <f t="shared" si="49"/>
        <v>721087.538</v>
      </c>
      <c r="M88" s="314">
        <f t="shared" si="49"/>
        <v>87327</v>
      </c>
      <c r="N88" s="314">
        <f t="shared" si="49"/>
        <v>808414.538</v>
      </c>
      <c r="O88" s="315">
        <f t="shared" si="49"/>
        <v>715.9299999999998</v>
      </c>
    </row>
  </sheetData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zoomScale="72" zoomScaleNormal="72" workbookViewId="0" topLeftCell="A2">
      <pane xSplit="1" ySplit="7" topLeftCell="B9" activePane="bottomRight" state="frozen"/>
      <selection pane="topLeft" activeCell="A2" sqref="A2"/>
      <selection pane="topRight" activeCell="B2" sqref="B2"/>
      <selection pane="bottomLeft" activeCell="A8" sqref="A8"/>
      <selection pane="bottomRight" activeCell="C9" sqref="C9"/>
    </sheetView>
  </sheetViews>
  <sheetFormatPr defaultColWidth="9.140625" defaultRowHeight="12.75"/>
  <cols>
    <col min="1" max="1" width="18.140625" style="195" customWidth="1"/>
    <col min="2" max="2" width="12.7109375" style="195" customWidth="1"/>
    <col min="3" max="3" width="11.8515625" style="195" customWidth="1"/>
    <col min="4" max="4" width="11.28125" style="195" customWidth="1"/>
    <col min="5" max="5" width="10.8515625" style="195" customWidth="1"/>
    <col min="6" max="16384" width="9.140625" style="195" customWidth="1"/>
  </cols>
  <sheetData>
    <row r="2" spans="1:5" ht="15.75">
      <c r="A2" s="196"/>
      <c r="D2" s="230" t="s">
        <v>300</v>
      </c>
      <c r="E2" s="41"/>
    </row>
    <row r="4" ht="15.75">
      <c r="A4" s="198" t="s">
        <v>304</v>
      </c>
    </row>
    <row r="5" ht="15.75">
      <c r="A5" s="198"/>
    </row>
    <row r="6" spans="1:5" ht="16.5" thickBot="1">
      <c r="A6" s="198"/>
      <c r="E6" s="199" t="s">
        <v>1</v>
      </c>
    </row>
    <row r="7" spans="1:5" ht="59.25" customHeight="1" thickBot="1">
      <c r="A7" s="201"/>
      <c r="B7" s="202" t="s">
        <v>301</v>
      </c>
      <c r="C7" s="203" t="s">
        <v>302</v>
      </c>
      <c r="D7" s="203" t="s">
        <v>303</v>
      </c>
      <c r="E7" s="204" t="s">
        <v>218</v>
      </c>
    </row>
    <row r="8" spans="1:5" ht="13.5" thickBot="1">
      <c r="A8" s="205"/>
      <c r="B8" s="206" t="s">
        <v>223</v>
      </c>
      <c r="C8" s="207" t="s">
        <v>224</v>
      </c>
      <c r="D8" s="207" t="s">
        <v>225</v>
      </c>
      <c r="E8" s="208" t="s">
        <v>226</v>
      </c>
    </row>
    <row r="9" spans="1:5" ht="12.75">
      <c r="A9" s="209" t="s">
        <v>4</v>
      </c>
      <c r="B9" s="365">
        <f>UR07!N11</f>
        <v>35285.741</v>
      </c>
      <c r="C9" s="366">
        <f>'V+N'!AG6</f>
        <v>73313.59</v>
      </c>
      <c r="D9" s="366">
        <f aca="true" t="shared" si="0" ref="D9:D22">B9-C9</f>
        <v>-38027.848999999995</v>
      </c>
      <c r="E9" s="212">
        <f aca="true" t="shared" si="1" ref="E9:E23">(C9/B9)*100</f>
        <v>207.7711503918821</v>
      </c>
    </row>
    <row r="10" spans="1:5" ht="12.75">
      <c r="A10" s="213" t="s">
        <v>5</v>
      </c>
      <c r="B10" s="367">
        <f>UR07!N26</f>
        <v>176338</v>
      </c>
      <c r="C10" s="368">
        <f>'V+N'!AG7</f>
        <v>135669.18</v>
      </c>
      <c r="D10" s="368">
        <f t="shared" si="0"/>
        <v>40668.82000000001</v>
      </c>
      <c r="E10" s="212">
        <f t="shared" si="1"/>
        <v>76.93700733818008</v>
      </c>
    </row>
    <row r="11" spans="1:5" ht="12.75">
      <c r="A11" s="213" t="s">
        <v>6</v>
      </c>
      <c r="B11" s="367">
        <f>UR07!N28</f>
        <v>4871</v>
      </c>
      <c r="C11" s="368">
        <f>'V+N'!AG8</f>
        <v>4861.86</v>
      </c>
      <c r="D11" s="368">
        <f t="shared" si="0"/>
        <v>9.140000000000327</v>
      </c>
      <c r="E11" s="212">
        <f t="shared" si="1"/>
        <v>99.8123588585506</v>
      </c>
    </row>
    <row r="12" spans="1:5" ht="12.75">
      <c r="A12" s="213" t="s">
        <v>7</v>
      </c>
      <c r="B12" s="367">
        <f>UR07!N37</f>
        <v>91485.182</v>
      </c>
      <c r="C12" s="368">
        <f>'V+N'!AG9</f>
        <v>114155.72</v>
      </c>
      <c r="D12" s="368">
        <f t="shared" si="0"/>
        <v>-22670.538</v>
      </c>
      <c r="E12" s="212">
        <f t="shared" si="1"/>
        <v>124.78055735845834</v>
      </c>
    </row>
    <row r="13" spans="1:5" ht="12.75">
      <c r="A13" s="213" t="s">
        <v>8</v>
      </c>
      <c r="B13" s="367">
        <f>UR07!N45</f>
        <v>92257.823</v>
      </c>
      <c r="C13" s="368">
        <f>'V+N'!AG10</f>
        <v>131090.99</v>
      </c>
      <c r="D13" s="368">
        <f t="shared" si="0"/>
        <v>-38833.16699999999</v>
      </c>
      <c r="E13" s="212">
        <f t="shared" si="1"/>
        <v>142.09200449050266</v>
      </c>
    </row>
    <row r="14" spans="1:5" ht="12.75">
      <c r="A14" s="213" t="s">
        <v>9</v>
      </c>
      <c r="B14" s="367">
        <f>UR07!N52</f>
        <v>41537.197</v>
      </c>
      <c r="C14" s="368">
        <f>'V+N'!AG11</f>
        <v>50746.67</v>
      </c>
      <c r="D14" s="368">
        <f t="shared" si="0"/>
        <v>-9209.472999999998</v>
      </c>
      <c r="E14" s="212">
        <f t="shared" si="1"/>
        <v>122.17162848037147</v>
      </c>
    </row>
    <row r="15" spans="1:9" ht="12.75">
      <c r="A15" s="216" t="s">
        <v>10</v>
      </c>
      <c r="B15" s="369">
        <f>UR07!N57</f>
        <v>12401</v>
      </c>
      <c r="C15" s="370">
        <f>'V+N'!AG12</f>
        <v>12712.52</v>
      </c>
      <c r="D15" s="370">
        <f t="shared" si="0"/>
        <v>-311.52000000000044</v>
      </c>
      <c r="E15" s="212">
        <f t="shared" si="1"/>
        <v>102.51205547939684</v>
      </c>
      <c r="I15" s="200"/>
    </row>
    <row r="16" spans="1:5" ht="12.75">
      <c r="A16" s="219" t="s">
        <v>11</v>
      </c>
      <c r="B16" s="369">
        <f>UR07!N66</f>
        <v>64380</v>
      </c>
      <c r="C16" s="370">
        <f>'V+N'!AG13</f>
        <v>123033.22</v>
      </c>
      <c r="D16" s="370">
        <f t="shared" si="0"/>
        <v>-58653.22</v>
      </c>
      <c r="E16" s="212">
        <f t="shared" si="1"/>
        <v>191.10472196334266</v>
      </c>
    </row>
    <row r="17" spans="1:5" ht="12.75">
      <c r="A17" s="220" t="s">
        <v>12</v>
      </c>
      <c r="B17" s="369">
        <f>UR07!N71</f>
        <v>128923</v>
      </c>
      <c r="C17" s="370">
        <f>'V+N'!AG14</f>
        <v>130981.51</v>
      </c>
      <c r="D17" s="370">
        <f t="shared" si="0"/>
        <v>-2058.5099999999948</v>
      </c>
      <c r="E17" s="212">
        <f t="shared" si="1"/>
        <v>101.5966972533993</v>
      </c>
    </row>
    <row r="18" spans="1:5" ht="12.75">
      <c r="A18" s="220" t="s">
        <v>13</v>
      </c>
      <c r="B18" s="369">
        <f>UR07!N74</f>
        <v>13166</v>
      </c>
      <c r="C18" s="370">
        <f>'V+N'!AG15</f>
        <v>13683.93</v>
      </c>
      <c r="D18" s="370">
        <f t="shared" si="0"/>
        <v>-517.9300000000003</v>
      </c>
      <c r="E18" s="212">
        <f t="shared" si="1"/>
        <v>103.93384475163299</v>
      </c>
    </row>
    <row r="19" spans="1:5" ht="12.75">
      <c r="A19" s="220" t="s">
        <v>14</v>
      </c>
      <c r="B19" s="369">
        <f>UR07!N81</f>
        <v>122795.595</v>
      </c>
      <c r="C19" s="370">
        <f>'V+N'!AG16</f>
        <v>166013.15</v>
      </c>
      <c r="D19" s="370">
        <f t="shared" si="0"/>
        <v>-43217.55499999999</v>
      </c>
      <c r="E19" s="212">
        <f t="shared" si="1"/>
        <v>135.19471117836108</v>
      </c>
    </row>
    <row r="20" spans="1:5" ht="12.75">
      <c r="A20" s="220" t="s">
        <v>32</v>
      </c>
      <c r="B20" s="369">
        <f>UR07!N83</f>
        <v>6823</v>
      </c>
      <c r="C20" s="370">
        <f>'V+N'!AG17</f>
        <v>6712.8</v>
      </c>
      <c r="D20" s="370">
        <f t="shared" si="0"/>
        <v>110.19999999999982</v>
      </c>
      <c r="E20" s="212">
        <f t="shared" si="1"/>
        <v>98.38487468855342</v>
      </c>
    </row>
    <row r="21" spans="1:5" ht="12.75">
      <c r="A21" s="220" t="s">
        <v>16</v>
      </c>
      <c r="B21" s="371">
        <f>UR07!N85</f>
        <v>4633</v>
      </c>
      <c r="C21" s="372">
        <f>'V+N'!AG18</f>
        <v>4710.13</v>
      </c>
      <c r="D21" s="372">
        <f t="shared" si="0"/>
        <v>-77.13000000000011</v>
      </c>
      <c r="E21" s="212">
        <f t="shared" si="1"/>
        <v>101.66479602849125</v>
      </c>
    </row>
    <row r="22" spans="1:5" ht="13.5" thickBot="1">
      <c r="A22" s="223" t="s">
        <v>17</v>
      </c>
      <c r="B22" s="371">
        <f>UR07!N87</f>
        <v>13518</v>
      </c>
      <c r="C22" s="372">
        <f>'V+N'!AG19</f>
        <v>14372.1</v>
      </c>
      <c r="D22" s="372">
        <f t="shared" si="0"/>
        <v>-854.1000000000004</v>
      </c>
      <c r="E22" s="224">
        <f t="shared" si="1"/>
        <v>106.31824234354195</v>
      </c>
    </row>
    <row r="23" spans="1:5" ht="16.5" thickBot="1">
      <c r="A23" s="231" t="s">
        <v>24</v>
      </c>
      <c r="B23" s="373">
        <f>SUM(B9:B22)</f>
        <v>808414.538</v>
      </c>
      <c r="C23" s="374">
        <f>SUM(C9:C22)</f>
        <v>982057.3700000001</v>
      </c>
      <c r="D23" s="374">
        <f>SUM(D9:D22)</f>
        <v>-173642.83199999997</v>
      </c>
      <c r="E23" s="228">
        <f t="shared" si="1"/>
        <v>121.47942965370078</v>
      </c>
    </row>
  </sheetData>
  <printOptions/>
  <pageMargins left="0.984251968503937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T1370"/>
  <sheetViews>
    <sheetView zoomScale="78" zoomScaleNormal="78" zoomScaleSheetLayoutView="75" workbookViewId="0" topLeftCell="A1">
      <selection activeCell="A24" sqref="A24"/>
    </sheetView>
  </sheetViews>
  <sheetFormatPr defaultColWidth="9.140625" defaultRowHeight="12.75"/>
  <cols>
    <col min="1" max="1" width="24.421875" style="381" customWidth="1"/>
    <col min="2" max="3" width="12.140625" style="381" customWidth="1"/>
    <col min="4" max="4" width="10.8515625" style="381" customWidth="1"/>
    <col min="5" max="5" width="9.140625" style="381" customWidth="1"/>
    <col min="6" max="6" width="11.7109375" style="381" customWidth="1"/>
    <col min="7" max="7" width="11.8515625" style="381" customWidth="1"/>
    <col min="8" max="8" width="9.421875" style="381" customWidth="1"/>
    <col min="9" max="9" width="11.00390625" style="381" customWidth="1"/>
    <col min="10" max="10" width="10.57421875" style="381" customWidth="1"/>
    <col min="11" max="11" width="8.7109375" style="381" customWidth="1"/>
    <col min="12" max="12" width="10.421875" style="381" customWidth="1"/>
    <col min="13" max="13" width="10.28125" style="381" customWidth="1"/>
    <col min="14" max="14" width="9.7109375" style="381" customWidth="1"/>
    <col min="15" max="15" width="8.7109375" style="381" customWidth="1"/>
    <col min="16" max="16384" width="9.140625" style="381" customWidth="1"/>
  </cols>
  <sheetData>
    <row r="1" spans="1:14" ht="15.75">
      <c r="A1" s="380"/>
      <c r="N1" s="382" t="s">
        <v>539</v>
      </c>
    </row>
    <row r="2" ht="12.75">
      <c r="N2" s="383"/>
    </row>
    <row r="3" ht="12.75">
      <c r="N3" s="383"/>
    </row>
    <row r="4" spans="1:15" ht="20.25">
      <c r="A4" s="384" t="s">
        <v>540</v>
      </c>
      <c r="B4" s="385"/>
      <c r="C4" s="385"/>
      <c r="D4" s="385"/>
      <c r="E4" s="385"/>
      <c r="F4" s="386"/>
      <c r="G4" s="386"/>
      <c r="H4" s="386"/>
      <c r="I4" s="386"/>
      <c r="J4" s="386"/>
      <c r="K4" s="386"/>
      <c r="L4" s="387"/>
      <c r="O4" s="388"/>
    </row>
    <row r="5" ht="16.5" thickBot="1">
      <c r="N5" s="382"/>
    </row>
    <row r="6" spans="1:20" ht="16.5" thickBot="1" thickTop="1">
      <c r="A6" s="389"/>
      <c r="B6" s="673" t="s">
        <v>282</v>
      </c>
      <c r="C6" s="674"/>
      <c r="D6" s="674"/>
      <c r="E6" s="675"/>
      <c r="F6" s="390" t="s">
        <v>283</v>
      </c>
      <c r="G6" s="391"/>
      <c r="H6" s="392"/>
      <c r="I6" s="673" t="s">
        <v>284</v>
      </c>
      <c r="J6" s="674"/>
      <c r="K6" s="675"/>
      <c r="L6" s="390" t="s">
        <v>285</v>
      </c>
      <c r="M6" s="393"/>
      <c r="N6" s="393"/>
      <c r="O6" s="394"/>
      <c r="P6" s="395"/>
      <c r="Q6" s="395"/>
      <c r="R6" s="395"/>
      <c r="S6" s="395"/>
      <c r="T6" s="395"/>
    </row>
    <row r="7" spans="1:20" ht="15">
      <c r="A7" s="396" t="s">
        <v>232</v>
      </c>
      <c r="B7" s="397" t="s">
        <v>286</v>
      </c>
      <c r="C7" s="398" t="s">
        <v>287</v>
      </c>
      <c r="D7" s="399" t="s">
        <v>288</v>
      </c>
      <c r="E7" s="400" t="s">
        <v>289</v>
      </c>
      <c r="F7" s="397" t="s">
        <v>286</v>
      </c>
      <c r="G7" s="398" t="s">
        <v>290</v>
      </c>
      <c r="H7" s="401" t="s">
        <v>289</v>
      </c>
      <c r="I7" s="402" t="s">
        <v>286</v>
      </c>
      <c r="J7" s="403" t="s">
        <v>290</v>
      </c>
      <c r="K7" s="404" t="s">
        <v>289</v>
      </c>
      <c r="L7" s="405" t="s">
        <v>286</v>
      </c>
      <c r="M7" s="406" t="s">
        <v>291</v>
      </c>
      <c r="N7" s="403" t="s">
        <v>288</v>
      </c>
      <c r="O7" s="404" t="s">
        <v>289</v>
      </c>
      <c r="P7" s="395"/>
      <c r="Q7" s="395"/>
      <c r="R7" s="395"/>
      <c r="S7" s="407"/>
      <c r="T7" s="395"/>
    </row>
    <row r="8" spans="1:20" ht="14.25">
      <c r="A8" s="408" t="s">
        <v>292</v>
      </c>
      <c r="B8" s="409" t="s">
        <v>293</v>
      </c>
      <c r="C8" s="410" t="s">
        <v>294</v>
      </c>
      <c r="D8" s="411" t="s">
        <v>295</v>
      </c>
      <c r="E8" s="412" t="s">
        <v>294</v>
      </c>
      <c r="F8" s="409" t="s">
        <v>212</v>
      </c>
      <c r="G8" s="410" t="s">
        <v>296</v>
      </c>
      <c r="H8" s="413" t="s">
        <v>294</v>
      </c>
      <c r="I8" s="414" t="s">
        <v>212</v>
      </c>
      <c r="J8" s="415" t="s">
        <v>296</v>
      </c>
      <c r="K8" s="416" t="s">
        <v>294</v>
      </c>
      <c r="L8" s="417" t="s">
        <v>212</v>
      </c>
      <c r="M8" s="418" t="s">
        <v>297</v>
      </c>
      <c r="N8" s="415" t="s">
        <v>295</v>
      </c>
      <c r="O8" s="416" t="s">
        <v>294</v>
      </c>
      <c r="P8" s="395"/>
      <c r="Q8" s="395"/>
      <c r="R8" s="395"/>
      <c r="S8" s="395"/>
      <c r="T8" s="395"/>
    </row>
    <row r="9" spans="1:20" ht="15" thickBot="1">
      <c r="A9" s="408"/>
      <c r="B9" s="409" t="s">
        <v>422</v>
      </c>
      <c r="C9" s="410" t="s">
        <v>422</v>
      </c>
      <c r="D9" s="419"/>
      <c r="E9" s="412" t="s">
        <v>298</v>
      </c>
      <c r="F9" s="409" t="s">
        <v>422</v>
      </c>
      <c r="G9" s="410" t="s">
        <v>422</v>
      </c>
      <c r="H9" s="413" t="s">
        <v>295</v>
      </c>
      <c r="I9" s="414" t="s">
        <v>422</v>
      </c>
      <c r="J9" s="415" t="s">
        <v>422</v>
      </c>
      <c r="K9" s="416" t="s">
        <v>295</v>
      </c>
      <c r="L9" s="417" t="s">
        <v>422</v>
      </c>
      <c r="M9" s="418" t="s">
        <v>422</v>
      </c>
      <c r="N9" s="415"/>
      <c r="O9" s="416" t="s">
        <v>295</v>
      </c>
      <c r="P9" s="395"/>
      <c r="Q9" s="395"/>
      <c r="R9" s="395"/>
      <c r="S9" s="395"/>
      <c r="T9" s="395"/>
    </row>
    <row r="10" spans="1:15" s="434" customFormat="1" ht="16.5" thickBot="1">
      <c r="A10" s="420" t="s">
        <v>237</v>
      </c>
      <c r="B10" s="421">
        <f>SUM(B12:B23)</f>
        <v>778.6400000000001</v>
      </c>
      <c r="C10" s="422">
        <f>SUM(C12:C23)</f>
        <v>764.327</v>
      </c>
      <c r="D10" s="423">
        <f>C10-B10</f>
        <v>-14.313000000000102</v>
      </c>
      <c r="E10" s="424">
        <f>C10/B10*100</f>
        <v>98.1617949244837</v>
      </c>
      <c r="F10" s="425">
        <f>SUM(F12:F23)</f>
        <v>183529</v>
      </c>
      <c r="G10" s="426">
        <f>SUM(G12:G23)</f>
        <v>185647.662</v>
      </c>
      <c r="H10" s="427">
        <f>G10/F10*100</f>
        <v>101.15440175667061</v>
      </c>
      <c r="I10" s="428">
        <f>SUM(I12:I23)</f>
        <v>48303</v>
      </c>
      <c r="J10" s="429">
        <f>SUM(J12:J23)</f>
        <v>46100.98700000001</v>
      </c>
      <c r="K10" s="430">
        <f>J10/I10*100</f>
        <v>95.44125002587832</v>
      </c>
      <c r="L10" s="431">
        <f>F10/B10/12*1000</f>
        <v>19642.046816671802</v>
      </c>
      <c r="M10" s="432">
        <f>G10/C10/12*1000</f>
        <v>20240.863530923285</v>
      </c>
      <c r="N10" s="433">
        <f>M10-L10</f>
        <v>598.8167142514831</v>
      </c>
      <c r="O10" s="430">
        <f>M10/L10*100</f>
        <v>103.04864722012177</v>
      </c>
    </row>
    <row r="11" spans="1:15" s="395" customFormat="1" ht="13.5" customHeight="1" thickBot="1">
      <c r="A11" s="435" t="s">
        <v>238</v>
      </c>
      <c r="B11" s="436"/>
      <c r="C11" s="437"/>
      <c r="D11" s="438"/>
      <c r="E11" s="439"/>
      <c r="F11" s="440"/>
      <c r="G11" s="441"/>
      <c r="H11" s="442"/>
      <c r="I11" s="443"/>
      <c r="J11" s="444"/>
      <c r="K11" s="445"/>
      <c r="L11" s="446"/>
      <c r="M11" s="447"/>
      <c r="N11" s="448"/>
      <c r="O11" s="449"/>
    </row>
    <row r="12" spans="1:20" ht="15">
      <c r="A12" s="450" t="s">
        <v>177</v>
      </c>
      <c r="B12" s="451">
        <v>91.95</v>
      </c>
      <c r="C12" s="452">
        <v>90.231</v>
      </c>
      <c r="D12" s="453">
        <f aca="true" t="shared" si="0" ref="D12:D23">C12-B12</f>
        <v>-1.7190000000000083</v>
      </c>
      <c r="E12" s="454">
        <f>C12/B12*100</f>
        <v>98.13050570962479</v>
      </c>
      <c r="F12" s="455">
        <v>23135</v>
      </c>
      <c r="G12" s="456">
        <v>23124</v>
      </c>
      <c r="H12" s="457">
        <f aca="true" t="shared" si="1" ref="H12:H23">G12/F12*100</f>
        <v>99.95245299330018</v>
      </c>
      <c r="I12" s="458">
        <v>24817</v>
      </c>
      <c r="J12" s="459">
        <v>21966.425</v>
      </c>
      <c r="K12" s="460">
        <f aca="true" t="shared" si="2" ref="K12:K23">J12/I12*100</f>
        <v>88.51361969617601</v>
      </c>
      <c r="L12" s="461">
        <f aca="true" t="shared" si="3" ref="L12:L23">F12/B12/12*1000</f>
        <v>20967.011056733732</v>
      </c>
      <c r="M12" s="462">
        <f aca="true" t="shared" si="4" ref="M12:M23">G12/C12/12*1000</f>
        <v>21356.29661646219</v>
      </c>
      <c r="N12" s="459">
        <f aca="true" t="shared" si="5" ref="N12:N23">M12-L12</f>
        <v>389.2855597284579</v>
      </c>
      <c r="O12" s="460">
        <f aca="true" t="shared" si="6" ref="O12:O23">M12/L12*100</f>
        <v>101.85665738752705</v>
      </c>
      <c r="P12" s="463"/>
      <c r="Q12" s="395"/>
      <c r="R12" s="464"/>
      <c r="S12" s="465"/>
      <c r="T12" s="395"/>
    </row>
    <row r="13" spans="1:20" ht="15">
      <c r="A13" s="466" t="s">
        <v>239</v>
      </c>
      <c r="B13" s="467">
        <v>5.66</v>
      </c>
      <c r="C13" s="468">
        <v>5.649</v>
      </c>
      <c r="D13" s="469">
        <f t="shared" si="0"/>
        <v>-0.01100000000000012</v>
      </c>
      <c r="E13" s="470">
        <v>100</v>
      </c>
      <c r="F13" s="471">
        <v>1437</v>
      </c>
      <c r="G13" s="472">
        <v>1437</v>
      </c>
      <c r="H13" s="473">
        <f t="shared" si="1"/>
        <v>100</v>
      </c>
      <c r="I13" s="474">
        <v>1260</v>
      </c>
      <c r="J13" s="475">
        <v>1260</v>
      </c>
      <c r="K13" s="476">
        <f t="shared" si="2"/>
        <v>100</v>
      </c>
      <c r="L13" s="477">
        <f t="shared" si="3"/>
        <v>21157.243816254417</v>
      </c>
      <c r="M13" s="478">
        <f t="shared" si="4"/>
        <v>21198.442202159673</v>
      </c>
      <c r="N13" s="475">
        <f t="shared" si="5"/>
        <v>41.198385905256146</v>
      </c>
      <c r="O13" s="476">
        <f t="shared" si="6"/>
        <v>100.19472473004072</v>
      </c>
      <c r="P13" s="463"/>
      <c r="Q13" s="395"/>
      <c r="R13" s="464"/>
      <c r="S13" s="465"/>
      <c r="T13" s="395"/>
    </row>
    <row r="14" spans="1:20" ht="15">
      <c r="A14" s="479" t="s">
        <v>52</v>
      </c>
      <c r="B14" s="467">
        <v>78.52</v>
      </c>
      <c r="C14" s="468">
        <f>60.69+13.63</f>
        <v>74.32</v>
      </c>
      <c r="D14" s="469">
        <f t="shared" si="0"/>
        <v>-4.200000000000003</v>
      </c>
      <c r="E14" s="470">
        <f aca="true" t="shared" si="7" ref="E14:E23">C14/B14*100</f>
        <v>94.65104431991848</v>
      </c>
      <c r="F14" s="471">
        <v>15079</v>
      </c>
      <c r="G14" s="472">
        <v>14364.503</v>
      </c>
      <c r="H14" s="473">
        <f t="shared" si="1"/>
        <v>95.26164201870151</v>
      </c>
      <c r="I14" s="474">
        <v>5436</v>
      </c>
      <c r="J14" s="475">
        <v>4943.856</v>
      </c>
      <c r="K14" s="476">
        <f t="shared" si="2"/>
        <v>90.9465783664459</v>
      </c>
      <c r="L14" s="477">
        <f t="shared" si="3"/>
        <v>16003.353710307354</v>
      </c>
      <c r="M14" s="478">
        <f t="shared" si="4"/>
        <v>16106.591989594548</v>
      </c>
      <c r="N14" s="475">
        <f t="shared" si="5"/>
        <v>103.23827928719402</v>
      </c>
      <c r="O14" s="476">
        <f t="shared" si="6"/>
        <v>100.64510402729337</v>
      </c>
      <c r="P14" s="463"/>
      <c r="Q14" s="395"/>
      <c r="R14" s="464"/>
      <c r="S14" s="465"/>
      <c r="T14" s="395"/>
    </row>
    <row r="15" spans="1:20" ht="15">
      <c r="A15" s="479" t="s">
        <v>240</v>
      </c>
      <c r="B15" s="467">
        <v>6.4</v>
      </c>
      <c r="C15" s="468">
        <v>6.4</v>
      </c>
      <c r="D15" s="469">
        <f t="shared" si="0"/>
        <v>0</v>
      </c>
      <c r="E15" s="470">
        <f t="shared" si="7"/>
        <v>100</v>
      </c>
      <c r="F15" s="471">
        <v>2209</v>
      </c>
      <c r="G15" s="472">
        <v>2209</v>
      </c>
      <c r="H15" s="473">
        <f t="shared" si="1"/>
        <v>100</v>
      </c>
      <c r="I15" s="474">
        <v>599</v>
      </c>
      <c r="J15" s="475">
        <v>599</v>
      </c>
      <c r="K15" s="476">
        <f t="shared" si="2"/>
        <v>100</v>
      </c>
      <c r="L15" s="477">
        <f t="shared" si="3"/>
        <v>28763.020833333332</v>
      </c>
      <c r="M15" s="478">
        <f t="shared" si="4"/>
        <v>28763.020833333332</v>
      </c>
      <c r="N15" s="475">
        <f t="shared" si="5"/>
        <v>0</v>
      </c>
      <c r="O15" s="476">
        <f t="shared" si="6"/>
        <v>100</v>
      </c>
      <c r="P15" s="463"/>
      <c r="Q15" s="395"/>
      <c r="R15" s="464"/>
      <c r="S15" s="465"/>
      <c r="T15" s="395"/>
    </row>
    <row r="16" spans="1:20" ht="15">
      <c r="A16" s="479" t="s">
        <v>9</v>
      </c>
      <c r="B16" s="467">
        <v>51.22</v>
      </c>
      <c r="C16" s="468">
        <v>50.074</v>
      </c>
      <c r="D16" s="469">
        <f t="shared" si="0"/>
        <v>-1.1460000000000008</v>
      </c>
      <c r="E16" s="470">
        <f t="shared" si="7"/>
        <v>97.76259273721203</v>
      </c>
      <c r="F16" s="471">
        <v>14371</v>
      </c>
      <c r="G16" s="472">
        <v>14338.919</v>
      </c>
      <c r="H16" s="473">
        <f t="shared" si="1"/>
        <v>99.77676570871895</v>
      </c>
      <c r="I16" s="474">
        <v>4314</v>
      </c>
      <c r="J16" s="475">
        <v>4299.975</v>
      </c>
      <c r="K16" s="476">
        <f t="shared" si="2"/>
        <v>99.6748956884562</v>
      </c>
      <c r="L16" s="477">
        <f t="shared" si="3"/>
        <v>23381.16621111545</v>
      </c>
      <c r="M16" s="478">
        <f t="shared" si="4"/>
        <v>23862.881269055135</v>
      </c>
      <c r="N16" s="475">
        <f t="shared" si="5"/>
        <v>481.7150579396839</v>
      </c>
      <c r="O16" s="476">
        <f t="shared" si="6"/>
        <v>102.06026959301404</v>
      </c>
      <c r="P16" s="463"/>
      <c r="Q16" s="395"/>
      <c r="R16" s="464"/>
      <c r="S16" s="465"/>
      <c r="T16" s="395"/>
    </row>
    <row r="17" spans="1:20" ht="15">
      <c r="A17" s="479" t="s">
        <v>8</v>
      </c>
      <c r="B17" s="467">
        <v>91.57</v>
      </c>
      <c r="C17" s="468">
        <v>91.55</v>
      </c>
      <c r="D17" s="469">
        <f t="shared" si="0"/>
        <v>-0.01999999999999602</v>
      </c>
      <c r="E17" s="470">
        <f t="shared" si="7"/>
        <v>99.9781587856285</v>
      </c>
      <c r="F17" s="471">
        <v>23297</v>
      </c>
      <c r="G17" s="472">
        <v>23297</v>
      </c>
      <c r="H17" s="473">
        <f t="shared" si="1"/>
        <v>100</v>
      </c>
      <c r="I17" s="474">
        <v>2688</v>
      </c>
      <c r="J17" s="475">
        <v>2688</v>
      </c>
      <c r="K17" s="476">
        <f t="shared" si="2"/>
        <v>100</v>
      </c>
      <c r="L17" s="477">
        <f t="shared" si="3"/>
        <v>21201.448800553313</v>
      </c>
      <c r="M17" s="478">
        <f t="shared" si="4"/>
        <v>21206.080466047697</v>
      </c>
      <c r="N17" s="475">
        <f t="shared" si="5"/>
        <v>4.631665494383924</v>
      </c>
      <c r="O17" s="476">
        <f t="shared" si="6"/>
        <v>100.02184598580011</v>
      </c>
      <c r="P17" s="463"/>
      <c r="Q17" s="395"/>
      <c r="R17" s="464"/>
      <c r="S17" s="465"/>
      <c r="T17" s="395"/>
    </row>
    <row r="18" spans="1:20" ht="15">
      <c r="A18" s="479" t="s">
        <v>4</v>
      </c>
      <c r="B18" s="467">
        <v>20</v>
      </c>
      <c r="C18" s="468">
        <v>19.857</v>
      </c>
      <c r="D18" s="469">
        <f t="shared" si="0"/>
        <v>-0.14300000000000068</v>
      </c>
      <c r="E18" s="470">
        <f t="shared" si="7"/>
        <v>99.285</v>
      </c>
      <c r="F18" s="471">
        <v>4919</v>
      </c>
      <c r="G18" s="472">
        <v>4918.04</v>
      </c>
      <c r="H18" s="473">
        <f t="shared" si="1"/>
        <v>99.98048383817849</v>
      </c>
      <c r="I18" s="474">
        <v>3242</v>
      </c>
      <c r="J18" s="475">
        <v>3223.227</v>
      </c>
      <c r="K18" s="476">
        <f t="shared" si="2"/>
        <v>99.4209438618137</v>
      </c>
      <c r="L18" s="477">
        <f t="shared" si="3"/>
        <v>20495.833333333332</v>
      </c>
      <c r="M18" s="478">
        <f t="shared" si="4"/>
        <v>20639.40507965285</v>
      </c>
      <c r="N18" s="475">
        <f t="shared" si="5"/>
        <v>143.57174631951784</v>
      </c>
      <c r="O18" s="476">
        <f t="shared" si="6"/>
        <v>100.70049235854206</v>
      </c>
      <c r="P18" s="463"/>
      <c r="Q18" s="395"/>
      <c r="R18" s="464"/>
      <c r="S18" s="465"/>
      <c r="T18" s="395"/>
    </row>
    <row r="19" spans="1:20" ht="15">
      <c r="A19" s="479" t="s">
        <v>299</v>
      </c>
      <c r="B19" s="467">
        <v>15.24</v>
      </c>
      <c r="C19" s="468">
        <v>15.242</v>
      </c>
      <c r="D19" s="469">
        <f t="shared" si="0"/>
        <v>0.002000000000000668</v>
      </c>
      <c r="E19" s="470">
        <f t="shared" si="7"/>
        <v>100.01312335958006</v>
      </c>
      <c r="F19" s="471">
        <v>3894</v>
      </c>
      <c r="G19" s="472">
        <v>3894</v>
      </c>
      <c r="H19" s="473">
        <f t="shared" si="1"/>
        <v>100</v>
      </c>
      <c r="I19" s="474">
        <v>1115</v>
      </c>
      <c r="J19" s="475">
        <v>1115</v>
      </c>
      <c r="K19" s="476">
        <f t="shared" si="2"/>
        <v>100</v>
      </c>
      <c r="L19" s="477">
        <f t="shared" si="3"/>
        <v>21292.650918635172</v>
      </c>
      <c r="M19" s="478">
        <f t="shared" si="4"/>
        <v>21289.85697415037</v>
      </c>
      <c r="N19" s="475">
        <f t="shared" si="5"/>
        <v>-2.7939444848016137</v>
      </c>
      <c r="O19" s="476">
        <f t="shared" si="6"/>
        <v>99.9868783624196</v>
      </c>
      <c r="P19" s="463"/>
      <c r="Q19" s="395"/>
      <c r="R19" s="464"/>
      <c r="S19" s="465"/>
      <c r="T19" s="395"/>
    </row>
    <row r="20" spans="1:20" ht="15">
      <c r="A20" s="479" t="s">
        <v>12</v>
      </c>
      <c r="B20" s="467">
        <v>147.79</v>
      </c>
      <c r="C20" s="468">
        <v>145.787</v>
      </c>
      <c r="D20" s="469">
        <f t="shared" si="0"/>
        <v>-2.002999999999986</v>
      </c>
      <c r="E20" s="470">
        <f t="shared" si="7"/>
        <v>98.64469855876582</v>
      </c>
      <c r="F20" s="471">
        <v>33074</v>
      </c>
      <c r="G20" s="472">
        <v>33094</v>
      </c>
      <c r="H20" s="473">
        <f t="shared" si="1"/>
        <v>100.06047046018021</v>
      </c>
      <c r="I20" s="474">
        <v>220</v>
      </c>
      <c r="J20" s="475">
        <v>150.8</v>
      </c>
      <c r="K20" s="476">
        <f t="shared" si="2"/>
        <v>68.54545454545456</v>
      </c>
      <c r="L20" s="477">
        <f t="shared" si="3"/>
        <v>18649.209463878928</v>
      </c>
      <c r="M20" s="478">
        <f t="shared" si="4"/>
        <v>18916.8673018399</v>
      </c>
      <c r="N20" s="475">
        <f t="shared" si="5"/>
        <v>267.65783796097094</v>
      </c>
      <c r="O20" s="476">
        <f t="shared" si="6"/>
        <v>101.43522350627994</v>
      </c>
      <c r="P20" s="463"/>
      <c r="Q20" s="395"/>
      <c r="R20" s="464"/>
      <c r="S20" s="465"/>
      <c r="T20" s="395"/>
    </row>
    <row r="21" spans="1:20" ht="15">
      <c r="A21" s="466" t="s">
        <v>541</v>
      </c>
      <c r="B21" s="467">
        <v>4.85</v>
      </c>
      <c r="C21" s="468">
        <v>4.766</v>
      </c>
      <c r="D21" s="469">
        <f t="shared" si="0"/>
        <v>-0.08399999999999963</v>
      </c>
      <c r="E21" s="470">
        <f t="shared" si="7"/>
        <v>98.26804123711341</v>
      </c>
      <c r="F21" s="471">
        <v>1062</v>
      </c>
      <c r="G21" s="472">
        <v>1061.946</v>
      </c>
      <c r="H21" s="473">
        <f t="shared" si="1"/>
        <v>99.99491525423728</v>
      </c>
      <c r="I21" s="474">
        <v>45</v>
      </c>
      <c r="J21" s="475">
        <v>45</v>
      </c>
      <c r="K21" s="476">
        <f t="shared" si="2"/>
        <v>100</v>
      </c>
      <c r="L21" s="477">
        <f t="shared" si="3"/>
        <v>18247.422680412375</v>
      </c>
      <c r="M21" s="478">
        <f t="shared" si="4"/>
        <v>18568.086445656736</v>
      </c>
      <c r="N21" s="475">
        <f t="shared" si="5"/>
        <v>320.66376524436055</v>
      </c>
      <c r="O21" s="476">
        <f t="shared" si="6"/>
        <v>101.75730989992672</v>
      </c>
      <c r="P21" s="463"/>
      <c r="Q21" s="395"/>
      <c r="R21" s="464"/>
      <c r="S21" s="465"/>
      <c r="T21" s="395"/>
    </row>
    <row r="22" spans="1:20" ht="15">
      <c r="A22" s="479" t="s">
        <v>5</v>
      </c>
      <c r="B22" s="467">
        <v>105.7</v>
      </c>
      <c r="C22" s="468">
        <v>104.56</v>
      </c>
      <c r="D22" s="469">
        <f t="shared" si="0"/>
        <v>-1.1400000000000006</v>
      </c>
      <c r="E22" s="470">
        <f t="shared" si="7"/>
        <v>98.92147587511826</v>
      </c>
      <c r="F22" s="471">
        <v>23976</v>
      </c>
      <c r="G22" s="472">
        <v>23976</v>
      </c>
      <c r="H22" s="473">
        <f t="shared" si="1"/>
        <v>100</v>
      </c>
      <c r="I22" s="474">
        <v>3100</v>
      </c>
      <c r="J22" s="475">
        <v>2858.8</v>
      </c>
      <c r="K22" s="476">
        <f t="shared" si="2"/>
        <v>92.21935483870969</v>
      </c>
      <c r="L22" s="477">
        <f t="shared" si="3"/>
        <v>18902.55439924314</v>
      </c>
      <c r="M22" s="478">
        <f t="shared" si="4"/>
        <v>19108.645753634275</v>
      </c>
      <c r="N22" s="475">
        <f t="shared" si="5"/>
        <v>206.0913543911338</v>
      </c>
      <c r="O22" s="476">
        <f t="shared" si="6"/>
        <v>101.09028309104819</v>
      </c>
      <c r="P22" s="463"/>
      <c r="Q22" s="395"/>
      <c r="R22" s="464"/>
      <c r="S22" s="465"/>
      <c r="T22" s="395"/>
    </row>
    <row r="23" spans="1:20" ht="15.75" thickBot="1">
      <c r="A23" s="480" t="s">
        <v>7</v>
      </c>
      <c r="B23" s="481">
        <v>159.74</v>
      </c>
      <c r="C23" s="482">
        <v>155.891</v>
      </c>
      <c r="D23" s="483">
        <f t="shared" si="0"/>
        <v>-3.849000000000018</v>
      </c>
      <c r="E23" s="484">
        <f t="shared" si="7"/>
        <v>97.5904594966821</v>
      </c>
      <c r="F23" s="485">
        <v>37076</v>
      </c>
      <c r="G23" s="486">
        <v>39933.254</v>
      </c>
      <c r="H23" s="487">
        <f t="shared" si="1"/>
        <v>107.70647858452908</v>
      </c>
      <c r="I23" s="488">
        <v>1467</v>
      </c>
      <c r="J23" s="489">
        <v>2950.904</v>
      </c>
      <c r="K23" s="490">
        <f t="shared" si="2"/>
        <v>201.15228357191546</v>
      </c>
      <c r="L23" s="491">
        <f t="shared" si="3"/>
        <v>19341.84716831518</v>
      </c>
      <c r="M23" s="492">
        <f t="shared" si="4"/>
        <v>21346.781832605262</v>
      </c>
      <c r="N23" s="489">
        <f t="shared" si="5"/>
        <v>2004.9346642900819</v>
      </c>
      <c r="O23" s="490">
        <f t="shared" si="6"/>
        <v>110.36578692222562</v>
      </c>
      <c r="P23" s="463"/>
      <c r="Q23" s="395"/>
      <c r="R23" s="464"/>
      <c r="S23" s="465"/>
      <c r="T23" s="395"/>
    </row>
    <row r="24" spans="1:20" ht="15.75" thickTop="1">
      <c r="A24" s="493"/>
      <c r="C24" s="494"/>
      <c r="J24" s="495"/>
      <c r="P24" s="496"/>
      <c r="Q24" s="395"/>
      <c r="R24" s="464"/>
      <c r="S24" s="497"/>
      <c r="T24" s="395"/>
    </row>
    <row r="25" spans="4:6" ht="14.25">
      <c r="D25" s="395"/>
      <c r="E25" s="498"/>
      <c r="F25" s="395"/>
    </row>
    <row r="26" spans="4:6" ht="14.25">
      <c r="D26" s="395"/>
      <c r="E26" s="498"/>
      <c r="F26" s="395"/>
    </row>
    <row r="27" spans="4:6" ht="14.25">
      <c r="D27" s="395"/>
      <c r="E27" s="498"/>
      <c r="F27" s="395"/>
    </row>
    <row r="28" spans="4:6" ht="14.25">
      <c r="D28" s="395"/>
      <c r="E28" s="498"/>
      <c r="F28" s="395"/>
    </row>
    <row r="29" spans="4:6" ht="14.25">
      <c r="D29" s="395"/>
      <c r="E29" s="498"/>
      <c r="F29" s="395"/>
    </row>
    <row r="30" spans="4:6" ht="14.25">
      <c r="D30" s="395"/>
      <c r="E30" s="498"/>
      <c r="F30" s="395"/>
    </row>
    <row r="31" spans="4:6" ht="14.25">
      <c r="D31" s="395"/>
      <c r="E31" s="498"/>
      <c r="F31" s="395"/>
    </row>
    <row r="32" spans="4:6" ht="14.25">
      <c r="D32" s="395"/>
      <c r="E32" s="498"/>
      <c r="F32" s="395"/>
    </row>
    <row r="33" spans="4:6" ht="14.25">
      <c r="D33" s="395"/>
      <c r="E33" s="498"/>
      <c r="F33" s="395"/>
    </row>
    <row r="34" spans="4:6" ht="14.25">
      <c r="D34" s="395"/>
      <c r="E34" s="498"/>
      <c r="F34" s="395"/>
    </row>
    <row r="35" spans="4:6" ht="14.25">
      <c r="D35" s="395"/>
      <c r="E35" s="498"/>
      <c r="F35" s="395"/>
    </row>
    <row r="36" spans="4:6" ht="14.25">
      <c r="D36" s="395"/>
      <c r="E36" s="498"/>
      <c r="F36" s="395"/>
    </row>
    <row r="37" spans="4:6" ht="14.25">
      <c r="D37" s="395"/>
      <c r="E37" s="498"/>
      <c r="F37" s="395"/>
    </row>
    <row r="38" spans="4:6" ht="14.25">
      <c r="D38" s="395"/>
      <c r="E38" s="498"/>
      <c r="F38" s="395"/>
    </row>
    <row r="39" spans="4:6" ht="14.25">
      <c r="D39" s="395"/>
      <c r="E39" s="498"/>
      <c r="F39" s="395"/>
    </row>
    <row r="40" spans="4:6" ht="14.25">
      <c r="D40" s="395"/>
      <c r="E40" s="498"/>
      <c r="F40" s="395"/>
    </row>
    <row r="41" spans="4:6" ht="14.25">
      <c r="D41" s="395"/>
      <c r="E41" s="498"/>
      <c r="F41" s="395"/>
    </row>
    <row r="42" spans="4:6" ht="14.25">
      <c r="D42" s="395"/>
      <c r="E42" s="498"/>
      <c r="F42" s="395"/>
    </row>
    <row r="43" spans="4:6" ht="14.25">
      <c r="D43" s="395"/>
      <c r="E43" s="498"/>
      <c r="F43" s="395"/>
    </row>
    <row r="44" spans="4:6" ht="14.25">
      <c r="D44" s="395"/>
      <c r="E44" s="498"/>
      <c r="F44" s="395"/>
    </row>
    <row r="45" spans="4:6" ht="14.25">
      <c r="D45" s="395"/>
      <c r="E45" s="498"/>
      <c r="F45" s="395"/>
    </row>
    <row r="46" spans="4:6" ht="14.25">
      <c r="D46" s="395"/>
      <c r="E46" s="498"/>
      <c r="F46" s="395"/>
    </row>
    <row r="47" spans="4:6" ht="14.25">
      <c r="D47" s="395"/>
      <c r="E47" s="498"/>
      <c r="F47" s="395"/>
    </row>
    <row r="48" spans="4:6" ht="14.25">
      <c r="D48" s="395"/>
      <c r="E48" s="498"/>
      <c r="F48" s="395"/>
    </row>
    <row r="49" spans="4:6" ht="14.25">
      <c r="D49" s="395"/>
      <c r="E49" s="498"/>
      <c r="F49" s="395"/>
    </row>
    <row r="50" spans="4:6" ht="14.25">
      <c r="D50" s="395"/>
      <c r="E50" s="498"/>
      <c r="F50" s="395"/>
    </row>
    <row r="51" spans="4:6" ht="14.25">
      <c r="D51" s="395"/>
      <c r="E51" s="498"/>
      <c r="F51" s="395"/>
    </row>
    <row r="52" spans="4:6" ht="14.25">
      <c r="D52" s="395"/>
      <c r="E52" s="498"/>
      <c r="F52" s="395"/>
    </row>
    <row r="53" spans="4:6" ht="14.25">
      <c r="D53" s="395"/>
      <c r="E53" s="498"/>
      <c r="F53" s="395"/>
    </row>
    <row r="54" spans="4:6" ht="14.25">
      <c r="D54" s="395"/>
      <c r="E54" s="498"/>
      <c r="F54" s="395"/>
    </row>
    <row r="55" spans="4:6" ht="14.25">
      <c r="D55" s="395"/>
      <c r="E55" s="498"/>
      <c r="F55" s="395"/>
    </row>
    <row r="56" spans="4:6" ht="14.25">
      <c r="D56" s="395"/>
      <c r="E56" s="498"/>
      <c r="F56" s="395"/>
    </row>
    <row r="57" spans="4:6" ht="14.25">
      <c r="D57" s="395"/>
      <c r="E57" s="498"/>
      <c r="F57" s="395"/>
    </row>
    <row r="58" spans="4:6" ht="14.25">
      <c r="D58" s="395"/>
      <c r="E58" s="498"/>
      <c r="F58" s="395"/>
    </row>
    <row r="59" spans="4:6" ht="14.25">
      <c r="D59" s="395"/>
      <c r="E59" s="498"/>
      <c r="F59" s="395"/>
    </row>
    <row r="60" spans="4:6" ht="14.25">
      <c r="D60" s="395"/>
      <c r="E60" s="498"/>
      <c r="F60" s="395"/>
    </row>
    <row r="61" spans="4:6" ht="14.25">
      <c r="D61" s="395"/>
      <c r="E61" s="498"/>
      <c r="F61" s="395"/>
    </row>
    <row r="62" spans="4:6" ht="14.25">
      <c r="D62" s="395"/>
      <c r="E62" s="498"/>
      <c r="F62" s="395"/>
    </row>
    <row r="63" spans="4:6" ht="14.25">
      <c r="D63" s="395"/>
      <c r="E63" s="498"/>
      <c r="F63" s="395"/>
    </row>
    <row r="64" spans="4:6" ht="14.25">
      <c r="D64" s="395"/>
      <c r="E64" s="498"/>
      <c r="F64" s="395"/>
    </row>
    <row r="65" spans="4:6" ht="14.25">
      <c r="D65" s="395"/>
      <c r="E65" s="498"/>
      <c r="F65" s="395"/>
    </row>
    <row r="66" spans="4:6" ht="14.25">
      <c r="D66" s="395"/>
      <c r="E66" s="498"/>
      <c r="F66" s="395"/>
    </row>
    <row r="71" spans="4:6" ht="12.75">
      <c r="D71" s="395"/>
      <c r="E71" s="395"/>
      <c r="F71" s="395"/>
    </row>
    <row r="72" spans="4:6" ht="14.25">
      <c r="D72" s="395"/>
      <c r="E72" s="498"/>
      <c r="F72" s="395"/>
    </row>
    <row r="73" spans="4:6" ht="14.25">
      <c r="D73" s="395"/>
      <c r="E73" s="498"/>
      <c r="F73" s="395"/>
    </row>
    <row r="74" spans="4:6" ht="14.25">
      <c r="D74" s="395"/>
      <c r="E74" s="498"/>
      <c r="F74" s="395"/>
    </row>
    <row r="75" spans="4:6" ht="14.25">
      <c r="D75" s="395"/>
      <c r="E75" s="498"/>
      <c r="F75" s="395"/>
    </row>
    <row r="76" spans="4:6" ht="14.25">
      <c r="D76" s="395"/>
      <c r="E76" s="498"/>
      <c r="F76" s="395"/>
    </row>
    <row r="77" spans="4:6" ht="14.25">
      <c r="D77" s="395"/>
      <c r="E77" s="498"/>
      <c r="F77" s="395"/>
    </row>
    <row r="78" spans="4:6" ht="14.25">
      <c r="D78" s="395"/>
      <c r="E78" s="498"/>
      <c r="F78" s="395"/>
    </row>
    <row r="79" spans="4:6" ht="14.25">
      <c r="D79" s="395"/>
      <c r="E79" s="498"/>
      <c r="F79" s="395"/>
    </row>
    <row r="80" spans="4:6" ht="14.25">
      <c r="D80" s="395"/>
      <c r="E80" s="498"/>
      <c r="F80" s="395"/>
    </row>
    <row r="81" spans="4:6" ht="14.25">
      <c r="D81" s="395"/>
      <c r="E81" s="498"/>
      <c r="F81" s="395"/>
    </row>
    <row r="82" spans="4:6" ht="14.25">
      <c r="D82" s="395"/>
      <c r="E82" s="498"/>
      <c r="F82" s="395"/>
    </row>
    <row r="83" s="395" customFormat="1" ht="14.25">
      <c r="E83" s="498"/>
    </row>
    <row r="84" s="395" customFormat="1" ht="14.25">
      <c r="E84" s="498"/>
    </row>
    <row r="85" s="395" customFormat="1" ht="14.25">
      <c r="E85" s="498"/>
    </row>
    <row r="86" s="395" customFormat="1" ht="14.25">
      <c r="E86" s="498"/>
    </row>
    <row r="87" s="395" customFormat="1" ht="14.25">
      <c r="E87" s="498"/>
    </row>
    <row r="88" s="395" customFormat="1" ht="14.25">
      <c r="E88" s="498"/>
    </row>
    <row r="89" s="395" customFormat="1" ht="14.25">
      <c r="E89" s="498"/>
    </row>
    <row r="90" s="395" customFormat="1" ht="14.25">
      <c r="E90" s="498"/>
    </row>
    <row r="91" s="395" customFormat="1" ht="14.25">
      <c r="E91" s="498"/>
    </row>
    <row r="92" s="395" customFormat="1" ht="14.25">
      <c r="E92" s="498"/>
    </row>
    <row r="93" s="395" customFormat="1" ht="14.25">
      <c r="E93" s="498"/>
    </row>
    <row r="94" s="395" customFormat="1" ht="14.25">
      <c r="E94" s="498"/>
    </row>
    <row r="95" s="395" customFormat="1" ht="14.25">
      <c r="E95" s="498"/>
    </row>
    <row r="96" s="395" customFormat="1" ht="14.25">
      <c r="E96" s="498"/>
    </row>
    <row r="97" s="395" customFormat="1" ht="14.25">
      <c r="E97" s="498"/>
    </row>
    <row r="98" s="395" customFormat="1" ht="14.25">
      <c r="E98" s="498"/>
    </row>
    <row r="99" s="395" customFormat="1" ht="14.25">
      <c r="E99" s="498"/>
    </row>
    <row r="100" s="395" customFormat="1" ht="14.25">
      <c r="E100" s="498"/>
    </row>
    <row r="101" s="395" customFormat="1" ht="14.25">
      <c r="E101" s="498"/>
    </row>
    <row r="102" s="395" customFormat="1" ht="14.25">
      <c r="E102" s="498"/>
    </row>
    <row r="103" s="395" customFormat="1" ht="14.25">
      <c r="E103" s="498"/>
    </row>
    <row r="104" s="395" customFormat="1" ht="14.25">
      <c r="E104" s="498"/>
    </row>
    <row r="105" s="395" customFormat="1" ht="14.25">
      <c r="E105" s="498"/>
    </row>
    <row r="106" s="395" customFormat="1" ht="14.25">
      <c r="E106" s="498"/>
    </row>
    <row r="107" s="395" customFormat="1" ht="14.25">
      <c r="E107" s="498"/>
    </row>
    <row r="108" s="395" customFormat="1" ht="14.25">
      <c r="E108" s="498"/>
    </row>
    <row r="109" s="395" customFormat="1" ht="14.25">
      <c r="E109" s="498"/>
    </row>
    <row r="110" s="395" customFormat="1" ht="14.25">
      <c r="E110" s="498"/>
    </row>
    <row r="111" s="395" customFormat="1" ht="14.25">
      <c r="E111" s="498"/>
    </row>
    <row r="112" s="395" customFormat="1" ht="14.25">
      <c r="E112" s="498"/>
    </row>
    <row r="113" s="395" customFormat="1" ht="14.25">
      <c r="E113" s="498"/>
    </row>
    <row r="114" s="395" customFormat="1" ht="14.25">
      <c r="E114" s="498"/>
    </row>
    <row r="115" s="395" customFormat="1" ht="14.25">
      <c r="E115" s="498"/>
    </row>
    <row r="116" s="395" customFormat="1" ht="14.25">
      <c r="E116" s="498"/>
    </row>
    <row r="117" s="395" customFormat="1" ht="14.25">
      <c r="E117" s="498"/>
    </row>
    <row r="118" s="395" customFormat="1" ht="14.25">
      <c r="E118" s="498"/>
    </row>
    <row r="119" s="395" customFormat="1" ht="14.25">
      <c r="E119" s="498"/>
    </row>
    <row r="120" s="395" customFormat="1" ht="14.25">
      <c r="E120" s="498"/>
    </row>
    <row r="121" s="395" customFormat="1" ht="14.25">
      <c r="E121" s="498"/>
    </row>
    <row r="122" s="395" customFormat="1" ht="14.25">
      <c r="E122" s="498"/>
    </row>
    <row r="123" s="395" customFormat="1" ht="14.25">
      <c r="E123" s="498"/>
    </row>
    <row r="124" s="395" customFormat="1" ht="14.25">
      <c r="E124" s="498"/>
    </row>
    <row r="125" s="395" customFormat="1" ht="14.25">
      <c r="E125" s="498"/>
    </row>
    <row r="126" s="395" customFormat="1" ht="14.25">
      <c r="E126" s="498"/>
    </row>
    <row r="127" s="395" customFormat="1" ht="14.25">
      <c r="E127" s="498"/>
    </row>
    <row r="128" s="395" customFormat="1" ht="14.25">
      <c r="E128" s="498"/>
    </row>
    <row r="129" s="395" customFormat="1" ht="14.25">
      <c r="E129" s="498"/>
    </row>
    <row r="130" s="395" customFormat="1" ht="14.25">
      <c r="E130" s="498"/>
    </row>
    <row r="131" s="395" customFormat="1" ht="14.25">
      <c r="E131" s="498"/>
    </row>
    <row r="132" s="395" customFormat="1" ht="14.25">
      <c r="E132" s="498"/>
    </row>
    <row r="133" s="395" customFormat="1" ht="14.25">
      <c r="E133" s="498"/>
    </row>
    <row r="134" s="395" customFormat="1" ht="14.25">
      <c r="E134" s="498"/>
    </row>
    <row r="135" s="395" customFormat="1" ht="14.25">
      <c r="E135" s="498"/>
    </row>
    <row r="136" s="395" customFormat="1" ht="14.25">
      <c r="E136" s="498"/>
    </row>
    <row r="137" s="395" customFormat="1" ht="14.25">
      <c r="E137" s="498"/>
    </row>
    <row r="138" s="395" customFormat="1" ht="14.25">
      <c r="E138" s="498"/>
    </row>
    <row r="139" s="395" customFormat="1" ht="14.25">
      <c r="E139" s="498"/>
    </row>
    <row r="140" s="395" customFormat="1" ht="14.25">
      <c r="E140" s="498"/>
    </row>
    <row r="141" s="395" customFormat="1" ht="14.25">
      <c r="E141" s="498"/>
    </row>
    <row r="142" s="395" customFormat="1" ht="14.25">
      <c r="E142" s="498"/>
    </row>
    <row r="143" s="395" customFormat="1" ht="14.25">
      <c r="E143" s="498"/>
    </row>
    <row r="144" s="395" customFormat="1" ht="14.25">
      <c r="E144" s="498"/>
    </row>
    <row r="145" s="395" customFormat="1" ht="14.25">
      <c r="E145" s="498"/>
    </row>
    <row r="146" s="395" customFormat="1" ht="14.25">
      <c r="E146" s="498"/>
    </row>
    <row r="147" s="395" customFormat="1" ht="14.25">
      <c r="E147" s="498"/>
    </row>
    <row r="148" s="395" customFormat="1" ht="14.25">
      <c r="E148" s="498"/>
    </row>
    <row r="149" s="395" customFormat="1" ht="14.25">
      <c r="E149" s="498"/>
    </row>
    <row r="150" s="395" customFormat="1" ht="14.25">
      <c r="E150" s="498"/>
    </row>
    <row r="151" s="395" customFormat="1" ht="14.25">
      <c r="E151" s="498"/>
    </row>
    <row r="152" s="395" customFormat="1" ht="14.25">
      <c r="E152" s="498"/>
    </row>
    <row r="153" s="395" customFormat="1" ht="14.25">
      <c r="E153" s="498"/>
    </row>
    <row r="154" s="395" customFormat="1" ht="14.25">
      <c r="E154" s="498"/>
    </row>
    <row r="155" s="395" customFormat="1" ht="14.25">
      <c r="E155" s="498"/>
    </row>
    <row r="156" s="395" customFormat="1" ht="14.25">
      <c r="E156" s="498"/>
    </row>
    <row r="157" s="395" customFormat="1" ht="14.25">
      <c r="E157" s="498"/>
    </row>
    <row r="158" s="395" customFormat="1" ht="14.25">
      <c r="E158" s="498"/>
    </row>
    <row r="159" s="395" customFormat="1" ht="14.25">
      <c r="E159" s="498"/>
    </row>
    <row r="160" s="395" customFormat="1" ht="14.25">
      <c r="E160" s="498"/>
    </row>
    <row r="161" s="395" customFormat="1" ht="14.25">
      <c r="E161" s="498"/>
    </row>
    <row r="162" s="395" customFormat="1" ht="14.25">
      <c r="E162" s="498"/>
    </row>
    <row r="163" s="395" customFormat="1" ht="14.25">
      <c r="E163" s="498"/>
    </row>
    <row r="164" s="395" customFormat="1" ht="14.25">
      <c r="E164" s="498"/>
    </row>
    <row r="165" s="395" customFormat="1" ht="14.25">
      <c r="E165" s="498"/>
    </row>
    <row r="166" s="395" customFormat="1" ht="14.25">
      <c r="E166" s="498"/>
    </row>
    <row r="167" s="395" customFormat="1" ht="14.25">
      <c r="E167" s="498"/>
    </row>
    <row r="168" s="395" customFormat="1" ht="14.25">
      <c r="E168" s="498"/>
    </row>
    <row r="169" s="395" customFormat="1" ht="14.25">
      <c r="E169" s="498"/>
    </row>
    <row r="170" s="395" customFormat="1" ht="14.25">
      <c r="E170" s="498"/>
    </row>
    <row r="171" s="395" customFormat="1" ht="14.25">
      <c r="E171" s="498"/>
    </row>
    <row r="172" s="395" customFormat="1" ht="14.25">
      <c r="E172" s="498"/>
    </row>
    <row r="173" s="395" customFormat="1" ht="14.25">
      <c r="E173" s="498"/>
    </row>
    <row r="174" s="395" customFormat="1" ht="14.25">
      <c r="E174" s="498"/>
    </row>
    <row r="175" s="395" customFormat="1" ht="14.25">
      <c r="E175" s="498"/>
    </row>
    <row r="176" s="395" customFormat="1" ht="14.25">
      <c r="E176" s="498"/>
    </row>
    <row r="177" s="395" customFormat="1" ht="14.25">
      <c r="E177" s="498"/>
    </row>
    <row r="178" s="395" customFormat="1" ht="14.25">
      <c r="E178" s="498"/>
    </row>
    <row r="179" s="395" customFormat="1" ht="14.25">
      <c r="E179" s="498"/>
    </row>
    <row r="180" s="395" customFormat="1" ht="14.25">
      <c r="E180" s="498"/>
    </row>
    <row r="181" s="395" customFormat="1" ht="14.25">
      <c r="E181" s="498"/>
    </row>
    <row r="182" s="395" customFormat="1" ht="14.25">
      <c r="E182" s="498"/>
    </row>
    <row r="183" s="395" customFormat="1" ht="14.25">
      <c r="E183" s="498"/>
    </row>
    <row r="184" s="395" customFormat="1" ht="14.25">
      <c r="E184" s="498"/>
    </row>
    <row r="185" s="395" customFormat="1" ht="14.25">
      <c r="E185" s="498"/>
    </row>
    <row r="186" s="395" customFormat="1" ht="14.25">
      <c r="E186" s="498"/>
    </row>
    <row r="187" s="395" customFormat="1" ht="14.25">
      <c r="E187" s="498"/>
    </row>
    <row r="188" s="395" customFormat="1" ht="14.25">
      <c r="E188" s="498"/>
    </row>
    <row r="189" s="395" customFormat="1" ht="14.25">
      <c r="E189" s="498"/>
    </row>
    <row r="190" s="395" customFormat="1" ht="14.25">
      <c r="E190" s="498"/>
    </row>
    <row r="191" s="395" customFormat="1" ht="14.25">
      <c r="E191" s="498"/>
    </row>
    <row r="192" s="395" customFormat="1" ht="14.25">
      <c r="E192" s="498"/>
    </row>
    <row r="193" s="395" customFormat="1" ht="14.25">
      <c r="E193" s="498"/>
    </row>
    <row r="194" s="395" customFormat="1" ht="14.25">
      <c r="E194" s="498"/>
    </row>
    <row r="195" s="395" customFormat="1" ht="14.25">
      <c r="E195" s="498"/>
    </row>
    <row r="196" s="395" customFormat="1" ht="14.25">
      <c r="E196" s="498"/>
    </row>
    <row r="197" s="395" customFormat="1" ht="14.25">
      <c r="E197" s="498"/>
    </row>
    <row r="198" s="395" customFormat="1" ht="14.25">
      <c r="E198" s="498"/>
    </row>
    <row r="199" s="395" customFormat="1" ht="14.25">
      <c r="E199" s="498"/>
    </row>
    <row r="200" s="395" customFormat="1" ht="14.25">
      <c r="E200" s="498"/>
    </row>
    <row r="201" s="395" customFormat="1" ht="14.25">
      <c r="E201" s="498"/>
    </row>
    <row r="202" s="395" customFormat="1" ht="14.25">
      <c r="E202" s="498"/>
    </row>
    <row r="203" s="395" customFormat="1" ht="14.25">
      <c r="E203" s="498"/>
    </row>
    <row r="204" s="395" customFormat="1" ht="14.25">
      <c r="E204" s="498"/>
    </row>
    <row r="205" s="395" customFormat="1" ht="14.25">
      <c r="E205" s="498"/>
    </row>
    <row r="206" s="395" customFormat="1" ht="14.25">
      <c r="E206" s="498"/>
    </row>
    <row r="207" s="395" customFormat="1" ht="14.25">
      <c r="E207" s="498"/>
    </row>
    <row r="208" s="395" customFormat="1" ht="14.25">
      <c r="E208" s="498"/>
    </row>
    <row r="209" s="395" customFormat="1" ht="14.25">
      <c r="E209" s="498"/>
    </row>
    <row r="210" s="395" customFormat="1" ht="14.25">
      <c r="E210" s="498"/>
    </row>
    <row r="211" s="395" customFormat="1" ht="14.25">
      <c r="E211" s="498"/>
    </row>
    <row r="212" s="395" customFormat="1" ht="14.25">
      <c r="E212" s="498"/>
    </row>
    <row r="213" s="395" customFormat="1" ht="14.25">
      <c r="E213" s="498"/>
    </row>
    <row r="214" s="395" customFormat="1" ht="14.25">
      <c r="E214" s="498"/>
    </row>
    <row r="215" s="395" customFormat="1" ht="14.25">
      <c r="E215" s="498"/>
    </row>
    <row r="216" s="395" customFormat="1" ht="14.25">
      <c r="E216" s="498"/>
    </row>
    <row r="217" s="395" customFormat="1" ht="14.25">
      <c r="E217" s="498"/>
    </row>
    <row r="218" s="395" customFormat="1" ht="14.25">
      <c r="E218" s="498"/>
    </row>
    <row r="219" s="395" customFormat="1" ht="14.25">
      <c r="E219" s="498"/>
    </row>
    <row r="220" s="395" customFormat="1" ht="14.25">
      <c r="E220" s="498"/>
    </row>
    <row r="221" s="395" customFormat="1" ht="14.25">
      <c r="E221" s="498"/>
    </row>
    <row r="222" s="395" customFormat="1" ht="14.25">
      <c r="E222" s="498"/>
    </row>
    <row r="223" s="395" customFormat="1" ht="14.25">
      <c r="E223" s="498"/>
    </row>
    <row r="224" s="395" customFormat="1" ht="14.25">
      <c r="E224" s="498"/>
    </row>
    <row r="225" s="395" customFormat="1" ht="14.25">
      <c r="E225" s="498"/>
    </row>
    <row r="226" s="395" customFormat="1" ht="14.25">
      <c r="E226" s="498"/>
    </row>
    <row r="227" s="395" customFormat="1" ht="14.25">
      <c r="E227" s="498"/>
    </row>
    <row r="228" s="395" customFormat="1" ht="14.25">
      <c r="E228" s="498"/>
    </row>
    <row r="229" s="395" customFormat="1" ht="14.25">
      <c r="E229" s="498"/>
    </row>
    <row r="230" s="395" customFormat="1" ht="14.25">
      <c r="E230" s="498"/>
    </row>
    <row r="231" s="395" customFormat="1" ht="14.25">
      <c r="E231" s="498"/>
    </row>
    <row r="232" s="395" customFormat="1" ht="14.25">
      <c r="E232" s="498"/>
    </row>
    <row r="233" s="395" customFormat="1" ht="14.25">
      <c r="E233" s="498"/>
    </row>
    <row r="234" s="395" customFormat="1" ht="14.25">
      <c r="E234" s="498"/>
    </row>
    <row r="235" s="395" customFormat="1" ht="14.25">
      <c r="E235" s="498"/>
    </row>
    <row r="236" s="395" customFormat="1" ht="14.25">
      <c r="E236" s="498"/>
    </row>
    <row r="237" s="395" customFormat="1" ht="14.25">
      <c r="E237" s="498"/>
    </row>
    <row r="238" s="395" customFormat="1" ht="14.25">
      <c r="E238" s="498"/>
    </row>
    <row r="239" s="395" customFormat="1" ht="14.25">
      <c r="E239" s="498"/>
    </row>
    <row r="240" s="395" customFormat="1" ht="14.25">
      <c r="E240" s="498"/>
    </row>
    <row r="241" s="395" customFormat="1" ht="14.25">
      <c r="E241" s="498"/>
    </row>
    <row r="242" s="395" customFormat="1" ht="14.25">
      <c r="E242" s="498"/>
    </row>
    <row r="243" s="395" customFormat="1" ht="14.25">
      <c r="E243" s="498"/>
    </row>
    <row r="244" s="395" customFormat="1" ht="14.25">
      <c r="E244" s="498"/>
    </row>
    <row r="245" s="395" customFormat="1" ht="14.25">
      <c r="E245" s="498"/>
    </row>
    <row r="246" s="395" customFormat="1" ht="14.25">
      <c r="E246" s="498"/>
    </row>
    <row r="247" s="395" customFormat="1" ht="14.25">
      <c r="E247" s="498"/>
    </row>
    <row r="248" s="395" customFormat="1" ht="14.25">
      <c r="E248" s="498"/>
    </row>
    <row r="249" s="395" customFormat="1" ht="14.25">
      <c r="E249" s="498"/>
    </row>
    <row r="250" s="395" customFormat="1" ht="14.25">
      <c r="E250" s="498"/>
    </row>
    <row r="251" s="395" customFormat="1" ht="14.25">
      <c r="E251" s="498"/>
    </row>
    <row r="252" s="395" customFormat="1" ht="14.25">
      <c r="E252" s="498"/>
    </row>
    <row r="253" s="395" customFormat="1" ht="14.25">
      <c r="E253" s="498"/>
    </row>
    <row r="254" s="395" customFormat="1" ht="14.25">
      <c r="E254" s="498"/>
    </row>
    <row r="255" s="395" customFormat="1" ht="14.25">
      <c r="E255" s="498"/>
    </row>
    <row r="256" s="395" customFormat="1" ht="14.25">
      <c r="E256" s="498"/>
    </row>
    <row r="257" s="395" customFormat="1" ht="14.25">
      <c r="E257" s="498"/>
    </row>
    <row r="258" s="395" customFormat="1" ht="14.25">
      <c r="E258" s="498"/>
    </row>
    <row r="259" s="395" customFormat="1" ht="14.25">
      <c r="E259" s="498"/>
    </row>
    <row r="260" s="395" customFormat="1" ht="14.25">
      <c r="E260" s="498"/>
    </row>
    <row r="261" s="395" customFormat="1" ht="14.25">
      <c r="E261" s="498"/>
    </row>
    <row r="262" s="395" customFormat="1" ht="14.25">
      <c r="E262" s="498"/>
    </row>
    <row r="263" s="395" customFormat="1" ht="14.25">
      <c r="E263" s="498"/>
    </row>
    <row r="264" s="395" customFormat="1" ht="14.25">
      <c r="E264" s="498"/>
    </row>
    <row r="265" s="395" customFormat="1" ht="14.25">
      <c r="E265" s="498"/>
    </row>
    <row r="266" s="395" customFormat="1" ht="14.25">
      <c r="E266" s="498"/>
    </row>
    <row r="267" s="395" customFormat="1" ht="14.25">
      <c r="E267" s="498"/>
    </row>
    <row r="268" s="395" customFormat="1" ht="14.25">
      <c r="E268" s="498"/>
    </row>
    <row r="269" s="395" customFormat="1" ht="14.25">
      <c r="E269" s="498"/>
    </row>
    <row r="270" s="395" customFormat="1" ht="14.25">
      <c r="E270" s="498"/>
    </row>
    <row r="271" s="395" customFormat="1" ht="14.25">
      <c r="E271" s="498"/>
    </row>
    <row r="272" s="395" customFormat="1" ht="14.25">
      <c r="E272" s="498"/>
    </row>
    <row r="273" s="395" customFormat="1" ht="14.25">
      <c r="E273" s="498"/>
    </row>
    <row r="274" s="395" customFormat="1" ht="14.25">
      <c r="E274" s="498"/>
    </row>
    <row r="275" s="395" customFormat="1" ht="14.25">
      <c r="E275" s="498"/>
    </row>
    <row r="276" s="395" customFormat="1" ht="14.25">
      <c r="E276" s="498"/>
    </row>
    <row r="277" s="395" customFormat="1" ht="14.25">
      <c r="E277" s="498"/>
    </row>
    <row r="278" s="395" customFormat="1" ht="14.25">
      <c r="E278" s="498"/>
    </row>
    <row r="279" s="395" customFormat="1" ht="14.25">
      <c r="E279" s="498"/>
    </row>
    <row r="280" s="395" customFormat="1" ht="14.25">
      <c r="E280" s="498"/>
    </row>
    <row r="281" s="395" customFormat="1" ht="14.25">
      <c r="E281" s="498"/>
    </row>
    <row r="282" s="395" customFormat="1" ht="14.25">
      <c r="E282" s="498"/>
    </row>
    <row r="283" s="395" customFormat="1" ht="14.25">
      <c r="E283" s="498"/>
    </row>
    <row r="284" s="395" customFormat="1" ht="14.25">
      <c r="E284" s="498"/>
    </row>
    <row r="285" s="395" customFormat="1" ht="14.25">
      <c r="E285" s="498"/>
    </row>
    <row r="286" s="395" customFormat="1" ht="14.25">
      <c r="E286" s="498"/>
    </row>
    <row r="287" s="395" customFormat="1" ht="14.25">
      <c r="E287" s="498"/>
    </row>
    <row r="288" s="395" customFormat="1" ht="14.25">
      <c r="E288" s="498"/>
    </row>
    <row r="289" s="395" customFormat="1" ht="14.25">
      <c r="E289" s="498"/>
    </row>
    <row r="290" s="395" customFormat="1" ht="14.25">
      <c r="E290" s="498"/>
    </row>
    <row r="291" s="395" customFormat="1" ht="14.25">
      <c r="E291" s="498"/>
    </row>
    <row r="292" s="395" customFormat="1" ht="14.25">
      <c r="E292" s="498"/>
    </row>
    <row r="293" s="395" customFormat="1" ht="14.25">
      <c r="E293" s="498"/>
    </row>
    <row r="294" s="395" customFormat="1" ht="14.25">
      <c r="E294" s="498"/>
    </row>
    <row r="295" s="395" customFormat="1" ht="14.25">
      <c r="E295" s="498"/>
    </row>
    <row r="296" s="395" customFormat="1" ht="14.25">
      <c r="E296" s="498"/>
    </row>
    <row r="297" s="395" customFormat="1" ht="14.25">
      <c r="E297" s="498"/>
    </row>
    <row r="298" s="395" customFormat="1" ht="14.25">
      <c r="E298" s="498"/>
    </row>
    <row r="299" s="395" customFormat="1" ht="14.25">
      <c r="E299" s="498"/>
    </row>
    <row r="300" s="395" customFormat="1" ht="14.25">
      <c r="E300" s="498"/>
    </row>
    <row r="301" s="395" customFormat="1" ht="14.25">
      <c r="E301" s="498"/>
    </row>
    <row r="302" s="395" customFormat="1" ht="14.25">
      <c r="E302" s="498"/>
    </row>
    <row r="303" s="395" customFormat="1" ht="14.25">
      <c r="E303" s="498"/>
    </row>
    <row r="304" s="395" customFormat="1" ht="14.25">
      <c r="E304" s="498"/>
    </row>
    <row r="305" s="395" customFormat="1" ht="14.25">
      <c r="E305" s="498"/>
    </row>
    <row r="306" s="395" customFormat="1" ht="14.25">
      <c r="E306" s="498"/>
    </row>
    <row r="307" s="395" customFormat="1" ht="14.25">
      <c r="E307" s="498"/>
    </row>
    <row r="308" s="395" customFormat="1" ht="14.25">
      <c r="E308" s="498"/>
    </row>
    <row r="309" s="395" customFormat="1" ht="14.25">
      <c r="E309" s="498"/>
    </row>
    <row r="310" s="395" customFormat="1" ht="14.25">
      <c r="E310" s="498"/>
    </row>
    <row r="311" s="395" customFormat="1" ht="14.25">
      <c r="E311" s="498"/>
    </row>
    <row r="312" s="395" customFormat="1" ht="14.25">
      <c r="E312" s="498"/>
    </row>
    <row r="313" s="395" customFormat="1" ht="14.25">
      <c r="E313" s="498"/>
    </row>
    <row r="314" s="395" customFormat="1" ht="14.25">
      <c r="E314" s="498"/>
    </row>
    <row r="315" s="395" customFormat="1" ht="14.25">
      <c r="E315" s="498"/>
    </row>
    <row r="316" s="395" customFormat="1" ht="14.25">
      <c r="E316" s="498"/>
    </row>
    <row r="317" s="395" customFormat="1" ht="14.25">
      <c r="E317" s="498"/>
    </row>
    <row r="318" s="395" customFormat="1" ht="14.25">
      <c r="E318" s="498"/>
    </row>
    <row r="319" s="395" customFormat="1" ht="14.25">
      <c r="E319" s="498"/>
    </row>
    <row r="320" s="395" customFormat="1" ht="14.25">
      <c r="E320" s="498"/>
    </row>
    <row r="321" s="395" customFormat="1" ht="14.25">
      <c r="E321" s="498"/>
    </row>
    <row r="322" s="395" customFormat="1" ht="14.25">
      <c r="E322" s="498"/>
    </row>
    <row r="323" s="395" customFormat="1" ht="14.25">
      <c r="E323" s="498"/>
    </row>
    <row r="324" s="395" customFormat="1" ht="14.25">
      <c r="E324" s="498"/>
    </row>
    <row r="325" s="395" customFormat="1" ht="14.25">
      <c r="E325" s="498"/>
    </row>
    <row r="326" s="395" customFormat="1" ht="14.25">
      <c r="E326" s="498"/>
    </row>
    <row r="327" s="395" customFormat="1" ht="14.25">
      <c r="E327" s="498"/>
    </row>
    <row r="328" s="395" customFormat="1" ht="14.25">
      <c r="E328" s="498"/>
    </row>
    <row r="329" s="395" customFormat="1" ht="14.25">
      <c r="E329" s="498"/>
    </row>
    <row r="330" s="395" customFormat="1" ht="14.25">
      <c r="E330" s="498"/>
    </row>
    <row r="331" s="395" customFormat="1" ht="14.25">
      <c r="E331" s="498"/>
    </row>
    <row r="332" s="395" customFormat="1" ht="14.25">
      <c r="E332" s="498"/>
    </row>
    <row r="333" s="395" customFormat="1" ht="14.25">
      <c r="E333" s="498"/>
    </row>
    <row r="334" s="395" customFormat="1" ht="14.25">
      <c r="E334" s="498"/>
    </row>
    <row r="335" s="395" customFormat="1" ht="14.25">
      <c r="E335" s="498"/>
    </row>
    <row r="336" s="395" customFormat="1" ht="14.25">
      <c r="E336" s="498"/>
    </row>
    <row r="337" s="395" customFormat="1" ht="14.25">
      <c r="E337" s="498"/>
    </row>
    <row r="338" s="395" customFormat="1" ht="14.25">
      <c r="E338" s="498"/>
    </row>
    <row r="339" s="395" customFormat="1" ht="14.25">
      <c r="E339" s="498"/>
    </row>
    <row r="340" s="395" customFormat="1" ht="14.25">
      <c r="E340" s="498"/>
    </row>
    <row r="341" s="395" customFormat="1" ht="14.25">
      <c r="E341" s="498"/>
    </row>
    <row r="342" s="395" customFormat="1" ht="14.25">
      <c r="E342" s="498"/>
    </row>
    <row r="343" s="395" customFormat="1" ht="14.25">
      <c r="E343" s="498"/>
    </row>
    <row r="344" s="395" customFormat="1" ht="14.25">
      <c r="E344" s="498"/>
    </row>
    <row r="345" s="395" customFormat="1" ht="14.25">
      <c r="E345" s="498"/>
    </row>
    <row r="346" s="395" customFormat="1" ht="14.25">
      <c r="E346" s="498"/>
    </row>
    <row r="347" s="395" customFormat="1" ht="14.25">
      <c r="E347" s="498"/>
    </row>
    <row r="348" s="395" customFormat="1" ht="14.25">
      <c r="E348" s="498"/>
    </row>
    <row r="349" s="395" customFormat="1" ht="14.25">
      <c r="E349" s="498"/>
    </row>
    <row r="350" s="395" customFormat="1" ht="14.25">
      <c r="E350" s="498"/>
    </row>
    <row r="351" s="395" customFormat="1" ht="14.25">
      <c r="E351" s="498"/>
    </row>
    <row r="352" s="395" customFormat="1" ht="14.25">
      <c r="E352" s="498"/>
    </row>
    <row r="353" s="395" customFormat="1" ht="14.25">
      <c r="E353" s="498"/>
    </row>
    <row r="354" s="395" customFormat="1" ht="14.25">
      <c r="E354" s="498"/>
    </row>
    <row r="355" s="395" customFormat="1" ht="14.25">
      <c r="E355" s="498"/>
    </row>
    <row r="356" s="395" customFormat="1" ht="14.25">
      <c r="E356" s="498"/>
    </row>
    <row r="357" s="395" customFormat="1" ht="14.25">
      <c r="E357" s="498"/>
    </row>
    <row r="358" s="395" customFormat="1" ht="14.25">
      <c r="E358" s="498"/>
    </row>
    <row r="359" s="395" customFormat="1" ht="14.25">
      <c r="E359" s="498"/>
    </row>
    <row r="360" s="395" customFormat="1" ht="14.25">
      <c r="E360" s="498"/>
    </row>
    <row r="361" s="395" customFormat="1" ht="14.25">
      <c r="E361" s="498"/>
    </row>
    <row r="362" s="395" customFormat="1" ht="14.25">
      <c r="E362" s="498"/>
    </row>
    <row r="363" s="395" customFormat="1" ht="14.25">
      <c r="E363" s="498"/>
    </row>
    <row r="364" s="395" customFormat="1" ht="14.25">
      <c r="E364" s="498"/>
    </row>
    <row r="365" s="395" customFormat="1" ht="14.25">
      <c r="E365" s="498"/>
    </row>
    <row r="366" s="395" customFormat="1" ht="14.25">
      <c r="E366" s="498"/>
    </row>
    <row r="367" s="395" customFormat="1" ht="14.25">
      <c r="E367" s="498"/>
    </row>
    <row r="368" s="395" customFormat="1" ht="14.25">
      <c r="E368" s="498"/>
    </row>
    <row r="369" s="395" customFormat="1" ht="14.25">
      <c r="E369" s="498"/>
    </row>
    <row r="370" s="395" customFormat="1" ht="14.25">
      <c r="E370" s="498"/>
    </row>
    <row r="371" s="395" customFormat="1" ht="14.25">
      <c r="E371" s="498"/>
    </row>
    <row r="372" s="395" customFormat="1" ht="14.25">
      <c r="E372" s="498"/>
    </row>
    <row r="373" s="395" customFormat="1" ht="14.25">
      <c r="E373" s="498"/>
    </row>
    <row r="374" s="395" customFormat="1" ht="14.25">
      <c r="E374" s="498"/>
    </row>
    <row r="375" s="395" customFormat="1" ht="14.25">
      <c r="E375" s="498"/>
    </row>
    <row r="376" s="395" customFormat="1" ht="14.25">
      <c r="E376" s="498"/>
    </row>
    <row r="377" s="395" customFormat="1" ht="14.25">
      <c r="E377" s="498"/>
    </row>
    <row r="378" s="395" customFormat="1" ht="14.25">
      <c r="E378" s="498"/>
    </row>
    <row r="379" s="395" customFormat="1" ht="14.25">
      <c r="E379" s="498"/>
    </row>
    <row r="380" s="395" customFormat="1" ht="14.25">
      <c r="E380" s="498"/>
    </row>
    <row r="381" s="395" customFormat="1" ht="14.25">
      <c r="E381" s="498"/>
    </row>
    <row r="382" s="395" customFormat="1" ht="14.25">
      <c r="E382" s="498"/>
    </row>
    <row r="383" s="395" customFormat="1" ht="14.25">
      <c r="E383" s="498"/>
    </row>
    <row r="384" s="395" customFormat="1" ht="14.25">
      <c r="E384" s="498"/>
    </row>
    <row r="385" s="395" customFormat="1" ht="14.25">
      <c r="E385" s="498"/>
    </row>
    <row r="386" s="395" customFormat="1" ht="14.25">
      <c r="E386" s="498"/>
    </row>
    <row r="387" s="395" customFormat="1" ht="14.25">
      <c r="E387" s="498"/>
    </row>
    <row r="388" s="395" customFormat="1" ht="14.25">
      <c r="E388" s="498"/>
    </row>
    <row r="389" s="395" customFormat="1" ht="14.25">
      <c r="E389" s="498"/>
    </row>
    <row r="390" s="395" customFormat="1" ht="14.25">
      <c r="E390" s="498"/>
    </row>
    <row r="391" s="395" customFormat="1" ht="14.25">
      <c r="E391" s="498"/>
    </row>
    <row r="392" s="395" customFormat="1" ht="14.25">
      <c r="E392" s="498"/>
    </row>
    <row r="393" s="395" customFormat="1" ht="14.25">
      <c r="E393" s="498"/>
    </row>
    <row r="394" s="395" customFormat="1" ht="14.25">
      <c r="E394" s="498"/>
    </row>
    <row r="395" s="395" customFormat="1" ht="14.25">
      <c r="E395" s="498"/>
    </row>
    <row r="396" s="395" customFormat="1" ht="14.25">
      <c r="E396" s="498"/>
    </row>
    <row r="397" s="395" customFormat="1" ht="14.25">
      <c r="E397" s="498"/>
    </row>
    <row r="398" s="395" customFormat="1" ht="14.25">
      <c r="E398" s="498"/>
    </row>
    <row r="399" s="395" customFormat="1" ht="14.25">
      <c r="E399" s="498"/>
    </row>
    <row r="400" s="395" customFormat="1" ht="14.25">
      <c r="E400" s="498"/>
    </row>
    <row r="401" s="395" customFormat="1" ht="14.25">
      <c r="E401" s="498"/>
    </row>
    <row r="402" s="395" customFormat="1" ht="14.25">
      <c r="E402" s="498"/>
    </row>
    <row r="403" s="395" customFormat="1" ht="14.25">
      <c r="E403" s="498"/>
    </row>
    <row r="404" s="395" customFormat="1" ht="14.25">
      <c r="E404" s="498"/>
    </row>
    <row r="405" s="395" customFormat="1" ht="14.25">
      <c r="E405" s="498"/>
    </row>
    <row r="406" s="395" customFormat="1" ht="14.25">
      <c r="E406" s="498"/>
    </row>
    <row r="407" s="395" customFormat="1" ht="14.25">
      <c r="E407" s="498"/>
    </row>
    <row r="408" s="395" customFormat="1" ht="14.25">
      <c r="E408" s="498"/>
    </row>
    <row r="409" s="395" customFormat="1" ht="14.25">
      <c r="E409" s="498"/>
    </row>
    <row r="410" s="395" customFormat="1" ht="14.25">
      <c r="E410" s="498"/>
    </row>
    <row r="411" s="395" customFormat="1" ht="14.25">
      <c r="E411" s="498"/>
    </row>
    <row r="412" s="395" customFormat="1" ht="14.25">
      <c r="E412" s="498"/>
    </row>
    <row r="413" s="395" customFormat="1" ht="14.25">
      <c r="E413" s="498"/>
    </row>
    <row r="414" s="395" customFormat="1" ht="14.25">
      <c r="E414" s="498"/>
    </row>
    <row r="415" s="395" customFormat="1" ht="14.25">
      <c r="E415" s="498"/>
    </row>
    <row r="416" s="395" customFormat="1" ht="14.25">
      <c r="E416" s="498"/>
    </row>
    <row r="417" s="395" customFormat="1" ht="14.25">
      <c r="E417" s="498"/>
    </row>
    <row r="418" s="395" customFormat="1" ht="14.25">
      <c r="E418" s="498"/>
    </row>
    <row r="419" s="395" customFormat="1" ht="14.25">
      <c r="E419" s="498"/>
    </row>
    <row r="420" s="395" customFormat="1" ht="14.25">
      <c r="E420" s="498"/>
    </row>
    <row r="421" s="395" customFormat="1" ht="14.25">
      <c r="E421" s="498"/>
    </row>
    <row r="422" s="395" customFormat="1" ht="14.25">
      <c r="E422" s="498"/>
    </row>
    <row r="423" s="395" customFormat="1" ht="14.25">
      <c r="E423" s="498"/>
    </row>
    <row r="424" s="395" customFormat="1" ht="14.25">
      <c r="E424" s="498"/>
    </row>
    <row r="425" s="395" customFormat="1" ht="14.25">
      <c r="E425" s="498"/>
    </row>
    <row r="426" s="395" customFormat="1" ht="14.25">
      <c r="E426" s="498"/>
    </row>
    <row r="427" s="395" customFormat="1" ht="14.25">
      <c r="E427" s="498"/>
    </row>
    <row r="428" s="395" customFormat="1" ht="14.25">
      <c r="E428" s="498"/>
    </row>
    <row r="429" s="395" customFormat="1" ht="14.25">
      <c r="E429" s="498"/>
    </row>
    <row r="430" s="395" customFormat="1" ht="14.25">
      <c r="E430" s="498"/>
    </row>
    <row r="431" s="395" customFormat="1" ht="14.25">
      <c r="E431" s="498"/>
    </row>
    <row r="432" s="395" customFormat="1" ht="14.25">
      <c r="E432" s="498"/>
    </row>
    <row r="433" s="395" customFormat="1" ht="14.25">
      <c r="E433" s="498"/>
    </row>
    <row r="434" s="395" customFormat="1" ht="14.25">
      <c r="E434" s="498"/>
    </row>
    <row r="435" s="395" customFormat="1" ht="14.25">
      <c r="E435" s="498"/>
    </row>
    <row r="436" s="395" customFormat="1" ht="14.25">
      <c r="E436" s="498"/>
    </row>
    <row r="437" s="395" customFormat="1" ht="14.25">
      <c r="E437" s="498"/>
    </row>
    <row r="438" s="395" customFormat="1" ht="14.25">
      <c r="E438" s="498"/>
    </row>
    <row r="439" s="395" customFormat="1" ht="14.25">
      <c r="E439" s="498"/>
    </row>
    <row r="440" s="395" customFormat="1" ht="14.25">
      <c r="E440" s="498"/>
    </row>
    <row r="441" s="395" customFormat="1" ht="14.25">
      <c r="E441" s="498"/>
    </row>
    <row r="442" s="395" customFormat="1" ht="14.25">
      <c r="E442" s="498"/>
    </row>
    <row r="443" s="395" customFormat="1" ht="14.25">
      <c r="E443" s="498"/>
    </row>
    <row r="444" s="395" customFormat="1" ht="14.25">
      <c r="E444" s="498"/>
    </row>
    <row r="445" s="395" customFormat="1" ht="14.25">
      <c r="E445" s="498"/>
    </row>
    <row r="446" s="395" customFormat="1" ht="14.25">
      <c r="E446" s="498"/>
    </row>
    <row r="447" s="395" customFormat="1" ht="14.25">
      <c r="E447" s="498"/>
    </row>
    <row r="448" s="395" customFormat="1" ht="14.25">
      <c r="E448" s="498"/>
    </row>
    <row r="449" s="395" customFormat="1" ht="14.25">
      <c r="E449" s="498"/>
    </row>
    <row r="450" s="395" customFormat="1" ht="14.25">
      <c r="E450" s="498"/>
    </row>
    <row r="451" s="395" customFormat="1" ht="14.25">
      <c r="E451" s="498"/>
    </row>
    <row r="452" s="395" customFormat="1" ht="14.25">
      <c r="E452" s="498"/>
    </row>
    <row r="453" s="395" customFormat="1" ht="14.25">
      <c r="E453" s="498"/>
    </row>
    <row r="454" s="395" customFormat="1" ht="14.25">
      <c r="E454" s="498"/>
    </row>
    <row r="455" s="395" customFormat="1" ht="14.25">
      <c r="E455" s="498"/>
    </row>
    <row r="456" s="395" customFormat="1" ht="14.25">
      <c r="E456" s="498"/>
    </row>
    <row r="457" s="395" customFormat="1" ht="14.25">
      <c r="E457" s="498"/>
    </row>
    <row r="458" s="395" customFormat="1" ht="14.25">
      <c r="E458" s="498"/>
    </row>
    <row r="459" s="395" customFormat="1" ht="14.25">
      <c r="E459" s="498"/>
    </row>
    <row r="460" s="395" customFormat="1" ht="14.25">
      <c r="E460" s="498"/>
    </row>
    <row r="461" s="395" customFormat="1" ht="14.25">
      <c r="E461" s="498"/>
    </row>
    <row r="462" s="395" customFormat="1" ht="14.25">
      <c r="E462" s="498"/>
    </row>
    <row r="463" s="395" customFormat="1" ht="14.25">
      <c r="E463" s="498"/>
    </row>
    <row r="464" s="395" customFormat="1" ht="14.25">
      <c r="E464" s="498"/>
    </row>
    <row r="465" s="395" customFormat="1" ht="14.25">
      <c r="E465" s="498"/>
    </row>
    <row r="466" s="395" customFormat="1" ht="14.25">
      <c r="E466" s="498"/>
    </row>
    <row r="467" s="395" customFormat="1" ht="14.25">
      <c r="E467" s="498"/>
    </row>
    <row r="468" s="395" customFormat="1" ht="14.25">
      <c r="E468" s="498"/>
    </row>
    <row r="469" s="395" customFormat="1" ht="14.25">
      <c r="E469" s="498"/>
    </row>
    <row r="470" s="395" customFormat="1" ht="14.25">
      <c r="E470" s="498"/>
    </row>
    <row r="471" s="395" customFormat="1" ht="14.25">
      <c r="E471" s="498"/>
    </row>
    <row r="472" s="395" customFormat="1" ht="14.25">
      <c r="E472" s="498"/>
    </row>
    <row r="473" s="395" customFormat="1" ht="14.25">
      <c r="E473" s="498"/>
    </row>
    <row r="474" s="395" customFormat="1" ht="14.25">
      <c r="E474" s="498"/>
    </row>
    <row r="475" s="395" customFormat="1" ht="14.25">
      <c r="E475" s="498"/>
    </row>
    <row r="476" s="395" customFormat="1" ht="14.25">
      <c r="E476" s="498"/>
    </row>
    <row r="477" s="395" customFormat="1" ht="14.25">
      <c r="E477" s="498"/>
    </row>
    <row r="478" s="395" customFormat="1" ht="14.25">
      <c r="E478" s="498"/>
    </row>
    <row r="479" s="395" customFormat="1" ht="14.25">
      <c r="E479" s="498"/>
    </row>
    <row r="480" s="395" customFormat="1" ht="14.25">
      <c r="E480" s="498"/>
    </row>
    <row r="481" s="395" customFormat="1" ht="14.25">
      <c r="E481" s="498"/>
    </row>
    <row r="482" s="395" customFormat="1" ht="14.25">
      <c r="E482" s="498"/>
    </row>
    <row r="483" s="395" customFormat="1" ht="14.25">
      <c r="E483" s="498"/>
    </row>
    <row r="484" s="395" customFormat="1" ht="14.25">
      <c r="E484" s="498"/>
    </row>
    <row r="485" s="395" customFormat="1" ht="14.25">
      <c r="E485" s="498"/>
    </row>
    <row r="486" s="395" customFormat="1" ht="14.25">
      <c r="E486" s="498"/>
    </row>
    <row r="487" s="395" customFormat="1" ht="14.25">
      <c r="E487" s="498"/>
    </row>
    <row r="488" s="395" customFormat="1" ht="14.25">
      <c r="E488" s="498"/>
    </row>
    <row r="489" s="395" customFormat="1" ht="14.25">
      <c r="E489" s="498"/>
    </row>
    <row r="490" s="395" customFormat="1" ht="14.25">
      <c r="E490" s="498"/>
    </row>
    <row r="491" s="395" customFormat="1" ht="14.25">
      <c r="E491" s="498"/>
    </row>
    <row r="492" s="395" customFormat="1" ht="14.25">
      <c r="E492" s="498"/>
    </row>
    <row r="493" s="395" customFormat="1" ht="14.25">
      <c r="E493" s="498"/>
    </row>
    <row r="494" s="395" customFormat="1" ht="14.25">
      <c r="E494" s="498"/>
    </row>
    <row r="495" s="395" customFormat="1" ht="14.25">
      <c r="E495" s="498"/>
    </row>
    <row r="496" s="395" customFormat="1" ht="14.25">
      <c r="E496" s="498"/>
    </row>
    <row r="497" s="395" customFormat="1" ht="14.25">
      <c r="E497" s="498"/>
    </row>
    <row r="498" s="395" customFormat="1" ht="14.25">
      <c r="E498" s="498"/>
    </row>
    <row r="499" s="395" customFormat="1" ht="14.25">
      <c r="E499" s="498"/>
    </row>
    <row r="500" s="395" customFormat="1" ht="14.25">
      <c r="E500" s="498"/>
    </row>
    <row r="501" s="395" customFormat="1" ht="14.25">
      <c r="E501" s="498"/>
    </row>
    <row r="502" s="395" customFormat="1" ht="14.25">
      <c r="E502" s="498"/>
    </row>
    <row r="503" s="395" customFormat="1" ht="14.25">
      <c r="E503" s="498"/>
    </row>
    <row r="504" s="395" customFormat="1" ht="14.25">
      <c r="E504" s="498"/>
    </row>
    <row r="505" s="395" customFormat="1" ht="14.25">
      <c r="E505" s="498"/>
    </row>
    <row r="506" s="395" customFormat="1" ht="14.25">
      <c r="E506" s="498"/>
    </row>
    <row r="507" s="395" customFormat="1" ht="14.25">
      <c r="E507" s="498"/>
    </row>
    <row r="508" s="395" customFormat="1" ht="14.25">
      <c r="E508" s="498"/>
    </row>
    <row r="509" s="395" customFormat="1" ht="14.25">
      <c r="E509" s="498"/>
    </row>
    <row r="510" s="395" customFormat="1" ht="14.25">
      <c r="E510" s="498"/>
    </row>
    <row r="511" s="395" customFormat="1" ht="14.25">
      <c r="E511" s="498"/>
    </row>
    <row r="512" s="395" customFormat="1" ht="14.25">
      <c r="E512" s="498"/>
    </row>
    <row r="513" s="395" customFormat="1" ht="14.25">
      <c r="E513" s="498"/>
    </row>
    <row r="514" s="395" customFormat="1" ht="14.25">
      <c r="E514" s="498"/>
    </row>
    <row r="515" s="395" customFormat="1" ht="14.25">
      <c r="E515" s="498"/>
    </row>
    <row r="516" s="395" customFormat="1" ht="14.25">
      <c r="E516" s="498"/>
    </row>
    <row r="517" s="395" customFormat="1" ht="14.25">
      <c r="E517" s="498"/>
    </row>
    <row r="518" s="395" customFormat="1" ht="14.25">
      <c r="E518" s="498"/>
    </row>
    <row r="519" s="395" customFormat="1" ht="14.25">
      <c r="E519" s="498"/>
    </row>
    <row r="520" s="395" customFormat="1" ht="14.25">
      <c r="E520" s="498"/>
    </row>
    <row r="521" s="395" customFormat="1" ht="14.25">
      <c r="E521" s="498"/>
    </row>
    <row r="522" s="395" customFormat="1" ht="14.25">
      <c r="E522" s="498"/>
    </row>
    <row r="523" s="395" customFormat="1" ht="14.25">
      <c r="E523" s="498"/>
    </row>
    <row r="524" s="395" customFormat="1" ht="14.25">
      <c r="E524" s="498"/>
    </row>
    <row r="525" s="395" customFormat="1" ht="14.25">
      <c r="E525" s="498"/>
    </row>
    <row r="526" s="395" customFormat="1" ht="14.25">
      <c r="E526" s="498"/>
    </row>
    <row r="527" s="395" customFormat="1" ht="14.25">
      <c r="E527" s="498"/>
    </row>
    <row r="528" s="395" customFormat="1" ht="14.25">
      <c r="E528" s="498"/>
    </row>
    <row r="529" s="395" customFormat="1" ht="14.25">
      <c r="E529" s="498"/>
    </row>
    <row r="530" s="395" customFormat="1" ht="14.25">
      <c r="E530" s="498"/>
    </row>
    <row r="531" s="395" customFormat="1" ht="14.25">
      <c r="E531" s="498"/>
    </row>
    <row r="532" s="395" customFormat="1" ht="14.25">
      <c r="E532" s="498"/>
    </row>
    <row r="533" s="395" customFormat="1" ht="14.25">
      <c r="E533" s="498"/>
    </row>
    <row r="534" s="395" customFormat="1" ht="14.25">
      <c r="E534" s="498"/>
    </row>
    <row r="535" s="395" customFormat="1" ht="14.25">
      <c r="E535" s="498"/>
    </row>
    <row r="536" s="395" customFormat="1" ht="14.25">
      <c r="E536" s="498"/>
    </row>
    <row r="537" s="395" customFormat="1" ht="14.25">
      <c r="E537" s="498"/>
    </row>
    <row r="538" s="395" customFormat="1" ht="14.25">
      <c r="E538" s="498"/>
    </row>
    <row r="539" s="395" customFormat="1" ht="14.25">
      <c r="E539" s="498"/>
    </row>
    <row r="540" s="395" customFormat="1" ht="14.25">
      <c r="E540" s="498"/>
    </row>
    <row r="541" s="395" customFormat="1" ht="14.25">
      <c r="E541" s="498"/>
    </row>
    <row r="542" s="395" customFormat="1" ht="14.25">
      <c r="E542" s="498"/>
    </row>
    <row r="543" s="395" customFormat="1" ht="14.25">
      <c r="E543" s="498"/>
    </row>
    <row r="544" s="395" customFormat="1" ht="14.25">
      <c r="E544" s="498"/>
    </row>
    <row r="545" s="395" customFormat="1" ht="14.25">
      <c r="E545" s="498"/>
    </row>
    <row r="546" s="395" customFormat="1" ht="14.25">
      <c r="E546" s="498"/>
    </row>
    <row r="547" s="395" customFormat="1" ht="14.25">
      <c r="E547" s="498"/>
    </row>
    <row r="548" s="395" customFormat="1" ht="14.25">
      <c r="E548" s="498"/>
    </row>
    <row r="549" s="395" customFormat="1" ht="14.25">
      <c r="E549" s="498"/>
    </row>
    <row r="550" s="395" customFormat="1" ht="14.25">
      <c r="E550" s="498"/>
    </row>
    <row r="551" s="395" customFormat="1" ht="14.25">
      <c r="E551" s="498"/>
    </row>
    <row r="552" s="395" customFormat="1" ht="14.25">
      <c r="E552" s="498"/>
    </row>
    <row r="553" s="395" customFormat="1" ht="14.25">
      <c r="E553" s="498"/>
    </row>
    <row r="554" s="395" customFormat="1" ht="14.25">
      <c r="E554" s="498"/>
    </row>
    <row r="555" s="395" customFormat="1" ht="14.25">
      <c r="E555" s="498"/>
    </row>
    <row r="556" s="395" customFormat="1" ht="14.25">
      <c r="E556" s="498"/>
    </row>
    <row r="557" s="395" customFormat="1" ht="14.25">
      <c r="E557" s="498"/>
    </row>
    <row r="558" s="395" customFormat="1" ht="14.25">
      <c r="E558" s="498"/>
    </row>
    <row r="559" s="395" customFormat="1" ht="14.25">
      <c r="E559" s="498"/>
    </row>
    <row r="560" s="395" customFormat="1" ht="14.25">
      <c r="E560" s="498"/>
    </row>
    <row r="561" s="395" customFormat="1" ht="14.25">
      <c r="E561" s="498"/>
    </row>
    <row r="562" s="395" customFormat="1" ht="14.25">
      <c r="E562" s="498"/>
    </row>
    <row r="563" s="395" customFormat="1" ht="14.25">
      <c r="E563" s="498"/>
    </row>
    <row r="564" s="395" customFormat="1" ht="14.25">
      <c r="E564" s="498"/>
    </row>
    <row r="565" s="395" customFormat="1" ht="14.25">
      <c r="E565" s="498"/>
    </row>
    <row r="566" s="395" customFormat="1" ht="14.25">
      <c r="E566" s="498"/>
    </row>
    <row r="567" s="395" customFormat="1" ht="14.25">
      <c r="E567" s="498"/>
    </row>
    <row r="568" s="395" customFormat="1" ht="14.25">
      <c r="E568" s="498"/>
    </row>
    <row r="569" s="395" customFormat="1" ht="14.25">
      <c r="E569" s="498"/>
    </row>
    <row r="570" s="395" customFormat="1" ht="14.25">
      <c r="E570" s="498"/>
    </row>
    <row r="571" s="395" customFormat="1" ht="14.25">
      <c r="E571" s="498"/>
    </row>
    <row r="572" s="395" customFormat="1" ht="14.25">
      <c r="E572" s="498"/>
    </row>
    <row r="573" s="395" customFormat="1" ht="14.25">
      <c r="E573" s="498"/>
    </row>
    <row r="574" s="395" customFormat="1" ht="14.25">
      <c r="E574" s="498"/>
    </row>
    <row r="575" s="395" customFormat="1" ht="14.25">
      <c r="E575" s="498"/>
    </row>
    <row r="576" s="395" customFormat="1" ht="14.25">
      <c r="E576" s="498"/>
    </row>
    <row r="577" s="395" customFormat="1" ht="14.25">
      <c r="E577" s="498"/>
    </row>
    <row r="578" s="395" customFormat="1" ht="14.25">
      <c r="E578" s="498"/>
    </row>
    <row r="579" s="395" customFormat="1" ht="14.25">
      <c r="E579" s="498"/>
    </row>
    <row r="580" s="395" customFormat="1" ht="14.25">
      <c r="E580" s="498"/>
    </row>
    <row r="581" s="395" customFormat="1" ht="14.25">
      <c r="E581" s="498"/>
    </row>
    <row r="582" s="395" customFormat="1" ht="14.25">
      <c r="E582" s="498"/>
    </row>
    <row r="583" s="395" customFormat="1" ht="14.25">
      <c r="E583" s="498"/>
    </row>
    <row r="584" s="395" customFormat="1" ht="14.25">
      <c r="E584" s="498"/>
    </row>
    <row r="585" s="395" customFormat="1" ht="14.25">
      <c r="E585" s="498"/>
    </row>
    <row r="586" s="395" customFormat="1" ht="14.25">
      <c r="E586" s="498"/>
    </row>
    <row r="587" s="395" customFormat="1" ht="14.25">
      <c r="E587" s="498"/>
    </row>
    <row r="588" s="395" customFormat="1" ht="14.25">
      <c r="E588" s="498"/>
    </row>
    <row r="589" s="395" customFormat="1" ht="14.25">
      <c r="E589" s="498"/>
    </row>
    <row r="590" s="395" customFormat="1" ht="14.25">
      <c r="E590" s="498"/>
    </row>
    <row r="591" s="395" customFormat="1" ht="14.25">
      <c r="E591" s="498"/>
    </row>
    <row r="592" s="395" customFormat="1" ht="14.25">
      <c r="E592" s="498"/>
    </row>
    <row r="593" s="395" customFormat="1" ht="14.25">
      <c r="E593" s="498"/>
    </row>
    <row r="594" s="395" customFormat="1" ht="14.25">
      <c r="E594" s="498"/>
    </row>
    <row r="595" s="395" customFormat="1" ht="14.25">
      <c r="E595" s="498"/>
    </row>
    <row r="596" s="395" customFormat="1" ht="14.25">
      <c r="E596" s="498"/>
    </row>
    <row r="597" s="395" customFormat="1" ht="14.25">
      <c r="E597" s="498"/>
    </row>
    <row r="598" s="395" customFormat="1" ht="14.25">
      <c r="E598" s="498"/>
    </row>
    <row r="599" s="395" customFormat="1" ht="14.25">
      <c r="E599" s="498"/>
    </row>
    <row r="600" s="395" customFormat="1" ht="14.25">
      <c r="E600" s="498"/>
    </row>
    <row r="601" s="395" customFormat="1" ht="14.25">
      <c r="E601" s="498"/>
    </row>
    <row r="602" s="395" customFormat="1" ht="14.25">
      <c r="E602" s="498"/>
    </row>
    <row r="603" s="395" customFormat="1" ht="14.25">
      <c r="E603" s="498"/>
    </row>
    <row r="604" s="395" customFormat="1" ht="14.25">
      <c r="E604" s="498"/>
    </row>
    <row r="605" s="395" customFormat="1" ht="14.25">
      <c r="E605" s="498"/>
    </row>
    <row r="606" s="395" customFormat="1" ht="14.25">
      <c r="E606" s="498"/>
    </row>
    <row r="607" s="395" customFormat="1" ht="14.25">
      <c r="E607" s="498"/>
    </row>
    <row r="608" s="395" customFormat="1" ht="14.25">
      <c r="E608" s="498"/>
    </row>
    <row r="609" s="395" customFormat="1" ht="14.25">
      <c r="E609" s="498"/>
    </row>
    <row r="610" s="395" customFormat="1" ht="14.25">
      <c r="E610" s="498"/>
    </row>
    <row r="611" s="395" customFormat="1" ht="14.25">
      <c r="E611" s="498"/>
    </row>
    <row r="612" s="395" customFormat="1" ht="14.25">
      <c r="E612" s="498"/>
    </row>
    <row r="613" s="395" customFormat="1" ht="14.25">
      <c r="E613" s="498"/>
    </row>
    <row r="614" s="395" customFormat="1" ht="14.25">
      <c r="E614" s="498"/>
    </row>
    <row r="615" s="395" customFormat="1" ht="14.25">
      <c r="E615" s="498"/>
    </row>
    <row r="616" s="395" customFormat="1" ht="14.25">
      <c r="E616" s="498"/>
    </row>
    <row r="617" s="395" customFormat="1" ht="14.25">
      <c r="E617" s="498"/>
    </row>
    <row r="618" s="395" customFormat="1" ht="14.25">
      <c r="E618" s="498"/>
    </row>
    <row r="619" s="395" customFormat="1" ht="14.25">
      <c r="E619" s="498"/>
    </row>
    <row r="620" s="395" customFormat="1" ht="14.25">
      <c r="E620" s="498"/>
    </row>
    <row r="621" s="395" customFormat="1" ht="14.25">
      <c r="E621" s="498"/>
    </row>
    <row r="622" s="395" customFormat="1" ht="14.25">
      <c r="E622" s="498"/>
    </row>
    <row r="623" s="395" customFormat="1" ht="14.25">
      <c r="E623" s="498"/>
    </row>
    <row r="624" s="395" customFormat="1" ht="14.25">
      <c r="E624" s="498"/>
    </row>
    <row r="625" s="395" customFormat="1" ht="14.25">
      <c r="E625" s="498"/>
    </row>
    <row r="626" s="395" customFormat="1" ht="14.25">
      <c r="E626" s="498"/>
    </row>
    <row r="627" s="395" customFormat="1" ht="14.25">
      <c r="E627" s="498"/>
    </row>
    <row r="628" s="395" customFormat="1" ht="14.25">
      <c r="E628" s="498"/>
    </row>
    <row r="629" s="395" customFormat="1" ht="14.25">
      <c r="E629" s="498"/>
    </row>
    <row r="630" s="395" customFormat="1" ht="14.25">
      <c r="E630" s="498"/>
    </row>
    <row r="631" s="395" customFormat="1" ht="14.25">
      <c r="E631" s="498"/>
    </row>
    <row r="632" s="395" customFormat="1" ht="14.25">
      <c r="E632" s="498"/>
    </row>
    <row r="633" s="395" customFormat="1" ht="14.25">
      <c r="E633" s="498"/>
    </row>
    <row r="634" s="395" customFormat="1" ht="14.25">
      <c r="E634" s="498"/>
    </row>
    <row r="635" s="395" customFormat="1" ht="14.25">
      <c r="E635" s="498"/>
    </row>
    <row r="636" s="395" customFormat="1" ht="14.25">
      <c r="E636" s="498"/>
    </row>
    <row r="637" s="395" customFormat="1" ht="14.25">
      <c r="E637" s="498"/>
    </row>
    <row r="638" s="395" customFormat="1" ht="14.25">
      <c r="E638" s="498"/>
    </row>
    <row r="639" s="395" customFormat="1" ht="14.25">
      <c r="E639" s="498"/>
    </row>
    <row r="640" s="395" customFormat="1" ht="14.25">
      <c r="E640" s="498"/>
    </row>
    <row r="641" s="395" customFormat="1" ht="14.25">
      <c r="E641" s="498"/>
    </row>
    <row r="642" s="395" customFormat="1" ht="14.25">
      <c r="E642" s="498"/>
    </row>
    <row r="643" s="395" customFormat="1" ht="14.25">
      <c r="E643" s="498"/>
    </row>
    <row r="644" s="395" customFormat="1" ht="14.25">
      <c r="E644" s="498"/>
    </row>
    <row r="645" s="395" customFormat="1" ht="14.25">
      <c r="E645" s="498"/>
    </row>
    <row r="646" s="395" customFormat="1" ht="14.25">
      <c r="E646" s="498"/>
    </row>
    <row r="647" s="395" customFormat="1" ht="14.25">
      <c r="E647" s="498"/>
    </row>
    <row r="648" s="395" customFormat="1" ht="14.25">
      <c r="E648" s="498"/>
    </row>
    <row r="649" s="395" customFormat="1" ht="14.25">
      <c r="E649" s="498"/>
    </row>
    <row r="650" s="395" customFormat="1" ht="14.25">
      <c r="E650" s="498"/>
    </row>
    <row r="651" s="395" customFormat="1" ht="14.25">
      <c r="E651" s="498"/>
    </row>
    <row r="652" s="395" customFormat="1" ht="14.25">
      <c r="E652" s="498"/>
    </row>
    <row r="653" s="395" customFormat="1" ht="14.25">
      <c r="E653" s="498"/>
    </row>
    <row r="654" s="395" customFormat="1" ht="14.25">
      <c r="E654" s="498"/>
    </row>
    <row r="655" s="395" customFormat="1" ht="14.25">
      <c r="E655" s="498"/>
    </row>
    <row r="656" s="395" customFormat="1" ht="14.25">
      <c r="E656" s="498"/>
    </row>
    <row r="657" s="395" customFormat="1" ht="14.25">
      <c r="E657" s="498"/>
    </row>
    <row r="658" s="395" customFormat="1" ht="14.25">
      <c r="E658" s="498"/>
    </row>
    <row r="659" s="395" customFormat="1" ht="14.25">
      <c r="E659" s="498"/>
    </row>
    <row r="660" s="395" customFormat="1" ht="14.25">
      <c r="E660" s="498"/>
    </row>
    <row r="661" s="395" customFormat="1" ht="14.25">
      <c r="E661" s="498"/>
    </row>
    <row r="662" s="395" customFormat="1" ht="14.25">
      <c r="E662" s="498"/>
    </row>
    <row r="663" s="395" customFormat="1" ht="14.25">
      <c r="E663" s="498"/>
    </row>
    <row r="664" s="395" customFormat="1" ht="14.25">
      <c r="E664" s="498"/>
    </row>
    <row r="665" s="395" customFormat="1" ht="14.25">
      <c r="E665" s="498"/>
    </row>
    <row r="666" s="395" customFormat="1" ht="14.25">
      <c r="E666" s="498"/>
    </row>
    <row r="667" s="395" customFormat="1" ht="14.25">
      <c r="E667" s="498"/>
    </row>
    <row r="668" s="395" customFormat="1" ht="14.25">
      <c r="E668" s="498"/>
    </row>
    <row r="669" s="395" customFormat="1" ht="14.25">
      <c r="E669" s="498"/>
    </row>
    <row r="670" s="395" customFormat="1" ht="14.25">
      <c r="E670" s="498"/>
    </row>
    <row r="671" s="395" customFormat="1" ht="14.25">
      <c r="E671" s="498"/>
    </row>
    <row r="672" s="395" customFormat="1" ht="14.25">
      <c r="E672" s="498"/>
    </row>
    <row r="673" s="395" customFormat="1" ht="14.25">
      <c r="E673" s="498"/>
    </row>
    <row r="674" s="395" customFormat="1" ht="14.25">
      <c r="E674" s="498"/>
    </row>
    <row r="675" s="395" customFormat="1" ht="14.25">
      <c r="E675" s="498"/>
    </row>
    <row r="676" s="395" customFormat="1" ht="14.25">
      <c r="E676" s="498"/>
    </row>
    <row r="677" s="395" customFormat="1" ht="14.25">
      <c r="E677" s="498"/>
    </row>
    <row r="678" s="395" customFormat="1" ht="14.25">
      <c r="E678" s="498"/>
    </row>
    <row r="679" s="395" customFormat="1" ht="14.25">
      <c r="E679" s="498"/>
    </row>
    <row r="680" s="395" customFormat="1" ht="14.25">
      <c r="E680" s="498"/>
    </row>
    <row r="681" s="395" customFormat="1" ht="14.25">
      <c r="E681" s="498"/>
    </row>
    <row r="682" s="395" customFormat="1" ht="14.25">
      <c r="E682" s="498"/>
    </row>
    <row r="683" s="395" customFormat="1" ht="14.25">
      <c r="E683" s="498"/>
    </row>
    <row r="684" s="395" customFormat="1" ht="14.25">
      <c r="E684" s="498"/>
    </row>
    <row r="685" s="395" customFormat="1" ht="14.25">
      <c r="E685" s="498"/>
    </row>
    <row r="686" s="395" customFormat="1" ht="14.25">
      <c r="E686" s="498"/>
    </row>
    <row r="687" s="395" customFormat="1" ht="14.25">
      <c r="E687" s="498"/>
    </row>
    <row r="688" s="395" customFormat="1" ht="14.25">
      <c r="E688" s="498"/>
    </row>
    <row r="689" s="395" customFormat="1" ht="14.25">
      <c r="E689" s="498"/>
    </row>
    <row r="690" s="395" customFormat="1" ht="14.25">
      <c r="E690" s="498"/>
    </row>
    <row r="691" s="395" customFormat="1" ht="14.25">
      <c r="E691" s="498"/>
    </row>
    <row r="692" s="395" customFormat="1" ht="14.25">
      <c r="E692" s="498"/>
    </row>
    <row r="693" s="395" customFormat="1" ht="14.25">
      <c r="E693" s="498"/>
    </row>
    <row r="694" s="395" customFormat="1" ht="14.25">
      <c r="E694" s="498"/>
    </row>
    <row r="695" s="395" customFormat="1" ht="14.25">
      <c r="E695" s="498"/>
    </row>
    <row r="696" s="395" customFormat="1" ht="14.25">
      <c r="E696" s="498"/>
    </row>
    <row r="697" s="395" customFormat="1" ht="14.25">
      <c r="E697" s="498"/>
    </row>
    <row r="698" s="395" customFormat="1" ht="14.25">
      <c r="E698" s="498"/>
    </row>
    <row r="699" s="395" customFormat="1" ht="14.25">
      <c r="E699" s="498"/>
    </row>
    <row r="700" s="395" customFormat="1" ht="14.25">
      <c r="E700" s="498"/>
    </row>
    <row r="701" s="395" customFormat="1" ht="14.25">
      <c r="E701" s="498"/>
    </row>
    <row r="702" s="395" customFormat="1" ht="14.25">
      <c r="E702" s="498"/>
    </row>
    <row r="703" s="395" customFormat="1" ht="14.25">
      <c r="E703" s="498"/>
    </row>
    <row r="704" s="395" customFormat="1" ht="14.25">
      <c r="E704" s="498"/>
    </row>
    <row r="705" s="395" customFormat="1" ht="14.25">
      <c r="E705" s="498"/>
    </row>
    <row r="706" s="395" customFormat="1" ht="14.25">
      <c r="E706" s="498"/>
    </row>
    <row r="707" s="395" customFormat="1" ht="14.25">
      <c r="E707" s="498"/>
    </row>
    <row r="708" s="395" customFormat="1" ht="14.25">
      <c r="E708" s="498"/>
    </row>
    <row r="709" s="395" customFormat="1" ht="14.25">
      <c r="E709" s="498"/>
    </row>
    <row r="710" s="395" customFormat="1" ht="14.25">
      <c r="E710" s="498"/>
    </row>
    <row r="711" s="395" customFormat="1" ht="14.25">
      <c r="E711" s="498"/>
    </row>
    <row r="712" s="395" customFormat="1" ht="14.25">
      <c r="E712" s="498"/>
    </row>
    <row r="713" s="395" customFormat="1" ht="14.25">
      <c r="E713" s="498"/>
    </row>
    <row r="714" s="395" customFormat="1" ht="14.25">
      <c r="E714" s="498"/>
    </row>
    <row r="715" s="395" customFormat="1" ht="14.25">
      <c r="E715" s="498"/>
    </row>
    <row r="716" s="395" customFormat="1" ht="14.25">
      <c r="E716" s="498"/>
    </row>
    <row r="717" s="395" customFormat="1" ht="14.25">
      <c r="E717" s="498"/>
    </row>
    <row r="718" s="395" customFormat="1" ht="14.25">
      <c r="E718" s="498"/>
    </row>
    <row r="719" s="395" customFormat="1" ht="14.25">
      <c r="E719" s="498"/>
    </row>
    <row r="720" s="395" customFormat="1" ht="14.25">
      <c r="E720" s="498"/>
    </row>
    <row r="721" s="395" customFormat="1" ht="14.25">
      <c r="E721" s="498"/>
    </row>
    <row r="722" s="395" customFormat="1" ht="14.25">
      <c r="E722" s="498"/>
    </row>
    <row r="723" s="395" customFormat="1" ht="14.25">
      <c r="E723" s="498"/>
    </row>
    <row r="724" s="395" customFormat="1" ht="14.25">
      <c r="E724" s="498"/>
    </row>
    <row r="725" s="395" customFormat="1" ht="14.25">
      <c r="E725" s="498"/>
    </row>
    <row r="726" s="395" customFormat="1" ht="14.25">
      <c r="E726" s="498"/>
    </row>
    <row r="727" s="395" customFormat="1" ht="14.25">
      <c r="E727" s="498"/>
    </row>
    <row r="728" s="395" customFormat="1" ht="14.25">
      <c r="E728" s="498"/>
    </row>
    <row r="729" s="395" customFormat="1" ht="14.25">
      <c r="E729" s="498"/>
    </row>
    <row r="730" s="395" customFormat="1" ht="14.25">
      <c r="E730" s="498"/>
    </row>
    <row r="731" s="395" customFormat="1" ht="14.25">
      <c r="E731" s="498"/>
    </row>
    <row r="732" s="395" customFormat="1" ht="14.25">
      <c r="E732" s="498"/>
    </row>
    <row r="733" s="395" customFormat="1" ht="14.25">
      <c r="E733" s="498"/>
    </row>
    <row r="734" s="395" customFormat="1" ht="14.25">
      <c r="E734" s="498"/>
    </row>
    <row r="735" s="395" customFormat="1" ht="14.25">
      <c r="E735" s="498"/>
    </row>
    <row r="736" s="395" customFormat="1" ht="14.25">
      <c r="E736" s="498"/>
    </row>
    <row r="737" s="395" customFormat="1" ht="14.25">
      <c r="E737" s="498"/>
    </row>
    <row r="738" s="395" customFormat="1" ht="14.25">
      <c r="E738" s="498"/>
    </row>
    <row r="739" s="395" customFormat="1" ht="14.25">
      <c r="E739" s="498"/>
    </row>
    <row r="740" s="395" customFormat="1" ht="14.25">
      <c r="E740" s="498"/>
    </row>
    <row r="741" s="395" customFormat="1" ht="14.25">
      <c r="E741" s="498"/>
    </row>
    <row r="742" s="395" customFormat="1" ht="14.25">
      <c r="E742" s="498"/>
    </row>
    <row r="743" s="395" customFormat="1" ht="14.25">
      <c r="E743" s="498"/>
    </row>
    <row r="744" s="395" customFormat="1" ht="14.25">
      <c r="E744" s="498"/>
    </row>
    <row r="745" s="395" customFormat="1" ht="14.25">
      <c r="E745" s="498"/>
    </row>
    <row r="746" s="395" customFormat="1" ht="14.25">
      <c r="E746" s="498"/>
    </row>
    <row r="747" s="395" customFormat="1" ht="14.25">
      <c r="E747" s="498"/>
    </row>
    <row r="748" s="395" customFormat="1" ht="14.25">
      <c r="E748" s="498"/>
    </row>
    <row r="749" s="395" customFormat="1" ht="14.25">
      <c r="E749" s="498"/>
    </row>
    <row r="750" s="395" customFormat="1" ht="14.25">
      <c r="E750" s="498"/>
    </row>
    <row r="751" s="395" customFormat="1" ht="14.25">
      <c r="E751" s="498"/>
    </row>
    <row r="752" s="395" customFormat="1" ht="14.25">
      <c r="E752" s="498"/>
    </row>
    <row r="753" s="395" customFormat="1" ht="14.25">
      <c r="E753" s="498"/>
    </row>
    <row r="754" s="395" customFormat="1" ht="14.25">
      <c r="E754" s="498"/>
    </row>
    <row r="755" s="395" customFormat="1" ht="14.25">
      <c r="E755" s="498"/>
    </row>
    <row r="756" s="395" customFormat="1" ht="14.25">
      <c r="E756" s="498"/>
    </row>
    <row r="757" s="395" customFormat="1" ht="14.25">
      <c r="E757" s="498"/>
    </row>
    <row r="758" s="395" customFormat="1" ht="14.25">
      <c r="E758" s="498"/>
    </row>
    <row r="759" s="395" customFormat="1" ht="14.25">
      <c r="E759" s="498"/>
    </row>
    <row r="760" s="395" customFormat="1" ht="14.25">
      <c r="E760" s="498"/>
    </row>
    <row r="761" s="395" customFormat="1" ht="14.25">
      <c r="E761" s="498"/>
    </row>
    <row r="762" s="395" customFormat="1" ht="14.25">
      <c r="E762" s="498"/>
    </row>
    <row r="763" s="395" customFormat="1" ht="14.25">
      <c r="E763" s="498"/>
    </row>
    <row r="764" s="395" customFormat="1" ht="14.25">
      <c r="E764" s="498"/>
    </row>
    <row r="765" s="395" customFormat="1" ht="14.25">
      <c r="E765" s="498"/>
    </row>
    <row r="766" s="395" customFormat="1" ht="14.25">
      <c r="E766" s="498"/>
    </row>
    <row r="767" s="395" customFormat="1" ht="14.25">
      <c r="E767" s="498"/>
    </row>
    <row r="768" s="395" customFormat="1" ht="14.25">
      <c r="E768" s="498"/>
    </row>
    <row r="769" s="395" customFormat="1" ht="14.25">
      <c r="E769" s="498"/>
    </row>
    <row r="770" s="395" customFormat="1" ht="14.25">
      <c r="E770" s="498"/>
    </row>
    <row r="771" s="395" customFormat="1" ht="14.25">
      <c r="E771" s="498"/>
    </row>
    <row r="772" s="395" customFormat="1" ht="14.25">
      <c r="E772" s="498"/>
    </row>
    <row r="773" s="395" customFormat="1" ht="14.25">
      <c r="E773" s="498"/>
    </row>
    <row r="774" s="395" customFormat="1" ht="14.25">
      <c r="E774" s="498"/>
    </row>
    <row r="775" s="395" customFormat="1" ht="14.25">
      <c r="E775" s="498"/>
    </row>
    <row r="776" s="395" customFormat="1" ht="14.25">
      <c r="E776" s="498"/>
    </row>
    <row r="777" s="395" customFormat="1" ht="14.25">
      <c r="E777" s="498"/>
    </row>
    <row r="778" s="395" customFormat="1" ht="14.25">
      <c r="E778" s="498"/>
    </row>
    <row r="779" s="395" customFormat="1" ht="14.25">
      <c r="E779" s="498"/>
    </row>
    <row r="780" s="395" customFormat="1" ht="14.25">
      <c r="E780" s="498"/>
    </row>
    <row r="781" s="395" customFormat="1" ht="14.25">
      <c r="E781" s="498"/>
    </row>
    <row r="782" s="395" customFormat="1" ht="14.25">
      <c r="E782" s="498"/>
    </row>
    <row r="783" s="395" customFormat="1" ht="14.25">
      <c r="E783" s="498"/>
    </row>
    <row r="784" s="395" customFormat="1" ht="14.25">
      <c r="E784" s="498"/>
    </row>
    <row r="785" s="395" customFormat="1" ht="14.25">
      <c r="E785" s="498"/>
    </row>
    <row r="786" s="395" customFormat="1" ht="14.25">
      <c r="E786" s="498"/>
    </row>
    <row r="787" s="395" customFormat="1" ht="14.25">
      <c r="E787" s="498"/>
    </row>
    <row r="788" s="395" customFormat="1" ht="14.25">
      <c r="E788" s="498"/>
    </row>
    <row r="789" s="395" customFormat="1" ht="14.25">
      <c r="E789" s="498"/>
    </row>
    <row r="790" s="395" customFormat="1" ht="14.25">
      <c r="E790" s="498"/>
    </row>
    <row r="791" s="395" customFormat="1" ht="14.25">
      <c r="E791" s="498"/>
    </row>
    <row r="792" s="395" customFormat="1" ht="14.25">
      <c r="E792" s="498"/>
    </row>
    <row r="793" s="395" customFormat="1" ht="14.25">
      <c r="E793" s="498"/>
    </row>
    <row r="794" s="395" customFormat="1" ht="14.25">
      <c r="E794" s="498"/>
    </row>
    <row r="795" s="395" customFormat="1" ht="14.25">
      <c r="E795" s="498"/>
    </row>
    <row r="796" s="395" customFormat="1" ht="14.25">
      <c r="E796" s="498"/>
    </row>
    <row r="797" s="395" customFormat="1" ht="14.25">
      <c r="E797" s="498"/>
    </row>
    <row r="798" s="395" customFormat="1" ht="14.25">
      <c r="E798" s="498"/>
    </row>
    <row r="799" s="395" customFormat="1" ht="14.25">
      <c r="E799" s="498"/>
    </row>
    <row r="800" s="395" customFormat="1" ht="14.25">
      <c r="E800" s="498"/>
    </row>
    <row r="801" s="395" customFormat="1" ht="14.25">
      <c r="E801" s="498"/>
    </row>
    <row r="802" s="395" customFormat="1" ht="14.25">
      <c r="E802" s="498"/>
    </row>
    <row r="803" s="395" customFormat="1" ht="14.25">
      <c r="E803" s="498"/>
    </row>
    <row r="804" s="395" customFormat="1" ht="14.25">
      <c r="E804" s="498"/>
    </row>
    <row r="805" s="395" customFormat="1" ht="14.25">
      <c r="E805" s="498"/>
    </row>
    <row r="806" s="395" customFormat="1" ht="14.25">
      <c r="E806" s="498"/>
    </row>
    <row r="807" s="395" customFormat="1" ht="14.25">
      <c r="E807" s="498"/>
    </row>
    <row r="808" s="395" customFormat="1" ht="14.25">
      <c r="E808" s="498"/>
    </row>
    <row r="809" s="395" customFormat="1" ht="14.25">
      <c r="E809" s="498"/>
    </row>
    <row r="810" s="395" customFormat="1" ht="14.25">
      <c r="E810" s="498"/>
    </row>
    <row r="811" s="395" customFormat="1" ht="14.25">
      <c r="E811" s="498"/>
    </row>
    <row r="812" s="395" customFormat="1" ht="14.25">
      <c r="E812" s="498"/>
    </row>
    <row r="813" s="395" customFormat="1" ht="14.25">
      <c r="E813" s="498"/>
    </row>
    <row r="814" s="395" customFormat="1" ht="14.25">
      <c r="E814" s="498"/>
    </row>
    <row r="815" s="395" customFormat="1" ht="14.25">
      <c r="E815" s="498"/>
    </row>
    <row r="816" s="395" customFormat="1" ht="14.25">
      <c r="E816" s="498"/>
    </row>
    <row r="817" s="395" customFormat="1" ht="14.25">
      <c r="E817" s="498"/>
    </row>
    <row r="818" s="395" customFormat="1" ht="14.25">
      <c r="E818" s="498"/>
    </row>
    <row r="819" s="395" customFormat="1" ht="14.25">
      <c r="E819" s="498"/>
    </row>
    <row r="820" s="395" customFormat="1" ht="14.25">
      <c r="E820" s="498"/>
    </row>
    <row r="821" s="395" customFormat="1" ht="14.25">
      <c r="E821" s="498"/>
    </row>
    <row r="822" s="395" customFormat="1" ht="14.25">
      <c r="E822" s="498"/>
    </row>
    <row r="823" s="395" customFormat="1" ht="14.25">
      <c r="E823" s="498"/>
    </row>
    <row r="824" s="395" customFormat="1" ht="14.25">
      <c r="E824" s="498"/>
    </row>
    <row r="825" s="395" customFormat="1" ht="14.25">
      <c r="E825" s="498"/>
    </row>
    <row r="826" s="395" customFormat="1" ht="14.25">
      <c r="E826" s="498"/>
    </row>
    <row r="827" s="395" customFormat="1" ht="14.25">
      <c r="E827" s="498"/>
    </row>
    <row r="828" s="395" customFormat="1" ht="14.25">
      <c r="E828" s="498"/>
    </row>
    <row r="829" s="395" customFormat="1" ht="14.25">
      <c r="E829" s="498"/>
    </row>
    <row r="830" s="395" customFormat="1" ht="14.25">
      <c r="E830" s="498"/>
    </row>
    <row r="831" s="395" customFormat="1" ht="14.25">
      <c r="E831" s="498"/>
    </row>
    <row r="832" s="395" customFormat="1" ht="14.25">
      <c r="E832" s="498"/>
    </row>
    <row r="833" s="395" customFormat="1" ht="14.25">
      <c r="E833" s="498"/>
    </row>
    <row r="834" s="395" customFormat="1" ht="14.25">
      <c r="E834" s="498"/>
    </row>
    <row r="835" s="395" customFormat="1" ht="14.25">
      <c r="E835" s="498"/>
    </row>
    <row r="836" s="395" customFormat="1" ht="14.25">
      <c r="E836" s="498"/>
    </row>
    <row r="837" s="395" customFormat="1" ht="14.25">
      <c r="E837" s="498"/>
    </row>
    <row r="838" s="395" customFormat="1" ht="14.25">
      <c r="E838" s="498"/>
    </row>
    <row r="839" s="395" customFormat="1" ht="14.25">
      <c r="E839" s="498"/>
    </row>
    <row r="840" s="395" customFormat="1" ht="14.25">
      <c r="E840" s="498"/>
    </row>
    <row r="841" s="395" customFormat="1" ht="14.25">
      <c r="E841" s="498"/>
    </row>
    <row r="842" s="395" customFormat="1" ht="14.25">
      <c r="E842" s="498"/>
    </row>
    <row r="843" s="395" customFormat="1" ht="14.25">
      <c r="E843" s="498"/>
    </row>
    <row r="844" s="395" customFormat="1" ht="14.25">
      <c r="E844" s="498"/>
    </row>
    <row r="845" s="395" customFormat="1" ht="14.25">
      <c r="E845" s="498"/>
    </row>
    <row r="846" s="395" customFormat="1" ht="14.25">
      <c r="E846" s="498"/>
    </row>
    <row r="847" s="395" customFormat="1" ht="14.25">
      <c r="E847" s="498"/>
    </row>
    <row r="848" s="395" customFormat="1" ht="14.25">
      <c r="E848" s="498"/>
    </row>
    <row r="849" s="395" customFormat="1" ht="14.25">
      <c r="E849" s="498"/>
    </row>
    <row r="850" s="395" customFormat="1" ht="14.25">
      <c r="E850" s="498"/>
    </row>
    <row r="851" s="395" customFormat="1" ht="14.25">
      <c r="E851" s="498"/>
    </row>
    <row r="852" s="395" customFormat="1" ht="14.25">
      <c r="E852" s="498"/>
    </row>
    <row r="853" s="395" customFormat="1" ht="14.25">
      <c r="E853" s="498"/>
    </row>
    <row r="854" s="395" customFormat="1" ht="14.25">
      <c r="E854" s="498"/>
    </row>
    <row r="855" s="395" customFormat="1" ht="14.25">
      <c r="E855" s="498"/>
    </row>
    <row r="856" s="395" customFormat="1" ht="14.25">
      <c r="E856" s="498"/>
    </row>
    <row r="857" s="395" customFormat="1" ht="14.25">
      <c r="E857" s="498"/>
    </row>
    <row r="858" s="395" customFormat="1" ht="14.25">
      <c r="E858" s="498"/>
    </row>
    <row r="859" s="395" customFormat="1" ht="14.25">
      <c r="E859" s="498"/>
    </row>
    <row r="860" s="395" customFormat="1" ht="14.25">
      <c r="E860" s="498"/>
    </row>
    <row r="861" s="395" customFormat="1" ht="14.25">
      <c r="E861" s="498"/>
    </row>
    <row r="862" s="395" customFormat="1" ht="14.25">
      <c r="E862" s="498"/>
    </row>
    <row r="863" s="395" customFormat="1" ht="14.25">
      <c r="E863" s="498"/>
    </row>
    <row r="864" s="395" customFormat="1" ht="14.25">
      <c r="E864" s="498"/>
    </row>
    <row r="865" s="395" customFormat="1" ht="14.25">
      <c r="E865" s="498"/>
    </row>
    <row r="866" s="395" customFormat="1" ht="14.25">
      <c r="E866" s="498"/>
    </row>
    <row r="867" s="395" customFormat="1" ht="14.25">
      <c r="E867" s="498"/>
    </row>
    <row r="868" s="395" customFormat="1" ht="14.25">
      <c r="E868" s="498"/>
    </row>
    <row r="869" s="395" customFormat="1" ht="14.25">
      <c r="E869" s="498"/>
    </row>
    <row r="870" s="395" customFormat="1" ht="14.25">
      <c r="E870" s="498"/>
    </row>
    <row r="871" s="395" customFormat="1" ht="14.25">
      <c r="E871" s="498"/>
    </row>
    <row r="872" s="395" customFormat="1" ht="14.25">
      <c r="E872" s="498"/>
    </row>
    <row r="873" s="395" customFormat="1" ht="14.25">
      <c r="E873" s="498"/>
    </row>
    <row r="874" s="395" customFormat="1" ht="14.25">
      <c r="E874" s="498"/>
    </row>
    <row r="875" s="395" customFormat="1" ht="14.25">
      <c r="E875" s="498"/>
    </row>
    <row r="876" s="395" customFormat="1" ht="14.25">
      <c r="E876" s="498"/>
    </row>
    <row r="877" s="395" customFormat="1" ht="14.25">
      <c r="E877" s="498"/>
    </row>
    <row r="878" s="395" customFormat="1" ht="14.25">
      <c r="E878" s="498"/>
    </row>
    <row r="879" s="395" customFormat="1" ht="14.25">
      <c r="E879" s="498"/>
    </row>
    <row r="880" s="395" customFormat="1" ht="14.25">
      <c r="E880" s="498"/>
    </row>
    <row r="881" s="395" customFormat="1" ht="14.25">
      <c r="E881" s="498"/>
    </row>
    <row r="882" s="395" customFormat="1" ht="14.25">
      <c r="E882" s="498"/>
    </row>
    <row r="883" s="395" customFormat="1" ht="14.25">
      <c r="E883" s="498"/>
    </row>
    <row r="884" s="395" customFormat="1" ht="14.25">
      <c r="E884" s="498"/>
    </row>
    <row r="885" s="395" customFormat="1" ht="14.25">
      <c r="E885" s="498"/>
    </row>
    <row r="886" s="395" customFormat="1" ht="14.25">
      <c r="E886" s="498"/>
    </row>
    <row r="887" s="395" customFormat="1" ht="14.25">
      <c r="E887" s="498"/>
    </row>
    <row r="888" s="395" customFormat="1" ht="14.25">
      <c r="E888" s="498"/>
    </row>
    <row r="889" s="395" customFormat="1" ht="14.25">
      <c r="E889" s="498"/>
    </row>
    <row r="890" s="395" customFormat="1" ht="14.25">
      <c r="E890" s="498"/>
    </row>
    <row r="891" s="395" customFormat="1" ht="14.25">
      <c r="E891" s="498"/>
    </row>
    <row r="892" s="395" customFormat="1" ht="14.25">
      <c r="E892" s="498"/>
    </row>
    <row r="893" s="395" customFormat="1" ht="14.25">
      <c r="E893" s="498"/>
    </row>
    <row r="894" s="395" customFormat="1" ht="14.25">
      <c r="E894" s="498"/>
    </row>
    <row r="895" s="395" customFormat="1" ht="14.25">
      <c r="E895" s="498"/>
    </row>
    <row r="896" s="395" customFormat="1" ht="14.25">
      <c r="E896" s="498"/>
    </row>
    <row r="897" s="395" customFormat="1" ht="14.25">
      <c r="E897" s="498"/>
    </row>
    <row r="898" s="395" customFormat="1" ht="14.25">
      <c r="E898" s="498"/>
    </row>
    <row r="899" s="395" customFormat="1" ht="14.25">
      <c r="E899" s="498"/>
    </row>
    <row r="900" s="395" customFormat="1" ht="14.25">
      <c r="E900" s="498"/>
    </row>
    <row r="901" s="395" customFormat="1" ht="14.25">
      <c r="E901" s="498"/>
    </row>
    <row r="902" s="395" customFormat="1" ht="14.25">
      <c r="E902" s="498"/>
    </row>
    <row r="903" s="395" customFormat="1" ht="14.25">
      <c r="E903" s="498"/>
    </row>
    <row r="904" s="395" customFormat="1" ht="14.25">
      <c r="E904" s="498"/>
    </row>
    <row r="905" s="395" customFormat="1" ht="14.25">
      <c r="E905" s="498"/>
    </row>
    <row r="906" s="395" customFormat="1" ht="14.25">
      <c r="E906" s="498"/>
    </row>
    <row r="907" s="395" customFormat="1" ht="14.25">
      <c r="E907" s="498"/>
    </row>
    <row r="908" s="395" customFormat="1" ht="14.25">
      <c r="E908" s="498"/>
    </row>
    <row r="909" s="395" customFormat="1" ht="14.25">
      <c r="E909" s="498"/>
    </row>
    <row r="910" s="395" customFormat="1" ht="14.25">
      <c r="E910" s="498"/>
    </row>
    <row r="911" s="395" customFormat="1" ht="14.25">
      <c r="E911" s="498"/>
    </row>
    <row r="912" s="395" customFormat="1" ht="14.25">
      <c r="E912" s="498"/>
    </row>
    <row r="913" s="395" customFormat="1" ht="14.25">
      <c r="E913" s="498"/>
    </row>
    <row r="914" s="395" customFormat="1" ht="14.25">
      <c r="E914" s="498"/>
    </row>
    <row r="915" s="395" customFormat="1" ht="14.25">
      <c r="E915" s="498"/>
    </row>
    <row r="916" s="395" customFormat="1" ht="14.25">
      <c r="E916" s="498"/>
    </row>
    <row r="917" s="395" customFormat="1" ht="14.25">
      <c r="E917" s="498"/>
    </row>
    <row r="918" s="395" customFormat="1" ht="14.25">
      <c r="E918" s="498"/>
    </row>
    <row r="919" s="395" customFormat="1" ht="14.25">
      <c r="E919" s="498"/>
    </row>
    <row r="920" s="395" customFormat="1" ht="14.25">
      <c r="E920" s="498"/>
    </row>
    <row r="921" s="395" customFormat="1" ht="14.25">
      <c r="E921" s="498"/>
    </row>
    <row r="922" s="395" customFormat="1" ht="14.25">
      <c r="E922" s="498"/>
    </row>
    <row r="923" s="395" customFormat="1" ht="14.25">
      <c r="E923" s="498"/>
    </row>
    <row r="924" s="395" customFormat="1" ht="14.25">
      <c r="E924" s="498"/>
    </row>
    <row r="925" s="395" customFormat="1" ht="14.25">
      <c r="E925" s="498"/>
    </row>
    <row r="926" s="395" customFormat="1" ht="14.25">
      <c r="E926" s="498"/>
    </row>
    <row r="927" s="395" customFormat="1" ht="14.25">
      <c r="E927" s="498"/>
    </row>
    <row r="928" s="395" customFormat="1" ht="14.25">
      <c r="E928" s="498"/>
    </row>
    <row r="929" s="395" customFormat="1" ht="14.25">
      <c r="E929" s="498"/>
    </row>
    <row r="930" s="395" customFormat="1" ht="14.25">
      <c r="E930" s="498"/>
    </row>
    <row r="931" s="395" customFormat="1" ht="14.25">
      <c r="E931" s="498"/>
    </row>
    <row r="932" s="395" customFormat="1" ht="14.25">
      <c r="E932" s="498"/>
    </row>
    <row r="933" s="395" customFormat="1" ht="14.25">
      <c r="E933" s="498"/>
    </row>
    <row r="934" s="395" customFormat="1" ht="14.25">
      <c r="E934" s="498"/>
    </row>
    <row r="935" s="395" customFormat="1" ht="14.25">
      <c r="E935" s="498"/>
    </row>
    <row r="936" s="395" customFormat="1" ht="14.25">
      <c r="E936" s="498"/>
    </row>
    <row r="937" s="395" customFormat="1" ht="14.25">
      <c r="E937" s="498"/>
    </row>
    <row r="938" s="395" customFormat="1" ht="14.25">
      <c r="E938" s="498"/>
    </row>
    <row r="939" s="395" customFormat="1" ht="14.25">
      <c r="E939" s="498"/>
    </row>
    <row r="940" s="395" customFormat="1" ht="14.25">
      <c r="E940" s="498"/>
    </row>
    <row r="941" s="395" customFormat="1" ht="14.25">
      <c r="E941" s="498"/>
    </row>
    <row r="942" s="395" customFormat="1" ht="14.25">
      <c r="E942" s="498"/>
    </row>
    <row r="943" s="395" customFormat="1" ht="14.25">
      <c r="E943" s="498"/>
    </row>
    <row r="944" s="395" customFormat="1" ht="14.25">
      <c r="E944" s="498"/>
    </row>
    <row r="945" s="395" customFormat="1" ht="14.25">
      <c r="E945" s="498"/>
    </row>
    <row r="946" s="395" customFormat="1" ht="14.25">
      <c r="E946" s="498"/>
    </row>
    <row r="947" s="395" customFormat="1" ht="14.25">
      <c r="E947" s="498"/>
    </row>
    <row r="948" s="395" customFormat="1" ht="14.25">
      <c r="E948" s="498"/>
    </row>
    <row r="949" s="395" customFormat="1" ht="14.25">
      <c r="E949" s="498"/>
    </row>
    <row r="950" s="395" customFormat="1" ht="14.25">
      <c r="E950" s="498"/>
    </row>
    <row r="951" s="395" customFormat="1" ht="14.25">
      <c r="E951" s="498"/>
    </row>
    <row r="952" s="395" customFormat="1" ht="14.25">
      <c r="E952" s="498"/>
    </row>
    <row r="953" s="395" customFormat="1" ht="14.25">
      <c r="E953" s="498"/>
    </row>
    <row r="954" s="395" customFormat="1" ht="14.25">
      <c r="E954" s="498"/>
    </row>
    <row r="955" s="395" customFormat="1" ht="14.25">
      <c r="E955" s="498"/>
    </row>
    <row r="956" s="395" customFormat="1" ht="14.25">
      <c r="E956" s="498"/>
    </row>
    <row r="957" s="395" customFormat="1" ht="14.25">
      <c r="E957" s="498"/>
    </row>
    <row r="958" s="395" customFormat="1" ht="14.25">
      <c r="E958" s="498"/>
    </row>
    <row r="959" s="395" customFormat="1" ht="14.25">
      <c r="E959" s="498"/>
    </row>
    <row r="960" s="395" customFormat="1" ht="14.25">
      <c r="E960" s="498"/>
    </row>
    <row r="961" s="395" customFormat="1" ht="14.25">
      <c r="E961" s="498"/>
    </row>
    <row r="962" s="395" customFormat="1" ht="14.25">
      <c r="E962" s="498"/>
    </row>
    <row r="963" s="395" customFormat="1" ht="14.25">
      <c r="E963" s="498"/>
    </row>
    <row r="964" s="395" customFormat="1" ht="14.25">
      <c r="E964" s="498"/>
    </row>
    <row r="965" s="395" customFormat="1" ht="14.25">
      <c r="E965" s="498"/>
    </row>
    <row r="966" s="395" customFormat="1" ht="14.25">
      <c r="E966" s="498"/>
    </row>
    <row r="967" s="395" customFormat="1" ht="14.25">
      <c r="E967" s="498"/>
    </row>
    <row r="968" s="395" customFormat="1" ht="14.25">
      <c r="E968" s="498"/>
    </row>
    <row r="969" s="395" customFormat="1" ht="14.25">
      <c r="E969" s="498"/>
    </row>
    <row r="970" s="395" customFormat="1" ht="14.25">
      <c r="E970" s="498"/>
    </row>
    <row r="971" s="395" customFormat="1" ht="14.25">
      <c r="E971" s="498"/>
    </row>
    <row r="972" s="395" customFormat="1" ht="14.25">
      <c r="E972" s="498"/>
    </row>
    <row r="973" s="395" customFormat="1" ht="14.25">
      <c r="E973" s="498"/>
    </row>
    <row r="974" s="395" customFormat="1" ht="14.25">
      <c r="E974" s="498"/>
    </row>
    <row r="975" s="395" customFormat="1" ht="14.25">
      <c r="E975" s="498"/>
    </row>
    <row r="976" s="395" customFormat="1" ht="14.25">
      <c r="E976" s="498"/>
    </row>
    <row r="977" s="395" customFormat="1" ht="14.25">
      <c r="E977" s="498"/>
    </row>
    <row r="978" s="395" customFormat="1" ht="14.25">
      <c r="E978" s="498"/>
    </row>
    <row r="979" s="395" customFormat="1" ht="14.25">
      <c r="E979" s="498"/>
    </row>
    <row r="980" s="395" customFormat="1" ht="14.25">
      <c r="E980" s="498"/>
    </row>
    <row r="981" s="395" customFormat="1" ht="14.25">
      <c r="E981" s="498"/>
    </row>
    <row r="982" s="395" customFormat="1" ht="14.25">
      <c r="E982" s="498"/>
    </row>
    <row r="983" s="395" customFormat="1" ht="14.25">
      <c r="E983" s="498"/>
    </row>
    <row r="984" s="395" customFormat="1" ht="14.25">
      <c r="E984" s="498"/>
    </row>
    <row r="985" s="395" customFormat="1" ht="14.25">
      <c r="E985" s="498"/>
    </row>
    <row r="986" s="395" customFormat="1" ht="14.25">
      <c r="E986" s="498"/>
    </row>
    <row r="987" s="395" customFormat="1" ht="14.25">
      <c r="E987" s="498"/>
    </row>
    <row r="988" s="395" customFormat="1" ht="14.25">
      <c r="E988" s="498"/>
    </row>
    <row r="989" s="395" customFormat="1" ht="14.25">
      <c r="E989" s="498"/>
    </row>
    <row r="990" s="395" customFormat="1" ht="14.25">
      <c r="E990" s="498"/>
    </row>
    <row r="991" s="395" customFormat="1" ht="14.25">
      <c r="E991" s="498"/>
    </row>
    <row r="992" s="395" customFormat="1" ht="14.25">
      <c r="E992" s="498"/>
    </row>
    <row r="993" s="395" customFormat="1" ht="14.25">
      <c r="E993" s="498"/>
    </row>
    <row r="994" s="395" customFormat="1" ht="14.25">
      <c r="E994" s="498"/>
    </row>
    <row r="995" s="395" customFormat="1" ht="14.25">
      <c r="E995" s="498"/>
    </row>
    <row r="996" s="395" customFormat="1" ht="14.25">
      <c r="E996" s="498"/>
    </row>
    <row r="997" s="395" customFormat="1" ht="14.25">
      <c r="E997" s="498"/>
    </row>
    <row r="998" s="395" customFormat="1" ht="14.25">
      <c r="E998" s="498"/>
    </row>
    <row r="999" s="395" customFormat="1" ht="14.25">
      <c r="E999" s="498"/>
    </row>
    <row r="1000" s="395" customFormat="1" ht="14.25">
      <c r="E1000" s="498"/>
    </row>
    <row r="1001" s="395" customFormat="1" ht="14.25">
      <c r="E1001" s="498"/>
    </row>
    <row r="1002" s="395" customFormat="1" ht="14.25">
      <c r="E1002" s="498"/>
    </row>
    <row r="1003" s="395" customFormat="1" ht="14.25">
      <c r="E1003" s="498"/>
    </row>
    <row r="1004" s="395" customFormat="1" ht="14.25">
      <c r="E1004" s="498"/>
    </row>
    <row r="1005" s="395" customFormat="1" ht="14.25">
      <c r="E1005" s="498"/>
    </row>
    <row r="1006" s="395" customFormat="1" ht="14.25">
      <c r="E1006" s="498"/>
    </row>
    <row r="1007" s="395" customFormat="1" ht="14.25">
      <c r="E1007" s="498"/>
    </row>
    <row r="1008" s="395" customFormat="1" ht="14.25">
      <c r="E1008" s="498"/>
    </row>
    <row r="1009" s="395" customFormat="1" ht="14.25">
      <c r="E1009" s="498"/>
    </row>
    <row r="1010" s="395" customFormat="1" ht="14.25">
      <c r="E1010" s="498"/>
    </row>
    <row r="1011" s="395" customFormat="1" ht="14.25">
      <c r="E1011" s="498"/>
    </row>
    <row r="1012" s="395" customFormat="1" ht="14.25">
      <c r="E1012" s="498"/>
    </row>
    <row r="1013" s="395" customFormat="1" ht="14.25">
      <c r="E1013" s="498"/>
    </row>
    <row r="1014" s="395" customFormat="1" ht="14.25">
      <c r="E1014" s="498"/>
    </row>
    <row r="1015" s="395" customFormat="1" ht="14.25">
      <c r="E1015" s="498"/>
    </row>
    <row r="1016" s="395" customFormat="1" ht="14.25">
      <c r="E1016" s="498"/>
    </row>
    <row r="1017" s="395" customFormat="1" ht="14.25">
      <c r="E1017" s="498"/>
    </row>
    <row r="1018" s="395" customFormat="1" ht="14.25">
      <c r="E1018" s="498"/>
    </row>
    <row r="1019" s="395" customFormat="1" ht="14.25">
      <c r="E1019" s="498"/>
    </row>
    <row r="1020" s="395" customFormat="1" ht="14.25">
      <c r="E1020" s="498"/>
    </row>
    <row r="1021" s="395" customFormat="1" ht="14.25">
      <c r="E1021" s="498"/>
    </row>
    <row r="1022" s="395" customFormat="1" ht="14.25">
      <c r="E1022" s="498"/>
    </row>
    <row r="1023" s="395" customFormat="1" ht="14.25">
      <c r="E1023" s="498"/>
    </row>
    <row r="1024" s="395" customFormat="1" ht="14.25">
      <c r="E1024" s="498"/>
    </row>
    <row r="1025" s="395" customFormat="1" ht="14.25">
      <c r="E1025" s="498"/>
    </row>
    <row r="1026" s="395" customFormat="1" ht="14.25">
      <c r="E1026" s="498"/>
    </row>
    <row r="1027" s="395" customFormat="1" ht="14.25">
      <c r="E1027" s="498"/>
    </row>
    <row r="1028" s="395" customFormat="1" ht="14.25">
      <c r="E1028" s="498"/>
    </row>
    <row r="1029" s="395" customFormat="1" ht="14.25">
      <c r="E1029" s="498"/>
    </row>
    <row r="1030" s="395" customFormat="1" ht="14.25">
      <c r="E1030" s="498"/>
    </row>
    <row r="1031" s="395" customFormat="1" ht="14.25">
      <c r="E1031" s="498"/>
    </row>
    <row r="1032" s="395" customFormat="1" ht="14.25">
      <c r="E1032" s="498"/>
    </row>
    <row r="1033" s="395" customFormat="1" ht="14.25">
      <c r="E1033" s="498"/>
    </row>
    <row r="1034" s="395" customFormat="1" ht="14.25">
      <c r="E1034" s="498"/>
    </row>
    <row r="1035" s="395" customFormat="1" ht="14.25">
      <c r="E1035" s="498"/>
    </row>
    <row r="1036" s="395" customFormat="1" ht="14.25">
      <c r="E1036" s="498"/>
    </row>
    <row r="1037" s="395" customFormat="1" ht="14.25">
      <c r="E1037" s="498"/>
    </row>
    <row r="1038" s="395" customFormat="1" ht="14.25">
      <c r="E1038" s="498"/>
    </row>
    <row r="1039" s="395" customFormat="1" ht="14.25">
      <c r="E1039" s="498"/>
    </row>
    <row r="1040" s="395" customFormat="1" ht="14.25">
      <c r="E1040" s="498"/>
    </row>
    <row r="1041" s="395" customFormat="1" ht="14.25">
      <c r="E1041" s="498"/>
    </row>
    <row r="1042" s="395" customFormat="1" ht="14.25">
      <c r="E1042" s="498"/>
    </row>
    <row r="1043" s="395" customFormat="1" ht="14.25">
      <c r="E1043" s="498"/>
    </row>
    <row r="1044" s="395" customFormat="1" ht="14.25">
      <c r="E1044" s="498"/>
    </row>
    <row r="1045" s="395" customFormat="1" ht="14.25">
      <c r="E1045" s="498"/>
    </row>
    <row r="1046" s="395" customFormat="1" ht="14.25">
      <c r="E1046" s="498"/>
    </row>
    <row r="1047" s="395" customFormat="1" ht="14.25">
      <c r="E1047" s="498"/>
    </row>
    <row r="1048" s="395" customFormat="1" ht="14.25">
      <c r="E1048" s="498"/>
    </row>
    <row r="1049" s="395" customFormat="1" ht="14.25">
      <c r="E1049" s="498"/>
    </row>
    <row r="1050" s="395" customFormat="1" ht="14.25">
      <c r="E1050" s="498"/>
    </row>
    <row r="1051" s="395" customFormat="1" ht="14.25">
      <c r="E1051" s="498"/>
    </row>
    <row r="1052" s="395" customFormat="1" ht="14.25">
      <c r="E1052" s="498"/>
    </row>
    <row r="1053" s="395" customFormat="1" ht="14.25">
      <c r="E1053" s="498"/>
    </row>
    <row r="1054" s="395" customFormat="1" ht="14.25">
      <c r="E1054" s="498"/>
    </row>
    <row r="1055" s="395" customFormat="1" ht="14.25">
      <c r="E1055" s="498"/>
    </row>
    <row r="1056" s="395" customFormat="1" ht="14.25">
      <c r="E1056" s="498"/>
    </row>
    <row r="1057" s="395" customFormat="1" ht="14.25">
      <c r="E1057" s="498"/>
    </row>
    <row r="1058" s="395" customFormat="1" ht="14.25">
      <c r="E1058" s="498"/>
    </row>
    <row r="1059" s="395" customFormat="1" ht="14.25">
      <c r="E1059" s="498"/>
    </row>
    <row r="1060" s="395" customFormat="1" ht="14.25">
      <c r="E1060" s="498"/>
    </row>
    <row r="1061" s="395" customFormat="1" ht="14.25">
      <c r="E1061" s="498"/>
    </row>
    <row r="1062" s="395" customFormat="1" ht="14.25">
      <c r="E1062" s="498"/>
    </row>
    <row r="1063" s="395" customFormat="1" ht="14.25">
      <c r="E1063" s="498"/>
    </row>
    <row r="1064" s="395" customFormat="1" ht="14.25">
      <c r="E1064" s="498"/>
    </row>
    <row r="1065" s="395" customFormat="1" ht="14.25">
      <c r="E1065" s="498"/>
    </row>
    <row r="1066" s="395" customFormat="1" ht="14.25">
      <c r="E1066" s="498"/>
    </row>
    <row r="1067" s="395" customFormat="1" ht="14.25">
      <c r="E1067" s="498"/>
    </row>
    <row r="1068" s="395" customFormat="1" ht="14.25">
      <c r="E1068" s="498"/>
    </row>
    <row r="1069" s="395" customFormat="1" ht="14.25">
      <c r="E1069" s="498"/>
    </row>
    <row r="1070" s="395" customFormat="1" ht="14.25">
      <c r="E1070" s="498"/>
    </row>
    <row r="1071" s="395" customFormat="1" ht="14.25">
      <c r="E1071" s="498"/>
    </row>
    <row r="1072" s="395" customFormat="1" ht="14.25">
      <c r="E1072" s="498"/>
    </row>
    <row r="1073" s="395" customFormat="1" ht="14.25">
      <c r="E1073" s="498"/>
    </row>
    <row r="1074" s="395" customFormat="1" ht="14.25">
      <c r="E1074" s="498"/>
    </row>
    <row r="1075" s="395" customFormat="1" ht="14.25">
      <c r="E1075" s="498"/>
    </row>
    <row r="1076" s="395" customFormat="1" ht="14.25">
      <c r="E1076" s="498"/>
    </row>
    <row r="1077" s="395" customFormat="1" ht="14.25">
      <c r="E1077" s="498"/>
    </row>
    <row r="1078" s="395" customFormat="1" ht="14.25">
      <c r="E1078" s="498"/>
    </row>
    <row r="1079" s="395" customFormat="1" ht="14.25">
      <c r="E1079" s="498"/>
    </row>
    <row r="1080" s="395" customFormat="1" ht="14.25">
      <c r="E1080" s="498"/>
    </row>
    <row r="1081" s="395" customFormat="1" ht="14.25">
      <c r="E1081" s="498"/>
    </row>
    <row r="1082" s="395" customFormat="1" ht="14.25">
      <c r="E1082" s="498"/>
    </row>
    <row r="1083" s="395" customFormat="1" ht="14.25">
      <c r="E1083" s="498"/>
    </row>
    <row r="1084" s="395" customFormat="1" ht="14.25">
      <c r="E1084" s="498"/>
    </row>
    <row r="1085" s="395" customFormat="1" ht="14.25">
      <c r="E1085" s="498"/>
    </row>
    <row r="1086" s="395" customFormat="1" ht="14.25">
      <c r="E1086" s="498"/>
    </row>
    <row r="1087" s="395" customFormat="1" ht="14.25">
      <c r="E1087" s="498"/>
    </row>
    <row r="1088" s="395" customFormat="1" ht="14.25">
      <c r="E1088" s="498"/>
    </row>
    <row r="1089" s="395" customFormat="1" ht="14.25">
      <c r="E1089" s="498"/>
    </row>
    <row r="1090" s="395" customFormat="1" ht="14.25">
      <c r="E1090" s="498"/>
    </row>
    <row r="1091" s="395" customFormat="1" ht="14.25">
      <c r="E1091" s="498"/>
    </row>
    <row r="1092" s="395" customFormat="1" ht="14.25">
      <c r="E1092" s="498"/>
    </row>
    <row r="1093" s="395" customFormat="1" ht="14.25">
      <c r="E1093" s="498"/>
    </row>
    <row r="1094" s="395" customFormat="1" ht="14.25">
      <c r="E1094" s="498"/>
    </row>
    <row r="1095" s="395" customFormat="1" ht="14.25">
      <c r="E1095" s="498"/>
    </row>
    <row r="1096" s="395" customFormat="1" ht="14.25">
      <c r="E1096" s="498"/>
    </row>
    <row r="1097" s="395" customFormat="1" ht="14.25">
      <c r="E1097" s="498"/>
    </row>
    <row r="1098" s="395" customFormat="1" ht="14.25">
      <c r="E1098" s="498"/>
    </row>
    <row r="1099" s="395" customFormat="1" ht="14.25">
      <c r="E1099" s="498"/>
    </row>
    <row r="1100" s="395" customFormat="1" ht="14.25">
      <c r="E1100" s="498"/>
    </row>
    <row r="1101" s="395" customFormat="1" ht="14.25">
      <c r="E1101" s="498"/>
    </row>
    <row r="1102" s="395" customFormat="1" ht="14.25">
      <c r="E1102" s="498"/>
    </row>
    <row r="1103" s="395" customFormat="1" ht="14.25">
      <c r="E1103" s="498"/>
    </row>
    <row r="1104" s="395" customFormat="1" ht="14.25">
      <c r="E1104" s="498"/>
    </row>
    <row r="1105" s="395" customFormat="1" ht="14.25">
      <c r="E1105" s="498"/>
    </row>
    <row r="1106" s="395" customFormat="1" ht="14.25">
      <c r="E1106" s="498"/>
    </row>
    <row r="1107" s="395" customFormat="1" ht="14.25">
      <c r="E1107" s="498"/>
    </row>
    <row r="1108" s="395" customFormat="1" ht="14.25">
      <c r="E1108" s="498"/>
    </row>
    <row r="1109" s="395" customFormat="1" ht="14.25">
      <c r="E1109" s="498"/>
    </row>
    <row r="1110" s="395" customFormat="1" ht="14.25">
      <c r="E1110" s="498"/>
    </row>
    <row r="1111" s="395" customFormat="1" ht="14.25">
      <c r="E1111" s="498"/>
    </row>
    <row r="1112" s="395" customFormat="1" ht="14.25">
      <c r="E1112" s="498"/>
    </row>
    <row r="1113" s="395" customFormat="1" ht="14.25">
      <c r="E1113" s="498"/>
    </row>
    <row r="1114" s="395" customFormat="1" ht="14.25">
      <c r="E1114" s="498"/>
    </row>
    <row r="1115" s="395" customFormat="1" ht="14.25">
      <c r="E1115" s="498"/>
    </row>
    <row r="1116" s="395" customFormat="1" ht="14.25">
      <c r="E1116" s="498"/>
    </row>
    <row r="1117" s="395" customFormat="1" ht="14.25">
      <c r="E1117" s="498"/>
    </row>
    <row r="1118" s="395" customFormat="1" ht="14.25">
      <c r="E1118" s="498"/>
    </row>
    <row r="1119" s="395" customFormat="1" ht="14.25">
      <c r="E1119" s="498"/>
    </row>
    <row r="1120" s="395" customFormat="1" ht="14.25">
      <c r="E1120" s="498"/>
    </row>
    <row r="1121" s="395" customFormat="1" ht="14.25">
      <c r="E1121" s="498"/>
    </row>
    <row r="1122" s="395" customFormat="1" ht="14.25">
      <c r="E1122" s="498"/>
    </row>
    <row r="1123" s="395" customFormat="1" ht="14.25">
      <c r="E1123" s="498"/>
    </row>
    <row r="1124" s="395" customFormat="1" ht="14.25">
      <c r="E1124" s="498"/>
    </row>
    <row r="1125" s="395" customFormat="1" ht="14.25">
      <c r="E1125" s="498"/>
    </row>
    <row r="1126" s="395" customFormat="1" ht="14.25">
      <c r="E1126" s="498"/>
    </row>
    <row r="1127" s="395" customFormat="1" ht="14.25">
      <c r="E1127" s="498"/>
    </row>
    <row r="1128" s="395" customFormat="1" ht="14.25">
      <c r="E1128" s="498"/>
    </row>
    <row r="1129" s="395" customFormat="1" ht="14.25">
      <c r="E1129" s="498"/>
    </row>
    <row r="1130" s="395" customFormat="1" ht="14.25">
      <c r="E1130" s="498"/>
    </row>
    <row r="1131" s="395" customFormat="1" ht="14.25">
      <c r="E1131" s="498"/>
    </row>
    <row r="1132" s="395" customFormat="1" ht="14.25">
      <c r="E1132" s="498"/>
    </row>
    <row r="1133" s="395" customFormat="1" ht="14.25">
      <c r="E1133" s="498"/>
    </row>
    <row r="1134" s="395" customFormat="1" ht="14.25">
      <c r="E1134" s="498"/>
    </row>
    <row r="1135" s="395" customFormat="1" ht="14.25">
      <c r="E1135" s="498"/>
    </row>
    <row r="1136" s="395" customFormat="1" ht="14.25">
      <c r="E1136" s="498"/>
    </row>
    <row r="1137" s="395" customFormat="1" ht="14.25">
      <c r="E1137" s="498"/>
    </row>
    <row r="1138" s="395" customFormat="1" ht="14.25">
      <c r="E1138" s="498"/>
    </row>
    <row r="1139" s="395" customFormat="1" ht="14.25">
      <c r="E1139" s="498"/>
    </row>
    <row r="1140" s="395" customFormat="1" ht="14.25">
      <c r="E1140" s="498"/>
    </row>
    <row r="1141" s="395" customFormat="1" ht="14.25">
      <c r="E1141" s="498"/>
    </row>
    <row r="1142" s="395" customFormat="1" ht="14.25">
      <c r="E1142" s="498"/>
    </row>
    <row r="1143" s="395" customFormat="1" ht="14.25">
      <c r="E1143" s="498"/>
    </row>
    <row r="1144" s="395" customFormat="1" ht="14.25">
      <c r="E1144" s="498"/>
    </row>
    <row r="1145" s="395" customFormat="1" ht="14.25">
      <c r="E1145" s="498"/>
    </row>
    <row r="1146" s="395" customFormat="1" ht="14.25">
      <c r="E1146" s="498"/>
    </row>
    <row r="1147" s="395" customFormat="1" ht="14.25">
      <c r="E1147" s="498"/>
    </row>
    <row r="1148" s="395" customFormat="1" ht="14.25">
      <c r="E1148" s="498"/>
    </row>
    <row r="1149" s="395" customFormat="1" ht="14.25">
      <c r="E1149" s="498"/>
    </row>
    <row r="1150" s="395" customFormat="1" ht="14.25">
      <c r="E1150" s="498"/>
    </row>
    <row r="1151" s="395" customFormat="1" ht="14.25">
      <c r="E1151" s="498"/>
    </row>
    <row r="1152" s="395" customFormat="1" ht="14.25">
      <c r="E1152" s="498"/>
    </row>
    <row r="1153" s="395" customFormat="1" ht="14.25">
      <c r="E1153" s="498"/>
    </row>
    <row r="1154" s="395" customFormat="1" ht="14.25">
      <c r="E1154" s="498"/>
    </row>
    <row r="1155" s="395" customFormat="1" ht="14.25">
      <c r="E1155" s="498"/>
    </row>
    <row r="1156" s="395" customFormat="1" ht="14.25">
      <c r="E1156" s="498"/>
    </row>
    <row r="1157" s="395" customFormat="1" ht="14.25">
      <c r="E1157" s="498"/>
    </row>
    <row r="1158" s="395" customFormat="1" ht="14.25">
      <c r="E1158" s="498"/>
    </row>
    <row r="1159" s="395" customFormat="1" ht="14.25">
      <c r="E1159" s="498"/>
    </row>
    <row r="1160" s="395" customFormat="1" ht="14.25">
      <c r="E1160" s="498"/>
    </row>
    <row r="1161" s="395" customFormat="1" ht="14.25">
      <c r="E1161" s="498"/>
    </row>
    <row r="1162" s="395" customFormat="1" ht="14.25">
      <c r="E1162" s="498"/>
    </row>
    <row r="1163" s="395" customFormat="1" ht="14.25">
      <c r="E1163" s="498"/>
    </row>
    <row r="1164" s="395" customFormat="1" ht="14.25">
      <c r="E1164" s="498"/>
    </row>
    <row r="1165" s="395" customFormat="1" ht="14.25">
      <c r="E1165" s="498"/>
    </row>
    <row r="1166" s="395" customFormat="1" ht="14.25">
      <c r="E1166" s="498"/>
    </row>
    <row r="1167" s="395" customFormat="1" ht="14.25">
      <c r="E1167" s="498"/>
    </row>
    <row r="1168" s="395" customFormat="1" ht="14.25">
      <c r="E1168" s="498"/>
    </row>
    <row r="1169" s="395" customFormat="1" ht="14.25">
      <c r="E1169" s="498"/>
    </row>
    <row r="1170" s="395" customFormat="1" ht="14.25">
      <c r="E1170" s="498"/>
    </row>
    <row r="1171" s="395" customFormat="1" ht="14.25">
      <c r="E1171" s="498"/>
    </row>
    <row r="1172" s="395" customFormat="1" ht="14.25">
      <c r="E1172" s="498"/>
    </row>
    <row r="1173" s="395" customFormat="1" ht="14.25">
      <c r="E1173" s="498"/>
    </row>
    <row r="1174" s="395" customFormat="1" ht="14.25">
      <c r="E1174" s="498"/>
    </row>
    <row r="1175" s="395" customFormat="1" ht="14.25">
      <c r="E1175" s="498"/>
    </row>
    <row r="1176" s="395" customFormat="1" ht="14.25">
      <c r="E1176" s="498"/>
    </row>
    <row r="1177" s="395" customFormat="1" ht="14.25">
      <c r="E1177" s="498"/>
    </row>
    <row r="1178" s="395" customFormat="1" ht="14.25">
      <c r="E1178" s="498"/>
    </row>
    <row r="1179" s="395" customFormat="1" ht="14.25">
      <c r="E1179" s="498"/>
    </row>
    <row r="1180" s="395" customFormat="1" ht="14.25">
      <c r="E1180" s="498"/>
    </row>
    <row r="1181" s="395" customFormat="1" ht="14.25">
      <c r="E1181" s="498"/>
    </row>
    <row r="1182" s="395" customFormat="1" ht="14.25">
      <c r="E1182" s="498"/>
    </row>
    <row r="1183" s="395" customFormat="1" ht="14.25">
      <c r="E1183" s="498"/>
    </row>
    <row r="1184" s="395" customFormat="1" ht="14.25">
      <c r="E1184" s="498"/>
    </row>
    <row r="1185" s="395" customFormat="1" ht="14.25">
      <c r="E1185" s="498"/>
    </row>
    <row r="1186" s="395" customFormat="1" ht="14.25">
      <c r="E1186" s="498"/>
    </row>
    <row r="1187" s="395" customFormat="1" ht="14.25">
      <c r="E1187" s="498"/>
    </row>
    <row r="1188" s="395" customFormat="1" ht="14.25">
      <c r="E1188" s="498"/>
    </row>
    <row r="1189" s="395" customFormat="1" ht="14.25">
      <c r="E1189" s="498"/>
    </row>
    <row r="1190" s="395" customFormat="1" ht="14.25">
      <c r="E1190" s="498"/>
    </row>
    <row r="1191" s="395" customFormat="1" ht="14.25">
      <c r="E1191" s="498"/>
    </row>
    <row r="1192" s="395" customFormat="1" ht="14.25">
      <c r="E1192" s="498"/>
    </row>
    <row r="1193" s="395" customFormat="1" ht="14.25">
      <c r="E1193" s="498"/>
    </row>
    <row r="1194" s="395" customFormat="1" ht="14.25">
      <c r="E1194" s="498"/>
    </row>
    <row r="1195" s="395" customFormat="1" ht="14.25">
      <c r="E1195" s="498"/>
    </row>
    <row r="1196" s="395" customFormat="1" ht="14.25">
      <c r="E1196" s="498"/>
    </row>
    <row r="1197" s="395" customFormat="1" ht="14.25">
      <c r="E1197" s="498"/>
    </row>
    <row r="1198" s="395" customFormat="1" ht="14.25">
      <c r="E1198" s="498"/>
    </row>
    <row r="1199" s="395" customFormat="1" ht="14.25">
      <c r="E1199" s="498"/>
    </row>
    <row r="1200" s="395" customFormat="1" ht="14.25">
      <c r="E1200" s="498"/>
    </row>
    <row r="1201" s="395" customFormat="1" ht="14.25">
      <c r="E1201" s="498"/>
    </row>
    <row r="1202" s="395" customFormat="1" ht="14.25">
      <c r="E1202" s="498"/>
    </row>
    <row r="1203" s="395" customFormat="1" ht="14.25">
      <c r="E1203" s="498"/>
    </row>
    <row r="1204" s="395" customFormat="1" ht="14.25">
      <c r="E1204" s="498"/>
    </row>
    <row r="1205" s="395" customFormat="1" ht="14.25">
      <c r="E1205" s="498"/>
    </row>
    <row r="1206" s="395" customFormat="1" ht="14.25">
      <c r="E1206" s="498"/>
    </row>
    <row r="1207" s="395" customFormat="1" ht="14.25">
      <c r="E1207" s="498"/>
    </row>
    <row r="1208" s="395" customFormat="1" ht="14.25">
      <c r="E1208" s="498"/>
    </row>
    <row r="1209" s="395" customFormat="1" ht="14.25">
      <c r="E1209" s="498"/>
    </row>
    <row r="1210" s="395" customFormat="1" ht="14.25">
      <c r="E1210" s="498"/>
    </row>
    <row r="1211" s="395" customFormat="1" ht="14.25">
      <c r="E1211" s="498"/>
    </row>
    <row r="1212" s="395" customFormat="1" ht="14.25">
      <c r="E1212" s="498"/>
    </row>
    <row r="1213" s="395" customFormat="1" ht="14.25">
      <c r="E1213" s="498"/>
    </row>
    <row r="1214" s="395" customFormat="1" ht="14.25">
      <c r="E1214" s="498"/>
    </row>
    <row r="1215" s="395" customFormat="1" ht="14.25">
      <c r="E1215" s="498"/>
    </row>
    <row r="1216" s="395" customFormat="1" ht="14.25">
      <c r="E1216" s="498"/>
    </row>
    <row r="1217" s="395" customFormat="1" ht="14.25">
      <c r="E1217" s="498"/>
    </row>
    <row r="1218" s="395" customFormat="1" ht="14.25">
      <c r="E1218" s="498"/>
    </row>
    <row r="1219" s="395" customFormat="1" ht="14.25">
      <c r="E1219" s="498"/>
    </row>
    <row r="1220" s="395" customFormat="1" ht="14.25">
      <c r="E1220" s="498"/>
    </row>
    <row r="1221" s="395" customFormat="1" ht="14.25">
      <c r="E1221" s="498"/>
    </row>
    <row r="1222" s="395" customFormat="1" ht="14.25">
      <c r="E1222" s="498"/>
    </row>
    <row r="1223" s="395" customFormat="1" ht="14.25">
      <c r="E1223" s="498"/>
    </row>
    <row r="1224" s="395" customFormat="1" ht="14.25">
      <c r="E1224" s="498"/>
    </row>
    <row r="1225" s="395" customFormat="1" ht="14.25">
      <c r="E1225" s="498"/>
    </row>
    <row r="1226" s="395" customFormat="1" ht="14.25">
      <c r="E1226" s="498"/>
    </row>
    <row r="1227" s="395" customFormat="1" ht="14.25">
      <c r="E1227" s="498"/>
    </row>
    <row r="1228" s="395" customFormat="1" ht="14.25">
      <c r="E1228" s="498"/>
    </row>
    <row r="1229" s="395" customFormat="1" ht="14.25">
      <c r="E1229" s="498"/>
    </row>
    <row r="1230" s="395" customFormat="1" ht="14.25">
      <c r="E1230" s="498"/>
    </row>
    <row r="1231" s="395" customFormat="1" ht="14.25">
      <c r="E1231" s="498"/>
    </row>
    <row r="1232" s="395" customFormat="1" ht="14.25">
      <c r="E1232" s="498"/>
    </row>
    <row r="1233" s="395" customFormat="1" ht="14.25">
      <c r="E1233" s="498"/>
    </row>
    <row r="1234" s="395" customFormat="1" ht="14.25">
      <c r="E1234" s="498"/>
    </row>
    <row r="1235" s="395" customFormat="1" ht="14.25">
      <c r="E1235" s="498"/>
    </row>
    <row r="1236" s="395" customFormat="1" ht="14.25">
      <c r="E1236" s="498"/>
    </row>
    <row r="1237" s="395" customFormat="1" ht="14.25">
      <c r="E1237" s="498"/>
    </row>
    <row r="1238" s="395" customFormat="1" ht="14.25">
      <c r="E1238" s="498"/>
    </row>
    <row r="1239" s="395" customFormat="1" ht="14.25">
      <c r="E1239" s="498"/>
    </row>
    <row r="1240" s="395" customFormat="1" ht="14.25">
      <c r="E1240" s="498"/>
    </row>
    <row r="1241" s="395" customFormat="1" ht="14.25">
      <c r="E1241" s="498"/>
    </row>
    <row r="1242" s="395" customFormat="1" ht="14.25">
      <c r="E1242" s="498"/>
    </row>
    <row r="1243" s="395" customFormat="1" ht="14.25">
      <c r="E1243" s="498"/>
    </row>
    <row r="1244" s="395" customFormat="1" ht="14.25">
      <c r="E1244" s="498"/>
    </row>
    <row r="1245" s="395" customFormat="1" ht="14.25">
      <c r="E1245" s="498"/>
    </row>
    <row r="1246" s="395" customFormat="1" ht="14.25">
      <c r="E1246" s="498"/>
    </row>
    <row r="1247" s="395" customFormat="1" ht="14.25">
      <c r="E1247" s="498"/>
    </row>
    <row r="1248" s="395" customFormat="1" ht="14.25">
      <c r="E1248" s="498"/>
    </row>
    <row r="1249" s="395" customFormat="1" ht="14.25">
      <c r="E1249" s="498"/>
    </row>
    <row r="1250" s="395" customFormat="1" ht="14.25">
      <c r="E1250" s="498"/>
    </row>
    <row r="1251" s="395" customFormat="1" ht="14.25">
      <c r="E1251" s="498"/>
    </row>
    <row r="1252" s="395" customFormat="1" ht="14.25">
      <c r="E1252" s="498"/>
    </row>
    <row r="1253" s="395" customFormat="1" ht="14.25">
      <c r="E1253" s="498"/>
    </row>
    <row r="1254" s="395" customFormat="1" ht="14.25">
      <c r="E1254" s="498"/>
    </row>
    <row r="1255" s="395" customFormat="1" ht="14.25">
      <c r="E1255" s="498"/>
    </row>
    <row r="1256" s="395" customFormat="1" ht="14.25">
      <c r="E1256" s="498"/>
    </row>
    <row r="1257" s="395" customFormat="1" ht="14.25">
      <c r="E1257" s="498"/>
    </row>
    <row r="1258" s="395" customFormat="1" ht="14.25">
      <c r="E1258" s="498"/>
    </row>
    <row r="1259" s="395" customFormat="1" ht="14.25">
      <c r="E1259" s="498"/>
    </row>
    <row r="1260" s="395" customFormat="1" ht="14.25">
      <c r="E1260" s="498"/>
    </row>
    <row r="1261" s="395" customFormat="1" ht="14.25">
      <c r="E1261" s="498"/>
    </row>
    <row r="1262" s="395" customFormat="1" ht="14.25">
      <c r="E1262" s="498"/>
    </row>
    <row r="1263" s="395" customFormat="1" ht="14.25">
      <c r="E1263" s="498"/>
    </row>
    <row r="1264" s="395" customFormat="1" ht="14.25">
      <c r="E1264" s="498"/>
    </row>
    <row r="1265" s="395" customFormat="1" ht="14.25">
      <c r="E1265" s="498"/>
    </row>
    <row r="1266" s="395" customFormat="1" ht="14.25">
      <c r="E1266" s="498"/>
    </row>
    <row r="1267" s="395" customFormat="1" ht="14.25">
      <c r="E1267" s="498"/>
    </row>
    <row r="1268" s="395" customFormat="1" ht="14.25">
      <c r="E1268" s="498"/>
    </row>
    <row r="1269" s="395" customFormat="1" ht="14.25">
      <c r="E1269" s="498"/>
    </row>
    <row r="1270" s="395" customFormat="1" ht="14.25">
      <c r="E1270" s="498"/>
    </row>
    <row r="1271" s="395" customFormat="1" ht="14.25">
      <c r="E1271" s="498"/>
    </row>
    <row r="1272" s="395" customFormat="1" ht="14.25">
      <c r="E1272" s="498"/>
    </row>
    <row r="1273" s="395" customFormat="1" ht="14.25">
      <c r="E1273" s="498"/>
    </row>
    <row r="1274" s="395" customFormat="1" ht="14.25">
      <c r="E1274" s="498"/>
    </row>
    <row r="1275" s="395" customFormat="1" ht="14.25">
      <c r="E1275" s="498"/>
    </row>
    <row r="1276" s="395" customFormat="1" ht="14.25">
      <c r="E1276" s="498"/>
    </row>
    <row r="1277" s="395" customFormat="1" ht="14.25">
      <c r="E1277" s="498"/>
    </row>
    <row r="1278" s="395" customFormat="1" ht="14.25">
      <c r="E1278" s="498"/>
    </row>
    <row r="1279" s="395" customFormat="1" ht="14.25">
      <c r="E1279" s="498"/>
    </row>
    <row r="1280" s="395" customFormat="1" ht="14.25">
      <c r="E1280" s="498"/>
    </row>
    <row r="1281" s="395" customFormat="1" ht="14.25">
      <c r="E1281" s="498"/>
    </row>
    <row r="1282" s="395" customFormat="1" ht="14.25">
      <c r="E1282" s="498"/>
    </row>
    <row r="1283" s="395" customFormat="1" ht="14.25">
      <c r="E1283" s="498"/>
    </row>
    <row r="1284" s="395" customFormat="1" ht="14.25">
      <c r="E1284" s="498"/>
    </row>
    <row r="1285" s="395" customFormat="1" ht="14.25">
      <c r="E1285" s="498"/>
    </row>
    <row r="1286" s="395" customFormat="1" ht="14.25">
      <c r="E1286" s="498"/>
    </row>
    <row r="1287" s="395" customFormat="1" ht="14.25">
      <c r="E1287" s="498"/>
    </row>
    <row r="1288" s="395" customFormat="1" ht="14.25">
      <c r="E1288" s="498"/>
    </row>
    <row r="1289" s="395" customFormat="1" ht="14.25">
      <c r="E1289" s="498"/>
    </row>
    <row r="1290" s="395" customFormat="1" ht="14.25">
      <c r="E1290" s="498"/>
    </row>
    <row r="1291" s="395" customFormat="1" ht="14.25">
      <c r="E1291" s="498"/>
    </row>
    <row r="1292" s="395" customFormat="1" ht="14.25">
      <c r="E1292" s="498"/>
    </row>
    <row r="1293" s="395" customFormat="1" ht="14.25">
      <c r="E1293" s="498"/>
    </row>
    <row r="1294" s="395" customFormat="1" ht="14.25">
      <c r="E1294" s="498"/>
    </row>
    <row r="1295" s="395" customFormat="1" ht="14.25">
      <c r="E1295" s="498"/>
    </row>
    <row r="1296" s="395" customFormat="1" ht="14.25">
      <c r="E1296" s="498"/>
    </row>
    <row r="1297" s="395" customFormat="1" ht="14.25">
      <c r="E1297" s="498"/>
    </row>
    <row r="1298" s="395" customFormat="1" ht="14.25">
      <c r="E1298" s="498"/>
    </row>
    <row r="1299" s="395" customFormat="1" ht="14.25">
      <c r="E1299" s="498"/>
    </row>
    <row r="1300" s="395" customFormat="1" ht="14.25">
      <c r="E1300" s="498"/>
    </row>
    <row r="1301" s="395" customFormat="1" ht="14.25">
      <c r="E1301" s="498"/>
    </row>
    <row r="1302" s="395" customFormat="1" ht="14.25">
      <c r="E1302" s="498"/>
    </row>
    <row r="1303" s="395" customFormat="1" ht="14.25">
      <c r="E1303" s="498"/>
    </row>
    <row r="1304" s="395" customFormat="1" ht="14.25">
      <c r="E1304" s="498"/>
    </row>
    <row r="1305" s="395" customFormat="1" ht="14.25">
      <c r="E1305" s="498"/>
    </row>
    <row r="1306" s="395" customFormat="1" ht="14.25">
      <c r="E1306" s="498"/>
    </row>
    <row r="1307" s="395" customFormat="1" ht="14.25">
      <c r="E1307" s="498"/>
    </row>
    <row r="1308" s="395" customFormat="1" ht="14.25">
      <c r="E1308" s="498"/>
    </row>
    <row r="1309" s="395" customFormat="1" ht="14.25">
      <c r="E1309" s="498"/>
    </row>
    <row r="1310" s="395" customFormat="1" ht="14.25">
      <c r="E1310" s="498"/>
    </row>
    <row r="1311" s="395" customFormat="1" ht="14.25">
      <c r="E1311" s="498"/>
    </row>
    <row r="1312" s="395" customFormat="1" ht="14.25">
      <c r="E1312" s="498"/>
    </row>
    <row r="1313" s="395" customFormat="1" ht="14.25">
      <c r="E1313" s="498"/>
    </row>
    <row r="1314" s="395" customFormat="1" ht="14.25">
      <c r="E1314" s="498"/>
    </row>
    <row r="1315" s="395" customFormat="1" ht="14.25">
      <c r="E1315" s="498"/>
    </row>
    <row r="1316" s="395" customFormat="1" ht="14.25">
      <c r="E1316" s="498"/>
    </row>
    <row r="1317" s="395" customFormat="1" ht="14.25">
      <c r="E1317" s="498"/>
    </row>
    <row r="1318" s="395" customFormat="1" ht="14.25">
      <c r="E1318" s="498"/>
    </row>
    <row r="1319" s="395" customFormat="1" ht="14.25">
      <c r="E1319" s="498"/>
    </row>
    <row r="1320" s="395" customFormat="1" ht="14.25">
      <c r="E1320" s="498"/>
    </row>
    <row r="1321" s="395" customFormat="1" ht="14.25">
      <c r="E1321" s="498"/>
    </row>
    <row r="1322" s="395" customFormat="1" ht="14.25">
      <c r="E1322" s="498"/>
    </row>
    <row r="1323" s="395" customFormat="1" ht="14.25">
      <c r="E1323" s="498"/>
    </row>
    <row r="1324" s="395" customFormat="1" ht="14.25">
      <c r="E1324" s="498"/>
    </row>
    <row r="1325" s="395" customFormat="1" ht="14.25">
      <c r="E1325" s="498"/>
    </row>
    <row r="1326" s="395" customFormat="1" ht="14.25">
      <c r="E1326" s="498"/>
    </row>
    <row r="1327" s="395" customFormat="1" ht="14.25">
      <c r="E1327" s="498"/>
    </row>
    <row r="1328" s="395" customFormat="1" ht="14.25">
      <c r="E1328" s="498"/>
    </row>
    <row r="1329" s="395" customFormat="1" ht="14.25">
      <c r="E1329" s="498"/>
    </row>
    <row r="1330" s="395" customFormat="1" ht="14.25">
      <c r="E1330" s="498"/>
    </row>
    <row r="1331" s="395" customFormat="1" ht="14.25">
      <c r="E1331" s="498"/>
    </row>
    <row r="1332" s="395" customFormat="1" ht="14.25">
      <c r="E1332" s="498"/>
    </row>
    <row r="1333" s="395" customFormat="1" ht="14.25">
      <c r="E1333" s="498"/>
    </row>
    <row r="1334" s="395" customFormat="1" ht="14.25">
      <c r="E1334" s="498"/>
    </row>
    <row r="1335" s="395" customFormat="1" ht="14.25">
      <c r="E1335" s="498"/>
    </row>
    <row r="1336" s="395" customFormat="1" ht="14.25">
      <c r="E1336" s="498"/>
    </row>
    <row r="1337" s="395" customFormat="1" ht="14.25">
      <c r="E1337" s="498"/>
    </row>
    <row r="1338" s="395" customFormat="1" ht="14.25">
      <c r="E1338" s="498"/>
    </row>
    <row r="1339" s="395" customFormat="1" ht="14.25">
      <c r="E1339" s="498"/>
    </row>
    <row r="1340" s="395" customFormat="1" ht="14.25">
      <c r="E1340" s="498"/>
    </row>
    <row r="1341" s="395" customFormat="1" ht="14.25">
      <c r="E1341" s="498"/>
    </row>
    <row r="1342" s="395" customFormat="1" ht="14.25">
      <c r="E1342" s="498"/>
    </row>
    <row r="1343" s="395" customFormat="1" ht="14.25">
      <c r="E1343" s="498"/>
    </row>
    <row r="1344" s="395" customFormat="1" ht="14.25">
      <c r="E1344" s="498"/>
    </row>
    <row r="1345" s="395" customFormat="1" ht="14.25">
      <c r="E1345" s="498"/>
    </row>
    <row r="1346" s="395" customFormat="1" ht="14.25">
      <c r="E1346" s="498"/>
    </row>
    <row r="1347" s="395" customFormat="1" ht="14.25">
      <c r="E1347" s="498"/>
    </row>
    <row r="1348" s="395" customFormat="1" ht="14.25">
      <c r="E1348" s="498"/>
    </row>
    <row r="1349" s="395" customFormat="1" ht="14.25">
      <c r="E1349" s="498"/>
    </row>
    <row r="1350" s="395" customFormat="1" ht="14.25">
      <c r="E1350" s="498"/>
    </row>
    <row r="1351" s="395" customFormat="1" ht="14.25">
      <c r="E1351" s="498"/>
    </row>
    <row r="1352" s="395" customFormat="1" ht="14.25">
      <c r="E1352" s="498"/>
    </row>
    <row r="1353" s="395" customFormat="1" ht="14.25">
      <c r="E1353" s="498"/>
    </row>
    <row r="1354" s="395" customFormat="1" ht="14.25">
      <c r="E1354" s="498"/>
    </row>
    <row r="1355" s="395" customFormat="1" ht="14.25">
      <c r="E1355" s="498"/>
    </row>
    <row r="1356" s="395" customFormat="1" ht="14.25">
      <c r="E1356" s="498"/>
    </row>
    <row r="1357" s="395" customFormat="1" ht="14.25">
      <c r="E1357" s="498"/>
    </row>
    <row r="1358" s="395" customFormat="1" ht="14.25">
      <c r="E1358" s="498"/>
    </row>
    <row r="1359" s="395" customFormat="1" ht="14.25">
      <c r="E1359" s="498"/>
    </row>
    <row r="1360" s="395" customFormat="1" ht="14.25">
      <c r="E1360" s="498"/>
    </row>
    <row r="1361" s="395" customFormat="1" ht="14.25">
      <c r="E1361" s="498"/>
    </row>
    <row r="1362" s="395" customFormat="1" ht="14.25">
      <c r="E1362" s="498"/>
    </row>
    <row r="1363" s="395" customFormat="1" ht="14.25">
      <c r="E1363" s="498"/>
    </row>
    <row r="1364" s="395" customFormat="1" ht="14.25">
      <c r="E1364" s="498"/>
    </row>
    <row r="1365" s="395" customFormat="1" ht="14.25">
      <c r="E1365" s="498"/>
    </row>
    <row r="1366" s="395" customFormat="1" ht="14.25">
      <c r="E1366" s="498"/>
    </row>
    <row r="1367" s="395" customFormat="1" ht="14.25">
      <c r="E1367" s="498"/>
    </row>
    <row r="1368" s="395" customFormat="1" ht="14.25">
      <c r="E1368" s="498"/>
    </row>
    <row r="1369" s="395" customFormat="1" ht="14.25">
      <c r="E1369" s="498"/>
    </row>
    <row r="1370" s="395" customFormat="1" ht="14.25">
      <c r="E1370" s="498"/>
    </row>
    <row r="1371" s="395" customFormat="1" ht="12.75"/>
    <row r="1372" s="395" customFormat="1" ht="12.75"/>
    <row r="1373" s="395" customFormat="1" ht="12.75"/>
    <row r="1374" s="395" customFormat="1" ht="12.75"/>
    <row r="1375" s="395" customFormat="1" ht="12.75"/>
    <row r="1376" s="395" customFormat="1" ht="12.75"/>
    <row r="1377" s="395" customFormat="1" ht="12.75"/>
    <row r="1378" s="395" customFormat="1" ht="12.75"/>
    <row r="1379" s="395" customFormat="1" ht="12.75"/>
    <row r="1380" s="395" customFormat="1" ht="12.75"/>
    <row r="1381" s="395" customFormat="1" ht="12.75"/>
    <row r="1382" s="395" customFormat="1" ht="12.75"/>
    <row r="1383" s="395" customFormat="1" ht="12.75"/>
  </sheetData>
  <sheetProtection/>
  <mergeCells count="2">
    <mergeCell ref="B6:E6"/>
    <mergeCell ref="I6:K6"/>
  </mergeCells>
  <printOptions horizontalCentered="1"/>
  <pageMargins left="0.7874015748031497" right="0.7874015748031497" top="1.1811023622047245" bottom="0" header="0" footer="0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N61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29.57421875" style="381" customWidth="1"/>
    <col min="2" max="2" width="14.7109375" style="381" customWidth="1"/>
    <col min="3" max="3" width="12.7109375" style="381" customWidth="1"/>
    <col min="4" max="4" width="10.7109375" style="381" customWidth="1"/>
    <col min="5" max="5" width="10.28125" style="381" customWidth="1"/>
    <col min="6" max="6" width="10.57421875" style="381" customWidth="1"/>
    <col min="7" max="7" width="9.8515625" style="381" customWidth="1"/>
    <col min="8" max="8" width="10.57421875" style="381" customWidth="1"/>
    <col min="9" max="9" width="11.140625" style="381" customWidth="1"/>
    <col min="10" max="10" width="10.140625" style="381" customWidth="1"/>
    <col min="11" max="11" width="9.421875" style="381" customWidth="1"/>
    <col min="12" max="12" width="9.7109375" style="381" customWidth="1"/>
    <col min="13" max="13" width="11.8515625" style="381" customWidth="1"/>
    <col min="14" max="14" width="11.421875" style="381" customWidth="1"/>
    <col min="15" max="16384" width="9.140625" style="381" customWidth="1"/>
  </cols>
  <sheetData>
    <row r="2" spans="1:13" ht="15.75">
      <c r="A2" s="380"/>
      <c r="M2" s="499" t="s">
        <v>542</v>
      </c>
    </row>
    <row r="3" spans="1:13" ht="18.75" thickBot="1">
      <c r="A3" s="500" t="s">
        <v>543</v>
      </c>
      <c r="B3" s="501"/>
      <c r="C3" s="501"/>
      <c r="D3" s="501"/>
      <c r="E3" s="501"/>
      <c r="F3" s="501"/>
      <c r="G3" s="501"/>
      <c r="L3" s="502"/>
      <c r="M3" s="499"/>
    </row>
    <row r="4" spans="1:14" ht="15.75" thickBot="1">
      <c r="A4" s="503"/>
      <c r="B4" s="504" t="s">
        <v>243</v>
      </c>
      <c r="C4" s="505" t="s">
        <v>244</v>
      </c>
      <c r="D4" s="676" t="s">
        <v>245</v>
      </c>
      <c r="E4" s="677"/>
      <c r="F4" s="677"/>
      <c r="G4" s="677"/>
      <c r="H4" s="677"/>
      <c r="I4" s="677"/>
      <c r="J4" s="677"/>
      <c r="K4" s="677"/>
      <c r="L4" s="677"/>
      <c r="M4" s="678"/>
      <c r="N4" s="504" t="s">
        <v>246</v>
      </c>
    </row>
    <row r="5" spans="1:14" ht="15">
      <c r="A5" s="506" t="s">
        <v>247</v>
      </c>
      <c r="B5" s="507" t="s">
        <v>248</v>
      </c>
      <c r="C5" s="508" t="s">
        <v>249</v>
      </c>
      <c r="D5" s="509" t="s">
        <v>250</v>
      </c>
      <c r="E5" s="504" t="s">
        <v>251</v>
      </c>
      <c r="F5" s="510" t="s">
        <v>252</v>
      </c>
      <c r="G5" s="504" t="s">
        <v>253</v>
      </c>
      <c r="H5" s="504" t="s">
        <v>254</v>
      </c>
      <c r="I5" s="510" t="s">
        <v>255</v>
      </c>
      <c r="J5" s="511" t="s">
        <v>256</v>
      </c>
      <c r="K5" s="510" t="s">
        <v>257</v>
      </c>
      <c r="L5" s="504" t="s">
        <v>258</v>
      </c>
      <c r="M5" s="512" t="s">
        <v>259</v>
      </c>
      <c r="N5" s="507" t="s">
        <v>260</v>
      </c>
    </row>
    <row r="6" spans="1:14" ht="15">
      <c r="A6" s="506"/>
      <c r="B6" s="507" t="s">
        <v>261</v>
      </c>
      <c r="C6" s="508" t="s">
        <v>262</v>
      </c>
      <c r="D6" s="513" t="s">
        <v>263</v>
      </c>
      <c r="E6" s="507" t="s">
        <v>264</v>
      </c>
      <c r="F6" s="510" t="s">
        <v>265</v>
      </c>
      <c r="G6" s="507" t="s">
        <v>266</v>
      </c>
      <c r="H6" s="507" t="s">
        <v>267</v>
      </c>
      <c r="I6" s="510" t="s">
        <v>268</v>
      </c>
      <c r="J6" s="514" t="s">
        <v>269</v>
      </c>
      <c r="K6" s="510" t="s">
        <v>266</v>
      </c>
      <c r="L6" s="507"/>
      <c r="M6" s="512" t="s">
        <v>269</v>
      </c>
      <c r="N6" s="507" t="s">
        <v>270</v>
      </c>
    </row>
    <row r="7" spans="1:14" ht="15.75" thickBot="1">
      <c r="A7" s="506"/>
      <c r="B7" s="507" t="s">
        <v>271</v>
      </c>
      <c r="C7" s="508" t="s">
        <v>272</v>
      </c>
      <c r="D7" s="513"/>
      <c r="E7" s="507"/>
      <c r="F7" s="510"/>
      <c r="G7" s="507"/>
      <c r="H7" s="507"/>
      <c r="I7" s="510" t="s">
        <v>273</v>
      </c>
      <c r="J7" s="514" t="s">
        <v>264</v>
      </c>
      <c r="K7" s="510"/>
      <c r="L7" s="507"/>
      <c r="M7" s="512" t="s">
        <v>264</v>
      </c>
      <c r="N7" s="507" t="s">
        <v>274</v>
      </c>
    </row>
    <row r="8" spans="1:14" ht="16.5" thickBot="1">
      <c r="A8" s="515" t="s">
        <v>275</v>
      </c>
      <c r="B8" s="516">
        <v>764.327</v>
      </c>
      <c r="C8" s="433">
        <v>20240.86353092328</v>
      </c>
      <c r="D8" s="432">
        <v>14467.993847310552</v>
      </c>
      <c r="E8" s="433">
        <v>2100.1454002453575</v>
      </c>
      <c r="F8" s="432">
        <v>554.3213179699263</v>
      </c>
      <c r="G8" s="433">
        <v>5.920459000750552</v>
      </c>
      <c r="H8" s="432">
        <v>53.70955973904712</v>
      </c>
      <c r="I8" s="517">
        <v>44.56186073936068</v>
      </c>
      <c r="J8" s="518">
        <v>17226.652445004995</v>
      </c>
      <c r="K8" s="433">
        <v>1941.060457980245</v>
      </c>
      <c r="L8" s="517">
        <v>1073.1506279380424</v>
      </c>
      <c r="M8" s="519">
        <v>3014.2110859182876</v>
      </c>
      <c r="N8" s="520">
        <f aca="true" t="shared" si="0" ref="N8:N20">M8/D8*100</f>
        <v>20.83364921031258</v>
      </c>
    </row>
    <row r="9" spans="1:14" ht="15.75">
      <c r="A9" s="521" t="s">
        <v>177</v>
      </c>
      <c r="B9" s="522">
        <v>90.231</v>
      </c>
      <c r="C9" s="459">
        <v>21356.296616462194</v>
      </c>
      <c r="D9" s="462">
        <v>14572.798336122472</v>
      </c>
      <c r="E9" s="459">
        <v>2228.9216935790732</v>
      </c>
      <c r="F9" s="462">
        <v>718.4236385868865</v>
      </c>
      <c r="G9" s="459">
        <v>0</v>
      </c>
      <c r="H9" s="462">
        <v>0</v>
      </c>
      <c r="I9" s="523">
        <v>15.022553224501557</v>
      </c>
      <c r="J9" s="524">
        <v>17535.166221512933</v>
      </c>
      <c r="K9" s="459">
        <v>2169.399467293207</v>
      </c>
      <c r="L9" s="523">
        <v>1651.7309276560532</v>
      </c>
      <c r="M9" s="525">
        <v>3821.1303949492603</v>
      </c>
      <c r="N9" s="526">
        <f t="shared" si="0"/>
        <v>26.220979024169942</v>
      </c>
    </row>
    <row r="10" spans="1:14" ht="15.75">
      <c r="A10" s="527" t="s">
        <v>239</v>
      </c>
      <c r="B10" s="528">
        <v>5.649</v>
      </c>
      <c r="C10" s="475">
        <v>21198.442202159673</v>
      </c>
      <c r="D10" s="478">
        <v>13844.42674219626</v>
      </c>
      <c r="E10" s="475">
        <v>2072.593969434118</v>
      </c>
      <c r="F10" s="478">
        <v>1185.5343128577329</v>
      </c>
      <c r="G10" s="475">
        <v>0</v>
      </c>
      <c r="H10" s="478">
        <v>0</v>
      </c>
      <c r="I10" s="529">
        <v>26.05180857968962</v>
      </c>
      <c r="J10" s="530">
        <v>17128.6068330678</v>
      </c>
      <c r="K10" s="475">
        <v>1459.122558564938</v>
      </c>
      <c r="L10" s="529">
        <v>2610.712810526937</v>
      </c>
      <c r="M10" s="531">
        <v>4069.835369091875</v>
      </c>
      <c r="N10" s="532">
        <f t="shared" si="0"/>
        <v>29.396922276943926</v>
      </c>
    </row>
    <row r="11" spans="1:14" ht="15.75">
      <c r="A11" s="533" t="s">
        <v>52</v>
      </c>
      <c r="B11" s="534">
        <v>60.69</v>
      </c>
      <c r="C11" s="475">
        <v>19723.87405942769</v>
      </c>
      <c r="D11" s="478">
        <v>13337.6654583402</v>
      </c>
      <c r="E11" s="475">
        <v>1963.4028121052343</v>
      </c>
      <c r="F11" s="478">
        <v>867.8200692041522</v>
      </c>
      <c r="G11" s="475">
        <v>0</v>
      </c>
      <c r="H11" s="478">
        <v>255.1752073378371</v>
      </c>
      <c r="I11" s="529">
        <v>10.815894985445157</v>
      </c>
      <c r="J11" s="530">
        <v>16434.879441972866</v>
      </c>
      <c r="K11" s="475">
        <v>2181.0745866974244</v>
      </c>
      <c r="L11" s="529">
        <v>1107.9200307574008</v>
      </c>
      <c r="M11" s="531">
        <v>3288.994617454825</v>
      </c>
      <c r="N11" s="526">
        <f t="shared" si="0"/>
        <v>24.659447545208728</v>
      </c>
    </row>
    <row r="12" spans="1:14" ht="15.75">
      <c r="A12" s="533" t="s">
        <v>240</v>
      </c>
      <c r="B12" s="534">
        <v>6.4</v>
      </c>
      <c r="C12" s="475">
        <v>28763.02083333333</v>
      </c>
      <c r="D12" s="478">
        <v>19047.708333333332</v>
      </c>
      <c r="E12" s="475">
        <v>2407.5520833333335</v>
      </c>
      <c r="F12" s="478">
        <v>1452.4739583333333</v>
      </c>
      <c r="G12" s="475">
        <v>512.9557291666666</v>
      </c>
      <c r="H12" s="478">
        <v>1369.7786458333335</v>
      </c>
      <c r="I12" s="529">
        <v>0</v>
      </c>
      <c r="J12" s="530">
        <v>24790.468749999996</v>
      </c>
      <c r="K12" s="475">
        <v>2493.4635416666665</v>
      </c>
      <c r="L12" s="529">
        <v>1479.0885416666663</v>
      </c>
      <c r="M12" s="531">
        <v>3972.552083333333</v>
      </c>
      <c r="N12" s="532">
        <f t="shared" si="0"/>
        <v>20.85580067593433</v>
      </c>
    </row>
    <row r="13" spans="1:14" ht="15.75">
      <c r="A13" s="533" t="s">
        <v>9</v>
      </c>
      <c r="B13" s="534">
        <v>50.074</v>
      </c>
      <c r="C13" s="475">
        <v>23862.88126905513</v>
      </c>
      <c r="D13" s="478">
        <v>18393.01001184913</v>
      </c>
      <c r="E13" s="475">
        <v>2550.4486693027657</v>
      </c>
      <c r="F13" s="478">
        <v>845.2124189532825</v>
      </c>
      <c r="G13" s="475">
        <v>0</v>
      </c>
      <c r="H13" s="478">
        <v>0</v>
      </c>
      <c r="I13" s="529">
        <v>0</v>
      </c>
      <c r="J13" s="530">
        <v>21788.671100105177</v>
      </c>
      <c r="K13" s="475">
        <v>1545.777249670488</v>
      </c>
      <c r="L13" s="529">
        <v>528.4329192794664</v>
      </c>
      <c r="M13" s="531">
        <v>2074.210168949954</v>
      </c>
      <c r="N13" s="526">
        <f t="shared" si="0"/>
        <v>11.277165442816093</v>
      </c>
    </row>
    <row r="14" spans="1:14" ht="15.75">
      <c r="A14" s="533" t="s">
        <v>8</v>
      </c>
      <c r="B14" s="534">
        <v>91.55</v>
      </c>
      <c r="C14" s="475">
        <v>21206.0804660477</v>
      </c>
      <c r="D14" s="478">
        <v>15816.41998907701</v>
      </c>
      <c r="E14" s="475">
        <v>2291.4773347897326</v>
      </c>
      <c r="F14" s="478">
        <v>427.7271072273803</v>
      </c>
      <c r="G14" s="475">
        <v>0</v>
      </c>
      <c r="H14" s="478">
        <v>15.895685417804481</v>
      </c>
      <c r="I14" s="529">
        <v>0.9594028763881304</v>
      </c>
      <c r="J14" s="530">
        <v>18552.479519388315</v>
      </c>
      <c r="K14" s="475">
        <v>2251.054979064264</v>
      </c>
      <c r="L14" s="529">
        <v>402.54596759512106</v>
      </c>
      <c r="M14" s="531">
        <v>2653.600946659385</v>
      </c>
      <c r="N14" s="532">
        <f t="shared" si="0"/>
        <v>16.77750684726373</v>
      </c>
    </row>
    <row r="15" spans="1:14" ht="15.75">
      <c r="A15" s="533" t="s">
        <v>4</v>
      </c>
      <c r="B15" s="534">
        <v>19.857</v>
      </c>
      <c r="C15" s="475">
        <v>20639.40507965285</v>
      </c>
      <c r="D15" s="478">
        <v>15041.782075170806</v>
      </c>
      <c r="E15" s="475">
        <v>2085.8387470413454</v>
      </c>
      <c r="F15" s="478">
        <v>920.0365949874939</v>
      </c>
      <c r="G15" s="475">
        <v>0</v>
      </c>
      <c r="H15" s="478">
        <v>0</v>
      </c>
      <c r="I15" s="529">
        <v>0</v>
      </c>
      <c r="J15" s="530">
        <v>18047.657417199644</v>
      </c>
      <c r="K15" s="475">
        <v>1284.4840610364104</v>
      </c>
      <c r="L15" s="529">
        <v>1307.263601416797</v>
      </c>
      <c r="M15" s="531">
        <v>2591.7476624532073</v>
      </c>
      <c r="N15" s="526">
        <f t="shared" si="0"/>
        <v>17.23032317248737</v>
      </c>
    </row>
    <row r="16" spans="1:14" ht="15.75">
      <c r="A16" s="533" t="s">
        <v>276</v>
      </c>
      <c r="B16" s="534">
        <v>15.242</v>
      </c>
      <c r="C16" s="475">
        <v>21289.856974150374</v>
      </c>
      <c r="D16" s="478">
        <v>16136.126055198358</v>
      </c>
      <c r="E16" s="475">
        <v>1811.4530026680661</v>
      </c>
      <c r="F16" s="478">
        <v>970.7715522897257</v>
      </c>
      <c r="G16" s="475">
        <v>0</v>
      </c>
      <c r="H16" s="478">
        <v>0</v>
      </c>
      <c r="I16" s="529">
        <v>75.15964659056117</v>
      </c>
      <c r="J16" s="530">
        <v>18993.51025674671</v>
      </c>
      <c r="K16" s="475">
        <v>1649.679613349079</v>
      </c>
      <c r="L16" s="529">
        <v>646.667104054586</v>
      </c>
      <c r="M16" s="531">
        <v>2296.346717403665</v>
      </c>
      <c r="N16" s="532">
        <f t="shared" si="0"/>
        <v>14.231090594783016</v>
      </c>
    </row>
    <row r="17" spans="1:14" ht="15.75">
      <c r="A17" s="533" t="s">
        <v>12</v>
      </c>
      <c r="B17" s="534">
        <v>145.787</v>
      </c>
      <c r="C17" s="475">
        <v>18916.8673018399</v>
      </c>
      <c r="D17" s="478">
        <v>14551.867336136509</v>
      </c>
      <c r="E17" s="475">
        <v>1866.6462030222172</v>
      </c>
      <c r="F17" s="478">
        <v>473.512155862091</v>
      </c>
      <c r="G17" s="475">
        <v>8.520992955476139</v>
      </c>
      <c r="H17" s="478">
        <v>0</v>
      </c>
      <c r="I17" s="529">
        <v>45.859141532967044</v>
      </c>
      <c r="J17" s="530">
        <v>16946.405829509262</v>
      </c>
      <c r="K17" s="475">
        <v>1489.4435031930143</v>
      </c>
      <c r="L17" s="529">
        <v>481.01796913762314</v>
      </c>
      <c r="M17" s="531">
        <v>1970.4614723306374</v>
      </c>
      <c r="N17" s="526">
        <f t="shared" si="0"/>
        <v>13.54095269572318</v>
      </c>
    </row>
    <row r="18" spans="1:14" ht="15.75">
      <c r="A18" s="533" t="s">
        <v>242</v>
      </c>
      <c r="B18" s="534">
        <v>4.766</v>
      </c>
      <c r="C18" s="475">
        <v>18568.086445656732</v>
      </c>
      <c r="D18" s="478">
        <v>10370.698699118757</v>
      </c>
      <c r="E18" s="475">
        <v>2132.81577843055</v>
      </c>
      <c r="F18" s="478">
        <v>665.3203245209121</v>
      </c>
      <c r="G18" s="475">
        <v>0</v>
      </c>
      <c r="H18" s="478">
        <v>640.3343124912575</v>
      </c>
      <c r="I18" s="529">
        <v>2213.613792138761</v>
      </c>
      <c r="J18" s="530">
        <v>16022.782906700235</v>
      </c>
      <c r="K18" s="475">
        <v>1989.2817177227585</v>
      </c>
      <c r="L18" s="529">
        <v>556.021821233739</v>
      </c>
      <c r="M18" s="531">
        <v>2545.3035389564975</v>
      </c>
      <c r="N18" s="532">
        <f t="shared" si="0"/>
        <v>24.543221366297942</v>
      </c>
    </row>
    <row r="19" spans="1:14" ht="15.75">
      <c r="A19" s="533" t="s">
        <v>5</v>
      </c>
      <c r="B19" s="534">
        <v>104.56</v>
      </c>
      <c r="C19" s="475">
        <v>19108.64575363428</v>
      </c>
      <c r="D19" s="478">
        <v>12755.000318796227</v>
      </c>
      <c r="E19" s="475">
        <v>2240.386699821474</v>
      </c>
      <c r="F19" s="478">
        <v>314.56978449375157</v>
      </c>
      <c r="G19" s="475">
        <v>0</v>
      </c>
      <c r="H19" s="478">
        <v>102.77033919918388</v>
      </c>
      <c r="I19" s="529">
        <v>0</v>
      </c>
      <c r="J19" s="530">
        <v>15412.727142310636</v>
      </c>
      <c r="K19" s="475">
        <v>2283.6226409079313</v>
      </c>
      <c r="L19" s="529">
        <v>1412.2959704157101</v>
      </c>
      <c r="M19" s="531">
        <v>3695.9186113236415</v>
      </c>
      <c r="N19" s="532">
        <f t="shared" si="0"/>
        <v>28.976232998420258</v>
      </c>
    </row>
    <row r="20" spans="1:14" ht="16.5" thickBot="1">
      <c r="A20" s="535" t="s">
        <v>7</v>
      </c>
      <c r="B20" s="536">
        <v>155.891</v>
      </c>
      <c r="C20" s="537">
        <v>21346.781832605262</v>
      </c>
      <c r="D20" s="538">
        <v>14853.877067951325</v>
      </c>
      <c r="E20" s="537">
        <v>2147.1893823248297</v>
      </c>
      <c r="F20" s="538">
        <v>452.59989351534085</v>
      </c>
      <c r="G20" s="537">
        <v>0</v>
      </c>
      <c r="H20" s="538">
        <v>9.915582041298087</v>
      </c>
      <c r="I20" s="539">
        <v>86.16009476707016</v>
      </c>
      <c r="J20" s="540">
        <v>17549.742020599864</v>
      </c>
      <c r="K20" s="537">
        <v>2128.101793347061</v>
      </c>
      <c r="L20" s="539">
        <v>1668.938018658336</v>
      </c>
      <c r="M20" s="541">
        <v>3797.039812005397</v>
      </c>
      <c r="N20" s="542">
        <f t="shared" si="0"/>
        <v>25.56261772354288</v>
      </c>
    </row>
    <row r="21" ht="12.75">
      <c r="C21" s="543"/>
    </row>
    <row r="22" ht="13.5" thickBot="1">
      <c r="A22" s="434" t="s">
        <v>277</v>
      </c>
    </row>
    <row r="23" spans="1:9" ht="12.75">
      <c r="A23" s="544"/>
      <c r="B23" s="505" t="s">
        <v>243</v>
      </c>
      <c r="C23" s="505" t="s">
        <v>244</v>
      </c>
      <c r="I23" s="543"/>
    </row>
    <row r="24" spans="1:9" ht="15.75">
      <c r="A24" s="545" t="s">
        <v>182</v>
      </c>
      <c r="B24" s="508" t="s">
        <v>248</v>
      </c>
      <c r="C24" s="508" t="s">
        <v>249</v>
      </c>
      <c r="I24" s="543"/>
    </row>
    <row r="25" spans="1:9" ht="12.75">
      <c r="A25" s="546"/>
      <c r="B25" s="547" t="s">
        <v>261</v>
      </c>
      <c r="C25" s="508" t="s">
        <v>262</v>
      </c>
      <c r="I25" s="543"/>
    </row>
    <row r="26" spans="1:9" ht="13.5" thickBot="1">
      <c r="A26" s="548"/>
      <c r="B26" s="549" t="s">
        <v>278</v>
      </c>
      <c r="C26" s="550" t="s">
        <v>272</v>
      </c>
      <c r="I26" s="543"/>
    </row>
    <row r="27" spans="1:9" ht="15">
      <c r="A27" s="503" t="s">
        <v>240</v>
      </c>
      <c r="B27" s="551">
        <v>6.4</v>
      </c>
      <c r="C27" s="552">
        <v>28763.02083333333</v>
      </c>
      <c r="I27" s="543"/>
    </row>
    <row r="28" spans="1:9" ht="15">
      <c r="A28" s="533" t="s">
        <v>9</v>
      </c>
      <c r="B28" s="534">
        <v>50.074</v>
      </c>
      <c r="C28" s="553">
        <v>23862.88126905513</v>
      </c>
      <c r="I28" s="543"/>
    </row>
    <row r="29" spans="1:9" ht="15">
      <c r="A29" s="527" t="s">
        <v>177</v>
      </c>
      <c r="B29" s="528">
        <v>90.231</v>
      </c>
      <c r="C29" s="553">
        <v>21356.296616462194</v>
      </c>
      <c r="I29" s="543"/>
    </row>
    <row r="30" spans="1:9" ht="15">
      <c r="A30" s="533" t="s">
        <v>7</v>
      </c>
      <c r="B30" s="534">
        <v>155.891</v>
      </c>
      <c r="C30" s="553">
        <v>21346.781832605262</v>
      </c>
      <c r="I30" s="543"/>
    </row>
    <row r="31" spans="1:9" ht="15">
      <c r="A31" s="533" t="s">
        <v>276</v>
      </c>
      <c r="B31" s="534">
        <v>15.242</v>
      </c>
      <c r="C31" s="553">
        <v>21289.856974150374</v>
      </c>
      <c r="I31" s="543"/>
    </row>
    <row r="32" spans="1:9" ht="15">
      <c r="A32" s="533" t="s">
        <v>8</v>
      </c>
      <c r="B32" s="534">
        <v>91.55</v>
      </c>
      <c r="C32" s="553">
        <v>21206.0804660477</v>
      </c>
      <c r="I32" s="543"/>
    </row>
    <row r="33" spans="1:9" ht="15">
      <c r="A33" s="533" t="s">
        <v>239</v>
      </c>
      <c r="B33" s="528">
        <v>5.649</v>
      </c>
      <c r="C33" s="553">
        <v>21198.442202159673</v>
      </c>
      <c r="I33" s="543"/>
    </row>
    <row r="34" spans="1:9" ht="15.75" thickBot="1">
      <c r="A34" s="527" t="s">
        <v>4</v>
      </c>
      <c r="B34" s="554">
        <v>19.857</v>
      </c>
      <c r="C34" s="555">
        <v>20639.40507965285</v>
      </c>
      <c r="I34" s="543"/>
    </row>
    <row r="35" spans="1:9" ht="16.5" thickBot="1">
      <c r="A35" s="515" t="s">
        <v>275</v>
      </c>
      <c r="B35" s="516">
        <v>750.697</v>
      </c>
      <c r="C35" s="556">
        <v>20608.36595856917</v>
      </c>
      <c r="I35" s="543"/>
    </row>
    <row r="36" spans="1:9" ht="15">
      <c r="A36" s="557" t="s">
        <v>52</v>
      </c>
      <c r="B36" s="558">
        <v>60.69</v>
      </c>
      <c r="C36" s="559">
        <v>19723.87405942769</v>
      </c>
      <c r="I36" s="543"/>
    </row>
    <row r="37" spans="1:9" ht="15">
      <c r="A37" s="533" t="s">
        <v>5</v>
      </c>
      <c r="B37" s="534">
        <v>104.56</v>
      </c>
      <c r="C37" s="553">
        <v>19108.64575363428</v>
      </c>
      <c r="I37" s="543"/>
    </row>
    <row r="38" spans="1:9" ht="15">
      <c r="A38" s="533" t="s">
        <v>12</v>
      </c>
      <c r="B38" s="534">
        <v>145.787</v>
      </c>
      <c r="C38" s="553">
        <v>18916.8673018399</v>
      </c>
      <c r="I38" s="543"/>
    </row>
    <row r="39" spans="1:9" ht="15.75" thickBot="1">
      <c r="A39" s="535" t="s">
        <v>242</v>
      </c>
      <c r="B39" s="536">
        <v>4.766</v>
      </c>
      <c r="C39" s="560">
        <v>18568.086445656732</v>
      </c>
      <c r="I39" s="543"/>
    </row>
    <row r="40" spans="1:9" s="395" customFormat="1" ht="15">
      <c r="A40" s="463"/>
      <c r="B40" s="561"/>
      <c r="C40" s="444"/>
      <c r="I40" s="465"/>
    </row>
    <row r="41" spans="1:3" ht="15">
      <c r="A41" s="463"/>
      <c r="B41" s="395"/>
      <c r="C41" s="395"/>
    </row>
    <row r="42" ht="13.5" thickBot="1">
      <c r="A42" s="434" t="s">
        <v>279</v>
      </c>
    </row>
    <row r="43" spans="1:3" ht="12.75">
      <c r="A43" s="544"/>
      <c r="B43" s="562"/>
      <c r="C43" s="544" t="s">
        <v>246</v>
      </c>
    </row>
    <row r="44" spans="1:3" ht="15.75">
      <c r="A44" s="545" t="s">
        <v>280</v>
      </c>
      <c r="B44" s="563" t="s">
        <v>281</v>
      </c>
      <c r="C44" s="564" t="s">
        <v>260</v>
      </c>
    </row>
    <row r="45" spans="1:3" ht="12.75">
      <c r="A45" s="546"/>
      <c r="B45" s="563" t="s">
        <v>269</v>
      </c>
      <c r="C45" s="564" t="s">
        <v>270</v>
      </c>
    </row>
    <row r="46" spans="1:3" ht="13.5" thickBot="1">
      <c r="A46" s="548"/>
      <c r="B46" s="565" t="s">
        <v>264</v>
      </c>
      <c r="C46" s="548" t="s">
        <v>274</v>
      </c>
    </row>
    <row r="47" spans="1:3" ht="15">
      <c r="A47" s="503" t="s">
        <v>239</v>
      </c>
      <c r="B47" s="566">
        <v>4069.835369091875</v>
      </c>
      <c r="C47" s="567">
        <v>29.396922276943926</v>
      </c>
    </row>
    <row r="48" spans="1:3" ht="15">
      <c r="A48" s="568" t="s">
        <v>240</v>
      </c>
      <c r="B48" s="569">
        <v>3972.552083333333</v>
      </c>
      <c r="C48" s="570">
        <v>20.85580067593433</v>
      </c>
    </row>
    <row r="49" spans="1:3" ht="15">
      <c r="A49" s="527" t="s">
        <v>177</v>
      </c>
      <c r="B49" s="478">
        <v>3821.1303949492603</v>
      </c>
      <c r="C49" s="570">
        <v>26.220979024169942</v>
      </c>
    </row>
    <row r="50" spans="1:3" ht="15">
      <c r="A50" s="533" t="s">
        <v>7</v>
      </c>
      <c r="B50" s="571">
        <v>3797.039812005397</v>
      </c>
      <c r="C50" s="572">
        <v>25.56261772354288</v>
      </c>
    </row>
    <row r="51" spans="1:3" ht="15">
      <c r="A51" s="533" t="s">
        <v>5</v>
      </c>
      <c r="B51" s="478">
        <v>3695.9186113236415</v>
      </c>
      <c r="C51" s="570">
        <v>28.976232998420258</v>
      </c>
    </row>
    <row r="52" spans="1:3" ht="15.75" thickBot="1">
      <c r="A52" s="527" t="s">
        <v>52</v>
      </c>
      <c r="B52" s="573">
        <v>3288.994617454825</v>
      </c>
      <c r="C52" s="574">
        <v>24.659447545208728</v>
      </c>
    </row>
    <row r="53" spans="1:3" ht="16.5" thickBot="1">
      <c r="A53" s="515" t="s">
        <v>275</v>
      </c>
      <c r="B53" s="575">
        <v>3068.9384887200385</v>
      </c>
      <c r="C53" s="576">
        <v>20.833649210312576</v>
      </c>
    </row>
    <row r="54" spans="1:3" ht="15">
      <c r="A54" s="557" t="s">
        <v>8</v>
      </c>
      <c r="B54" s="577">
        <v>2653.600946659385</v>
      </c>
      <c r="C54" s="578">
        <v>16.77750684726373</v>
      </c>
    </row>
    <row r="55" spans="1:3" ht="15">
      <c r="A55" s="533" t="s">
        <v>4</v>
      </c>
      <c r="B55" s="569">
        <v>2591.7476624532073</v>
      </c>
      <c r="C55" s="570">
        <v>17.23032317248737</v>
      </c>
    </row>
    <row r="56" spans="1:3" ht="15">
      <c r="A56" s="533" t="s">
        <v>242</v>
      </c>
      <c r="B56" s="569">
        <v>2545.3035389564975</v>
      </c>
      <c r="C56" s="570">
        <v>24.543221366297942</v>
      </c>
    </row>
    <row r="57" spans="1:3" ht="15">
      <c r="A57" s="533" t="s">
        <v>276</v>
      </c>
      <c r="B57" s="478">
        <v>2296.346717403665</v>
      </c>
      <c r="C57" s="570">
        <v>14.231090594783016</v>
      </c>
    </row>
    <row r="58" spans="1:3" ht="15">
      <c r="A58" s="533" t="s">
        <v>9</v>
      </c>
      <c r="B58" s="569">
        <v>2074.210168949954</v>
      </c>
      <c r="C58" s="570">
        <v>11.277165442816093</v>
      </c>
    </row>
    <row r="59" spans="1:3" ht="15.75" thickBot="1">
      <c r="A59" s="535" t="s">
        <v>12</v>
      </c>
      <c r="B59" s="579">
        <v>1970.4614723306374</v>
      </c>
      <c r="C59" s="580">
        <v>13.54095269572318</v>
      </c>
    </row>
    <row r="60" spans="1:4" ht="15">
      <c r="A60" s="463"/>
      <c r="B60" s="444"/>
      <c r="C60" s="581"/>
      <c r="D60" s="395"/>
    </row>
    <row r="61" spans="1:4" ht="15">
      <c r="A61" s="463"/>
      <c r="B61" s="444"/>
      <c r="C61" s="581"/>
      <c r="D61" s="395"/>
    </row>
  </sheetData>
  <sheetProtection/>
  <mergeCells count="1">
    <mergeCell ref="D4:M4"/>
  </mergeCells>
  <printOptions horizontalCentered="1" verticalCentered="1"/>
  <pageMargins left="0" right="0" top="0.5905511811023623" bottom="0" header="0" footer="0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S24"/>
  <sheetViews>
    <sheetView zoomScale="80" zoomScaleNormal="80" workbookViewId="0" topLeftCell="A1">
      <selection activeCell="C30" sqref="C30"/>
    </sheetView>
  </sheetViews>
  <sheetFormatPr defaultColWidth="9.140625" defaultRowHeight="12.75"/>
  <cols>
    <col min="1" max="1" width="21.57421875" style="381" customWidth="1"/>
    <col min="2" max="2" width="12.140625" style="381" customWidth="1"/>
    <col min="3" max="3" width="13.00390625" style="381" customWidth="1"/>
    <col min="4" max="4" width="13.8515625" style="381" customWidth="1"/>
    <col min="5" max="5" width="13.00390625" style="381" customWidth="1"/>
    <col min="6" max="6" width="12.140625" style="381" customWidth="1"/>
    <col min="7" max="7" width="12.421875" style="381" customWidth="1"/>
    <col min="8" max="8" width="12.140625" style="381" customWidth="1"/>
    <col min="9" max="9" width="13.28125" style="381" customWidth="1"/>
    <col min="10" max="10" width="12.421875" style="381" customWidth="1"/>
    <col min="11" max="11" width="12.8515625" style="381" customWidth="1"/>
    <col min="12" max="12" width="11.57421875" style="381" customWidth="1"/>
    <col min="13" max="14" width="10.421875" style="381" customWidth="1"/>
    <col min="15" max="15" width="9.140625" style="381" customWidth="1"/>
    <col min="16" max="16" width="10.421875" style="381" customWidth="1"/>
    <col min="17" max="17" width="11.00390625" style="381" customWidth="1"/>
    <col min="18" max="18" width="11.8515625" style="381" customWidth="1"/>
    <col min="19" max="16384" width="9.140625" style="381" customWidth="1"/>
  </cols>
  <sheetData>
    <row r="1" ht="15.75">
      <c r="L1" s="582" t="s">
        <v>544</v>
      </c>
    </row>
    <row r="3" spans="1:8" ht="18">
      <c r="A3" s="380"/>
      <c r="B3" s="583"/>
      <c r="C3" s="583"/>
      <c r="D3" s="583"/>
      <c r="E3" s="583"/>
      <c r="F3" s="584"/>
      <c r="G3" s="585"/>
      <c r="H3" s="586"/>
    </row>
    <row r="4" spans="1:7" ht="17.25" customHeight="1">
      <c r="A4" s="587" t="s">
        <v>545</v>
      </c>
      <c r="B4" s="583"/>
      <c r="C4" s="583"/>
      <c r="D4" s="583"/>
      <c r="E4" s="583"/>
      <c r="F4" s="584"/>
      <c r="G4" s="585"/>
    </row>
    <row r="5" spans="1:19" ht="18" customHeight="1">
      <c r="A5" s="587" t="s">
        <v>546</v>
      </c>
      <c r="B5" s="385"/>
      <c r="C5" s="385"/>
      <c r="D5" s="385"/>
      <c r="E5" s="385"/>
      <c r="F5" s="386"/>
      <c r="G5" s="386"/>
      <c r="H5" s="386"/>
      <c r="I5" s="395"/>
      <c r="K5" s="395"/>
      <c r="L5" s="395"/>
      <c r="M5" s="395"/>
      <c r="N5" s="395"/>
      <c r="O5" s="395"/>
      <c r="P5" s="395"/>
      <c r="Q5" s="395"/>
      <c r="R5" s="395"/>
      <c r="S5" s="395"/>
    </row>
    <row r="6" spans="1:19" ht="15.75" customHeight="1" thickBot="1">
      <c r="A6" s="587"/>
      <c r="B6" s="385"/>
      <c r="C6" s="385"/>
      <c r="D6" s="385"/>
      <c r="E6" s="385"/>
      <c r="F6" s="386"/>
      <c r="G6" s="386"/>
      <c r="H6" s="386"/>
      <c r="I6" s="395"/>
      <c r="K6" s="395"/>
      <c r="L6" s="582"/>
      <c r="M6" s="395"/>
      <c r="N6" s="395"/>
      <c r="O6" s="395"/>
      <c r="P6" s="395"/>
      <c r="Q6" s="395"/>
      <c r="R6" s="395"/>
      <c r="S6" s="395"/>
    </row>
    <row r="7" spans="1:19" ht="17.25" thickBot="1" thickTop="1">
      <c r="A7" s="389"/>
      <c r="B7" s="692" t="s">
        <v>230</v>
      </c>
      <c r="C7" s="690"/>
      <c r="D7" s="690"/>
      <c r="E7" s="693"/>
      <c r="F7" s="693"/>
      <c r="G7" s="690"/>
      <c r="H7" s="690"/>
      <c r="I7" s="689" t="s">
        <v>231</v>
      </c>
      <c r="J7" s="690"/>
      <c r="K7" s="690"/>
      <c r="L7" s="691"/>
      <c r="M7" s="395"/>
      <c r="N7" s="395"/>
      <c r="O7" s="395"/>
      <c r="P7" s="395"/>
      <c r="Q7" s="395"/>
      <c r="R7" s="395"/>
      <c r="S7" s="395"/>
    </row>
    <row r="8" spans="1:19" ht="12.75" customHeight="1">
      <c r="A8" s="679" t="s">
        <v>232</v>
      </c>
      <c r="B8" s="588" t="s">
        <v>213</v>
      </c>
      <c r="C8" s="589" t="s">
        <v>233</v>
      </c>
      <c r="D8" s="590" t="s">
        <v>213</v>
      </c>
      <c r="E8" s="685" t="s">
        <v>549</v>
      </c>
      <c r="F8" s="686"/>
      <c r="G8" s="694" t="s">
        <v>547</v>
      </c>
      <c r="H8" s="695"/>
      <c r="I8" s="591" t="s">
        <v>234</v>
      </c>
      <c r="J8" s="592" t="s">
        <v>234</v>
      </c>
      <c r="K8" s="681" t="s">
        <v>550</v>
      </c>
      <c r="L8" s="682"/>
      <c r="M8" s="593"/>
      <c r="N8" s="593"/>
      <c r="O8" s="593"/>
      <c r="P8" s="594"/>
      <c r="Q8" s="595"/>
      <c r="R8" s="596"/>
      <c r="S8" s="395"/>
    </row>
    <row r="9" spans="1:19" ht="13.5" thickBot="1">
      <c r="A9" s="680"/>
      <c r="B9" s="597" t="s">
        <v>234</v>
      </c>
      <c r="C9" s="598" t="s">
        <v>212</v>
      </c>
      <c r="D9" s="599" t="s">
        <v>234</v>
      </c>
      <c r="E9" s="687"/>
      <c r="F9" s="688"/>
      <c r="G9" s="696"/>
      <c r="H9" s="696"/>
      <c r="I9" s="600">
        <v>2006</v>
      </c>
      <c r="J9" s="601">
        <v>2007</v>
      </c>
      <c r="K9" s="683"/>
      <c r="L9" s="684"/>
      <c r="M9" s="602"/>
      <c r="N9" s="602"/>
      <c r="O9" s="602"/>
      <c r="P9" s="603"/>
      <c r="Q9" s="604"/>
      <c r="R9" s="604"/>
      <c r="S9" s="395"/>
    </row>
    <row r="10" spans="1:19" ht="13.5" thickBot="1">
      <c r="A10" s="680"/>
      <c r="B10" s="605">
        <v>2006</v>
      </c>
      <c r="C10" s="606" t="s">
        <v>548</v>
      </c>
      <c r="D10" s="607">
        <v>2007</v>
      </c>
      <c r="E10" s="608" t="s">
        <v>235</v>
      </c>
      <c r="F10" s="609" t="s">
        <v>236</v>
      </c>
      <c r="G10" s="610" t="s">
        <v>235</v>
      </c>
      <c r="H10" s="609" t="s">
        <v>236</v>
      </c>
      <c r="I10" s="611"/>
      <c r="J10" s="612"/>
      <c r="K10" s="608" t="s">
        <v>235</v>
      </c>
      <c r="L10" s="613" t="s">
        <v>236</v>
      </c>
      <c r="M10" s="602"/>
      <c r="N10" s="602"/>
      <c r="O10" s="614"/>
      <c r="P10" s="603"/>
      <c r="Q10" s="615"/>
      <c r="R10" s="615"/>
      <c r="S10" s="395"/>
    </row>
    <row r="11" spans="1:19" ht="21" customHeight="1" thickBot="1">
      <c r="A11" s="616" t="s">
        <v>237</v>
      </c>
      <c r="B11" s="617">
        <v>19447.88307364205</v>
      </c>
      <c r="C11" s="433">
        <v>19642</v>
      </c>
      <c r="D11" s="432">
        <v>20240.86353092328</v>
      </c>
      <c r="E11" s="517">
        <f>D11-B11</f>
        <v>792.9804572812318</v>
      </c>
      <c r="F11" s="618">
        <f>D11/B11*100</f>
        <v>104.07746413467474</v>
      </c>
      <c r="G11" s="619">
        <f>D11-C11</f>
        <v>598.8635309232814</v>
      </c>
      <c r="H11" s="620">
        <f>D11/C11*100</f>
        <v>103.04889283638774</v>
      </c>
      <c r="I11" s="617">
        <v>15558</v>
      </c>
      <c r="J11" s="432">
        <v>16568.13924755591</v>
      </c>
      <c r="K11" s="621">
        <f>J11-I11</f>
        <v>1010.1392475559114</v>
      </c>
      <c r="L11" s="622">
        <f>J11/I11*100</f>
        <v>106.4927320192564</v>
      </c>
      <c r="M11" s="543"/>
      <c r="N11" s="395"/>
      <c r="O11" s="395"/>
      <c r="P11" s="464"/>
      <c r="Q11" s="395"/>
      <c r="R11" s="464"/>
      <c r="S11" s="395"/>
    </row>
    <row r="12" spans="1:18" s="395" customFormat="1" ht="14.25" customHeight="1" thickBot="1">
      <c r="A12" s="623" t="s">
        <v>238</v>
      </c>
      <c r="B12" s="624"/>
      <c r="C12" s="625"/>
      <c r="D12" s="626"/>
      <c r="E12" s="625"/>
      <c r="F12" s="627"/>
      <c r="G12" s="628"/>
      <c r="H12" s="629"/>
      <c r="I12" s="630"/>
      <c r="J12" s="631"/>
      <c r="K12" s="632"/>
      <c r="L12" s="633"/>
      <c r="P12" s="464"/>
      <c r="R12" s="464"/>
    </row>
    <row r="13" spans="1:19" ht="18" customHeight="1">
      <c r="A13" s="634" t="s">
        <v>177</v>
      </c>
      <c r="B13" s="635">
        <v>19824.66570941398</v>
      </c>
      <c r="C13" s="636">
        <v>20967.011056733732</v>
      </c>
      <c r="D13" s="637">
        <v>21356.296616462194</v>
      </c>
      <c r="E13" s="636">
        <f aca="true" t="shared" si="0" ref="E13:E24">D13-B13</f>
        <v>1531.630907048213</v>
      </c>
      <c r="F13" s="638">
        <f aca="true" t="shared" si="1" ref="F13:F24">D13/B13*100</f>
        <v>107.7258851649685</v>
      </c>
      <c r="G13" s="639">
        <f aca="true" t="shared" si="2" ref="G13:G24">D13-C13</f>
        <v>389.2855597284615</v>
      </c>
      <c r="H13" s="640">
        <f aca="true" t="shared" si="3" ref="H13:H24">D13/C13*100</f>
        <v>101.85665738752705</v>
      </c>
      <c r="I13" s="641">
        <v>15617.961762242363</v>
      </c>
      <c r="J13" s="642">
        <v>16801.720029701544</v>
      </c>
      <c r="K13" s="643">
        <f aca="true" t="shared" si="4" ref="K13:K24">J13-I13</f>
        <v>1183.7582674591813</v>
      </c>
      <c r="L13" s="644">
        <f aca="true" t="shared" si="5" ref="L13:L24">J13/I13*100</f>
        <v>107.57946706157912</v>
      </c>
      <c r="M13" s="543"/>
      <c r="N13" s="395"/>
      <c r="O13" s="395"/>
      <c r="P13" s="464"/>
      <c r="Q13" s="395"/>
      <c r="R13" s="464"/>
      <c r="S13" s="395"/>
    </row>
    <row r="14" spans="1:19" ht="18" customHeight="1">
      <c r="A14" s="645" t="s">
        <v>239</v>
      </c>
      <c r="B14" s="646">
        <v>20881.124639727077</v>
      </c>
      <c r="C14" s="475">
        <v>21157.243816254417</v>
      </c>
      <c r="D14" s="478">
        <v>21198.442202159673</v>
      </c>
      <c r="E14" s="475">
        <f t="shared" si="0"/>
        <v>317.3175624325959</v>
      </c>
      <c r="F14" s="647">
        <f t="shared" si="1"/>
        <v>101.51963827575115</v>
      </c>
      <c r="G14" s="648">
        <f t="shared" si="2"/>
        <v>41.198385905256146</v>
      </c>
      <c r="H14" s="649">
        <f t="shared" si="3"/>
        <v>100.19472473004072</v>
      </c>
      <c r="I14" s="646">
        <v>15671.1222869243</v>
      </c>
      <c r="J14" s="553">
        <v>15917.020711630377</v>
      </c>
      <c r="K14" s="650">
        <f t="shared" si="4"/>
        <v>245.898424706078</v>
      </c>
      <c r="L14" s="651">
        <f t="shared" si="5"/>
        <v>101.56911815378564</v>
      </c>
      <c r="N14" s="395"/>
      <c r="O14" s="395"/>
      <c r="P14" s="464"/>
      <c r="Q14" s="395"/>
      <c r="R14" s="464"/>
      <c r="S14" s="395"/>
    </row>
    <row r="15" spans="1:19" ht="18" customHeight="1">
      <c r="A15" s="645" t="s">
        <v>52</v>
      </c>
      <c r="B15" s="646">
        <v>16536.089909725688</v>
      </c>
      <c r="C15" s="475">
        <v>16003.353710307354</v>
      </c>
      <c r="D15" s="478">
        <v>16106.591989594546</v>
      </c>
      <c r="E15" s="475">
        <f t="shared" si="0"/>
        <v>-429.49792013114165</v>
      </c>
      <c r="F15" s="647">
        <f t="shared" si="1"/>
        <v>97.40266337159589</v>
      </c>
      <c r="G15" s="648">
        <f t="shared" si="2"/>
        <v>103.2382792871922</v>
      </c>
      <c r="H15" s="649">
        <f t="shared" si="3"/>
        <v>100.64510402729334</v>
      </c>
      <c r="I15" s="646">
        <v>12734.421935310014</v>
      </c>
      <c r="J15" s="553">
        <v>12494.911643344098</v>
      </c>
      <c r="K15" s="650">
        <f t="shared" si="4"/>
        <v>-239.51029196591662</v>
      </c>
      <c r="L15" s="651">
        <f t="shared" si="5"/>
        <v>98.11918991546996</v>
      </c>
      <c r="N15" s="395"/>
      <c r="O15" s="395"/>
      <c r="P15" s="464"/>
      <c r="Q15" s="395"/>
      <c r="R15" s="464"/>
      <c r="S15" s="395"/>
    </row>
    <row r="16" spans="1:19" ht="18" customHeight="1">
      <c r="A16" s="645" t="s">
        <v>240</v>
      </c>
      <c r="B16" s="646">
        <v>26692.708333333332</v>
      </c>
      <c r="C16" s="475">
        <v>28763.020833333332</v>
      </c>
      <c r="D16" s="478">
        <v>28763.02083333333</v>
      </c>
      <c r="E16" s="475">
        <f t="shared" si="0"/>
        <v>2070.3124999999964</v>
      </c>
      <c r="F16" s="647">
        <f t="shared" si="1"/>
        <v>107.75609756097559</v>
      </c>
      <c r="G16" s="648">
        <f t="shared" si="2"/>
        <v>0</v>
      </c>
      <c r="H16" s="649">
        <f t="shared" si="3"/>
        <v>99.99999999999999</v>
      </c>
      <c r="I16" s="646">
        <v>20367.890624999996</v>
      </c>
      <c r="J16" s="553">
        <v>21455.260416666664</v>
      </c>
      <c r="K16" s="650">
        <f t="shared" si="4"/>
        <v>1087.3697916666679</v>
      </c>
      <c r="L16" s="651">
        <f t="shared" si="5"/>
        <v>105.3386470483694</v>
      </c>
      <c r="N16" s="395"/>
      <c r="O16" s="395"/>
      <c r="P16" s="464"/>
      <c r="Q16" s="395"/>
      <c r="R16" s="464"/>
      <c r="S16" s="395"/>
    </row>
    <row r="17" spans="1:19" ht="18" customHeight="1">
      <c r="A17" s="645" t="s">
        <v>9</v>
      </c>
      <c r="B17" s="646">
        <v>22104.85661268556</v>
      </c>
      <c r="C17" s="475">
        <v>23381.16621111545</v>
      </c>
      <c r="D17" s="478">
        <v>23862.88126905513</v>
      </c>
      <c r="E17" s="475">
        <f t="shared" si="0"/>
        <v>1758.0246563695728</v>
      </c>
      <c r="F17" s="647">
        <f t="shared" si="1"/>
        <v>107.95311495194532</v>
      </c>
      <c r="G17" s="648">
        <f t="shared" si="2"/>
        <v>481.71505793968026</v>
      </c>
      <c r="H17" s="649">
        <f t="shared" si="3"/>
        <v>102.06026959301401</v>
      </c>
      <c r="I17" s="646">
        <v>18882.591093117408</v>
      </c>
      <c r="J17" s="553">
        <v>20943.458681151893</v>
      </c>
      <c r="K17" s="650">
        <f t="shared" si="4"/>
        <v>2060.8675880344854</v>
      </c>
      <c r="L17" s="651">
        <f t="shared" si="5"/>
        <v>110.91411437059429</v>
      </c>
      <c r="N17" s="395"/>
      <c r="O17" s="395"/>
      <c r="P17" s="464"/>
      <c r="Q17" s="395"/>
      <c r="R17" s="464"/>
      <c r="S17" s="395"/>
    </row>
    <row r="18" spans="1:19" ht="18" customHeight="1">
      <c r="A18" s="645" t="s">
        <v>8</v>
      </c>
      <c r="B18" s="646">
        <v>20478.688875142238</v>
      </c>
      <c r="C18" s="475">
        <v>21201.448800553313</v>
      </c>
      <c r="D18" s="478">
        <v>21206.0804660477</v>
      </c>
      <c r="E18" s="475">
        <f t="shared" si="0"/>
        <v>727.3915909054631</v>
      </c>
      <c r="F18" s="647">
        <f t="shared" si="1"/>
        <v>103.55194414710991</v>
      </c>
      <c r="G18" s="648">
        <f t="shared" si="2"/>
        <v>4.631665494387562</v>
      </c>
      <c r="H18" s="649">
        <f t="shared" si="3"/>
        <v>100.02184598580011</v>
      </c>
      <c r="I18" s="646">
        <v>17113.436585943287</v>
      </c>
      <c r="J18" s="553">
        <v>18107.897323866742</v>
      </c>
      <c r="K18" s="650">
        <f t="shared" si="4"/>
        <v>994.4607379234549</v>
      </c>
      <c r="L18" s="651">
        <f t="shared" si="5"/>
        <v>105.81099379384904</v>
      </c>
      <c r="N18" s="395"/>
      <c r="O18" s="395"/>
      <c r="P18" s="464"/>
      <c r="Q18" s="395"/>
      <c r="R18" s="464"/>
      <c r="S18" s="395"/>
    </row>
    <row r="19" spans="1:19" ht="18" customHeight="1">
      <c r="A19" s="645" t="s">
        <v>4</v>
      </c>
      <c r="B19" s="646">
        <v>21090.961223835784</v>
      </c>
      <c r="C19" s="475">
        <v>20495.833333333332</v>
      </c>
      <c r="D19" s="478">
        <v>20639.40507965285</v>
      </c>
      <c r="E19" s="475">
        <f t="shared" si="0"/>
        <v>-451.5561441829341</v>
      </c>
      <c r="F19" s="647">
        <f t="shared" si="1"/>
        <v>97.85900633266249</v>
      </c>
      <c r="G19" s="648">
        <f t="shared" si="2"/>
        <v>143.57174631951784</v>
      </c>
      <c r="H19" s="649">
        <f t="shared" si="3"/>
        <v>100.70049235854206</v>
      </c>
      <c r="I19" s="646">
        <v>16484.065340957004</v>
      </c>
      <c r="J19" s="553">
        <v>17127.62082221215</v>
      </c>
      <c r="K19" s="650">
        <f t="shared" si="4"/>
        <v>643.5554812551454</v>
      </c>
      <c r="L19" s="651">
        <f t="shared" si="5"/>
        <v>103.90410658987221</v>
      </c>
      <c r="N19" s="395"/>
      <c r="O19" s="395"/>
      <c r="P19" s="464"/>
      <c r="Q19" s="395"/>
      <c r="R19" s="464"/>
      <c r="S19" s="395"/>
    </row>
    <row r="20" spans="1:19" ht="18" customHeight="1">
      <c r="A20" s="645" t="s">
        <v>241</v>
      </c>
      <c r="B20" s="646">
        <v>19941.565756125037</v>
      </c>
      <c r="C20" s="475">
        <v>21292.650918635172</v>
      </c>
      <c r="D20" s="478">
        <v>21289.856974150374</v>
      </c>
      <c r="E20" s="475">
        <f t="shared" si="0"/>
        <v>1348.291218025337</v>
      </c>
      <c r="F20" s="647">
        <f t="shared" si="1"/>
        <v>106.76121040099977</v>
      </c>
      <c r="G20" s="648">
        <f t="shared" si="2"/>
        <v>-2.7939444847979757</v>
      </c>
      <c r="H20" s="649">
        <f t="shared" si="3"/>
        <v>99.98687836241963</v>
      </c>
      <c r="I20" s="646">
        <v>16596.164226039615</v>
      </c>
      <c r="J20" s="553">
        <v>17947.579057866424</v>
      </c>
      <c r="K20" s="650">
        <f t="shared" si="4"/>
        <v>1351.414831826809</v>
      </c>
      <c r="L20" s="651">
        <f t="shared" si="5"/>
        <v>108.14293479758665</v>
      </c>
      <c r="N20" s="395"/>
      <c r="O20" s="395"/>
      <c r="P20" s="464"/>
      <c r="Q20" s="395"/>
      <c r="R20" s="464"/>
      <c r="S20" s="395"/>
    </row>
    <row r="21" spans="1:19" ht="18" customHeight="1">
      <c r="A21" s="645" t="s">
        <v>12</v>
      </c>
      <c r="B21" s="646">
        <v>17913.328940828334</v>
      </c>
      <c r="C21" s="475">
        <v>18649.209463878928</v>
      </c>
      <c r="D21" s="478">
        <v>18916.8673018399</v>
      </c>
      <c r="E21" s="475">
        <f t="shared" si="0"/>
        <v>1003.5383610115641</v>
      </c>
      <c r="F21" s="647">
        <f t="shared" si="1"/>
        <v>105.60218798151071</v>
      </c>
      <c r="G21" s="648">
        <f t="shared" si="2"/>
        <v>267.65783796097094</v>
      </c>
      <c r="H21" s="649">
        <f t="shared" si="3"/>
        <v>101.43522350627994</v>
      </c>
      <c r="I21" s="646">
        <v>15367.975748748713</v>
      </c>
      <c r="J21" s="553">
        <v>16418.513539158725</v>
      </c>
      <c r="K21" s="650">
        <f t="shared" si="4"/>
        <v>1050.5377904100114</v>
      </c>
      <c r="L21" s="651">
        <f t="shared" si="5"/>
        <v>106.83588917359886</v>
      </c>
      <c r="M21" s="395"/>
      <c r="N21" s="395"/>
      <c r="O21" s="395"/>
      <c r="P21" s="464"/>
      <c r="Q21" s="395"/>
      <c r="R21" s="464"/>
      <c r="S21" s="395"/>
    </row>
    <row r="22" spans="1:19" ht="18" customHeight="1">
      <c r="A22" s="645" t="s">
        <v>242</v>
      </c>
      <c r="B22" s="646">
        <v>18120.940392021614</v>
      </c>
      <c r="C22" s="475">
        <v>18247.422680412375</v>
      </c>
      <c r="D22" s="478">
        <v>18568.086445656732</v>
      </c>
      <c r="E22" s="475">
        <f t="shared" si="0"/>
        <v>447.14605363511873</v>
      </c>
      <c r="F22" s="647">
        <f t="shared" si="1"/>
        <v>102.46756539098816</v>
      </c>
      <c r="G22" s="648">
        <f t="shared" si="2"/>
        <v>320.6637652443569</v>
      </c>
      <c r="H22" s="649">
        <f t="shared" si="3"/>
        <v>101.75730989992671</v>
      </c>
      <c r="I22" s="646">
        <v>11424.297292636662</v>
      </c>
      <c r="J22" s="553">
        <v>12503.514477549306</v>
      </c>
      <c r="K22" s="650">
        <f t="shared" si="4"/>
        <v>1079.2171849126444</v>
      </c>
      <c r="L22" s="651">
        <f t="shared" si="5"/>
        <v>109.44668330373577</v>
      </c>
      <c r="N22" s="395"/>
      <c r="O22" s="395"/>
      <c r="P22" s="464"/>
      <c r="Q22" s="395"/>
      <c r="R22" s="464"/>
      <c r="S22" s="395"/>
    </row>
    <row r="23" spans="1:19" ht="18" customHeight="1">
      <c r="A23" s="645" t="s">
        <v>5</v>
      </c>
      <c r="B23" s="646">
        <v>19739.964356667057</v>
      </c>
      <c r="C23" s="475">
        <v>18902.55439924314</v>
      </c>
      <c r="D23" s="478">
        <v>19108.64575363428</v>
      </c>
      <c r="E23" s="475">
        <f t="shared" si="0"/>
        <v>-631.3186030327779</v>
      </c>
      <c r="F23" s="647">
        <f t="shared" si="1"/>
        <v>96.80182501028906</v>
      </c>
      <c r="G23" s="648">
        <f t="shared" si="2"/>
        <v>206.09135439113743</v>
      </c>
      <c r="H23" s="649">
        <f t="shared" si="3"/>
        <v>101.09028309104822</v>
      </c>
      <c r="I23" s="646">
        <v>14115.217560671574</v>
      </c>
      <c r="J23" s="553">
        <v>14995.387018617701</v>
      </c>
      <c r="K23" s="650">
        <f t="shared" si="4"/>
        <v>880.1694579461273</v>
      </c>
      <c r="L23" s="651">
        <f t="shared" si="5"/>
        <v>106.23560674260165</v>
      </c>
      <c r="M23" s="395"/>
      <c r="N23" s="395"/>
      <c r="O23" s="395"/>
      <c r="P23" s="464"/>
      <c r="Q23" s="395"/>
      <c r="R23" s="464"/>
      <c r="S23" s="395"/>
    </row>
    <row r="24" spans="1:19" ht="18" customHeight="1" thickBot="1">
      <c r="A24" s="652" t="s">
        <v>7</v>
      </c>
      <c r="B24" s="653">
        <v>20111.695082636885</v>
      </c>
      <c r="C24" s="489">
        <v>19154.784046290555</v>
      </c>
      <c r="D24" s="492">
        <v>21346.781832605262</v>
      </c>
      <c r="E24" s="489">
        <f t="shared" si="0"/>
        <v>1235.0867499683773</v>
      </c>
      <c r="F24" s="654">
        <f t="shared" si="1"/>
        <v>106.14113700955356</v>
      </c>
      <c r="G24" s="655">
        <f t="shared" si="2"/>
        <v>2191.997786314707</v>
      </c>
      <c r="H24" s="656">
        <f t="shared" si="3"/>
        <v>111.44360479876671</v>
      </c>
      <c r="I24" s="653">
        <v>15669.608282849978</v>
      </c>
      <c r="J24" s="657">
        <v>17001.066450276154</v>
      </c>
      <c r="K24" s="658">
        <f t="shared" si="4"/>
        <v>1331.4581674261754</v>
      </c>
      <c r="L24" s="659">
        <f t="shared" si="5"/>
        <v>108.49707371998205</v>
      </c>
      <c r="N24" s="395"/>
      <c r="O24" s="395"/>
      <c r="P24" s="464"/>
      <c r="Q24" s="395"/>
      <c r="R24" s="464"/>
      <c r="S24" s="395"/>
    </row>
    <row r="25" ht="13.5" thickTop="1"/>
  </sheetData>
  <sheetProtection/>
  <mergeCells count="6">
    <mergeCell ref="A8:A10"/>
    <mergeCell ref="K8:L9"/>
    <mergeCell ref="E8:F9"/>
    <mergeCell ref="I7:L7"/>
    <mergeCell ref="B7:H7"/>
    <mergeCell ref="G8:H9"/>
  </mergeCells>
  <printOptions horizontalCentered="1"/>
  <pageMargins left="0.7480314960629921" right="0.5511811023622047" top="1.1811023622047245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Q3" sqref="Q3"/>
    </sheetView>
  </sheetViews>
  <sheetFormatPr defaultColWidth="9.140625" defaultRowHeight="12.75"/>
  <cols>
    <col min="1" max="1" width="19.8515625" style="195" customWidth="1"/>
    <col min="2" max="2" width="11.140625" style="195" customWidth="1"/>
    <col min="3" max="3" width="11.00390625" style="195" customWidth="1"/>
    <col min="4" max="4" width="11.57421875" style="195" customWidth="1"/>
    <col min="5" max="5" width="9.28125" style="195" customWidth="1"/>
    <col min="6" max="6" width="10.140625" style="195" customWidth="1"/>
    <col min="7" max="7" width="11.00390625" style="195" customWidth="1"/>
    <col min="8" max="8" width="11.28125" style="195" customWidth="1"/>
    <col min="9" max="9" width="9.57421875" style="195" customWidth="1"/>
    <col min="10" max="10" width="9.28125" style="195" customWidth="1"/>
    <col min="11" max="11" width="11.00390625" style="195" customWidth="1"/>
    <col min="12" max="12" width="11.140625" style="195" customWidth="1"/>
    <col min="13" max="13" width="9.140625" style="195" customWidth="1"/>
    <col min="14" max="14" width="9.7109375" style="195" customWidth="1"/>
    <col min="15" max="15" width="11.140625" style="195" customWidth="1"/>
    <col min="16" max="16" width="11.28125" style="195" customWidth="1"/>
    <col min="17" max="16384" width="9.140625" style="195" customWidth="1"/>
  </cols>
  <sheetData>
    <row r="1" ht="12.75">
      <c r="H1" s="41"/>
    </row>
    <row r="2" spans="1:17" ht="15.75">
      <c r="A2" s="196"/>
      <c r="Q2" s="197" t="s">
        <v>551</v>
      </c>
    </row>
    <row r="4" ht="15.75">
      <c r="A4" s="198" t="s">
        <v>229</v>
      </c>
    </row>
    <row r="5" ht="15.75">
      <c r="A5" s="198"/>
    </row>
    <row r="6" spans="1:17" ht="16.5" thickBot="1">
      <c r="A6" s="198"/>
      <c r="E6" s="199"/>
      <c r="H6" s="199"/>
      <c r="Q6" s="200" t="s">
        <v>1</v>
      </c>
    </row>
    <row r="7" spans="1:17" ht="51.75" thickBot="1">
      <c r="A7" s="201"/>
      <c r="B7" s="202" t="s">
        <v>215</v>
      </c>
      <c r="C7" s="203" t="s">
        <v>216</v>
      </c>
      <c r="D7" s="203" t="s">
        <v>217</v>
      </c>
      <c r="E7" s="204" t="s">
        <v>218</v>
      </c>
      <c r="F7" s="202" t="s">
        <v>219</v>
      </c>
      <c r="G7" s="203" t="s">
        <v>216</v>
      </c>
      <c r="H7" s="203" t="s">
        <v>220</v>
      </c>
      <c r="I7" s="204" t="s">
        <v>218</v>
      </c>
      <c r="J7" s="202" t="s">
        <v>221</v>
      </c>
      <c r="K7" s="203" t="s">
        <v>216</v>
      </c>
      <c r="L7" s="203" t="s">
        <v>220</v>
      </c>
      <c r="M7" s="204" t="s">
        <v>218</v>
      </c>
      <c r="N7" s="202" t="s">
        <v>222</v>
      </c>
      <c r="O7" s="203" t="s">
        <v>216</v>
      </c>
      <c r="P7" s="203" t="s">
        <v>220</v>
      </c>
      <c r="Q7" s="204" t="s">
        <v>218</v>
      </c>
    </row>
    <row r="8" spans="1:17" ht="13.5" thickBot="1">
      <c r="A8" s="205"/>
      <c r="B8" s="206" t="s">
        <v>223</v>
      </c>
      <c r="C8" s="207" t="s">
        <v>224</v>
      </c>
      <c r="D8" s="207" t="s">
        <v>225</v>
      </c>
      <c r="E8" s="208" t="s">
        <v>226</v>
      </c>
      <c r="F8" s="206" t="s">
        <v>223</v>
      </c>
      <c r="G8" s="207" t="s">
        <v>224</v>
      </c>
      <c r="H8" s="207" t="s">
        <v>225</v>
      </c>
      <c r="I8" s="208" t="s">
        <v>226</v>
      </c>
      <c r="J8" s="206" t="s">
        <v>223</v>
      </c>
      <c r="K8" s="207" t="s">
        <v>224</v>
      </c>
      <c r="L8" s="207" t="s">
        <v>225</v>
      </c>
      <c r="M8" s="208" t="s">
        <v>226</v>
      </c>
      <c r="N8" s="206" t="s">
        <v>223</v>
      </c>
      <c r="O8" s="207" t="s">
        <v>224</v>
      </c>
      <c r="P8" s="207" t="s">
        <v>225</v>
      </c>
      <c r="Q8" s="208" t="s">
        <v>226</v>
      </c>
    </row>
    <row r="9" spans="1:17" ht="12.75">
      <c r="A9" s="209" t="s">
        <v>4</v>
      </c>
      <c r="B9" s="210">
        <f>UR07!F11</f>
        <v>5498.4619999999995</v>
      </c>
      <c r="C9" s="211">
        <f>'V+N'!O6</f>
        <v>14276.85</v>
      </c>
      <c r="D9" s="211">
        <f aca="true" t="shared" si="0" ref="D9:D17">B9-C9</f>
        <v>-8778.388</v>
      </c>
      <c r="E9" s="212">
        <f aca="true" t="shared" si="1" ref="E9:E17">(C9/B9)*100</f>
        <v>259.6516989660018</v>
      </c>
      <c r="F9" s="210">
        <f>UR07!G11</f>
        <v>130.809</v>
      </c>
      <c r="G9" s="211">
        <f>'V+N'!V6</f>
        <v>173.15</v>
      </c>
      <c r="H9" s="211">
        <f aca="true" t="shared" si="2" ref="H9:H17">F9-G9</f>
        <v>-42.34100000000001</v>
      </c>
      <c r="I9" s="212">
        <f aca="true" t="shared" si="3" ref="I9:I17">(G9/F9)*100</f>
        <v>132.36856791199384</v>
      </c>
      <c r="J9" s="210">
        <f>UR07!J11+UR07!M11</f>
        <v>10456.32</v>
      </c>
      <c r="K9" s="211">
        <f>'V+N'!AA6-'V+N'!M6-'V+N'!N6-'V+N'!O6-'V+N'!V6+'V+N'!AD6</f>
        <v>12510.530000000002</v>
      </c>
      <c r="L9" s="211">
        <f aca="true" t="shared" si="4" ref="L9:L22">J9-K9</f>
        <v>-2054.2100000000028</v>
      </c>
      <c r="M9" s="212">
        <f aca="true" t="shared" si="5" ref="M9:M23">(K9/J9)*100</f>
        <v>119.64563058513897</v>
      </c>
      <c r="N9" s="210">
        <f aca="true" t="shared" si="6" ref="N9:N22">B9+F9+J9</f>
        <v>16085.591</v>
      </c>
      <c r="O9" s="211">
        <f aca="true" t="shared" si="7" ref="O9:O22">C9+G9+K9</f>
        <v>26960.530000000002</v>
      </c>
      <c r="P9" s="211">
        <f aca="true" t="shared" si="8" ref="P9:P22">N9-O9</f>
        <v>-10874.939000000002</v>
      </c>
      <c r="Q9" s="212">
        <f aca="true" t="shared" si="9" ref="Q9:Q23">(O9/N9)*100</f>
        <v>167.60671087559047</v>
      </c>
    </row>
    <row r="10" spans="1:17" ht="12.75">
      <c r="A10" s="213" t="s">
        <v>5</v>
      </c>
      <c r="B10" s="214">
        <f>UR07!F26</f>
        <v>9293</v>
      </c>
      <c r="C10" s="215">
        <f>'V+N'!O7</f>
        <v>8777.35</v>
      </c>
      <c r="D10" s="215">
        <f t="shared" si="0"/>
        <v>515.6499999999996</v>
      </c>
      <c r="E10" s="212">
        <f t="shared" si="1"/>
        <v>94.45119982782741</v>
      </c>
      <c r="F10" s="214">
        <f>UR07!G26</f>
        <v>480</v>
      </c>
      <c r="G10" s="215">
        <f>'V+N'!V7</f>
        <v>485.98</v>
      </c>
      <c r="H10" s="215">
        <f t="shared" si="2"/>
        <v>-5.980000000000018</v>
      </c>
      <c r="I10" s="212">
        <f t="shared" si="3"/>
        <v>101.24583333333335</v>
      </c>
      <c r="J10" s="214">
        <f>UR07!J26+UR07!M26</f>
        <v>139489</v>
      </c>
      <c r="K10" s="215">
        <f>'V+N'!AA7-'V+N'!M7-'V+N'!N7-'V+N'!O7-'V+N'!V7+'V+N'!AD7</f>
        <v>99180.74</v>
      </c>
      <c r="L10" s="215">
        <f t="shared" si="4"/>
        <v>40308.259999999995</v>
      </c>
      <c r="M10" s="212">
        <f t="shared" si="5"/>
        <v>71.1029113406792</v>
      </c>
      <c r="N10" s="214">
        <f t="shared" si="6"/>
        <v>149262</v>
      </c>
      <c r="O10" s="215">
        <f t="shared" si="7"/>
        <v>108444.07</v>
      </c>
      <c r="P10" s="215">
        <f t="shared" si="8"/>
        <v>40817.92999999999</v>
      </c>
      <c r="Q10" s="212">
        <f t="shared" si="9"/>
        <v>72.65350189599496</v>
      </c>
    </row>
    <row r="11" spans="1:17" ht="12.75">
      <c r="A11" s="213" t="s">
        <v>6</v>
      </c>
      <c r="B11" s="214">
        <f>UR07!F28</f>
        <v>371</v>
      </c>
      <c r="C11" s="215">
        <f>'V+N'!O8</f>
        <v>376.14</v>
      </c>
      <c r="D11" s="215">
        <f t="shared" si="0"/>
        <v>-5.139999999999986</v>
      </c>
      <c r="E11" s="212">
        <f t="shared" si="1"/>
        <v>101.38544474393531</v>
      </c>
      <c r="F11" s="214">
        <f>UR07!G28</f>
        <v>22</v>
      </c>
      <c r="G11" s="215">
        <f>'V+N'!V8</f>
        <v>21.24</v>
      </c>
      <c r="H11" s="215">
        <f t="shared" si="2"/>
        <v>0.7600000000000016</v>
      </c>
      <c r="I11" s="212">
        <f t="shared" si="3"/>
        <v>96.54545454545453</v>
      </c>
      <c r="J11" s="214">
        <f>UR07!J28+UR07!M28</f>
        <v>3371</v>
      </c>
      <c r="K11" s="215">
        <f>'V+N'!AA8-'V+N'!M8-'V+N'!N8-'V+N'!O8-'V+N'!V8+'V+N'!AD8</f>
        <v>3357.4800000000005</v>
      </c>
      <c r="L11" s="215">
        <f t="shared" si="4"/>
        <v>13.519999999999527</v>
      </c>
      <c r="M11" s="212">
        <f t="shared" si="5"/>
        <v>99.59893206763573</v>
      </c>
      <c r="N11" s="214">
        <f t="shared" si="6"/>
        <v>3764</v>
      </c>
      <c r="O11" s="215">
        <f t="shared" si="7"/>
        <v>3754.8600000000006</v>
      </c>
      <c r="P11" s="215">
        <f t="shared" si="8"/>
        <v>9.139999999999418</v>
      </c>
      <c r="Q11" s="212">
        <f t="shared" si="9"/>
        <v>99.75717321997875</v>
      </c>
    </row>
    <row r="12" spans="1:17" ht="12.75">
      <c r="A12" s="213" t="s">
        <v>7</v>
      </c>
      <c r="B12" s="214">
        <f>UR07!F37</f>
        <v>13541.071</v>
      </c>
      <c r="C12" s="215">
        <f>'V+N'!O9</f>
        <v>15419.25</v>
      </c>
      <c r="D12" s="215">
        <f t="shared" si="0"/>
        <v>-1878.179</v>
      </c>
      <c r="E12" s="212">
        <f t="shared" si="1"/>
        <v>113.87023965829586</v>
      </c>
      <c r="F12" s="214">
        <f>UR07!G37</f>
        <v>754</v>
      </c>
      <c r="G12" s="215">
        <f>'V+N'!V9</f>
        <v>860.41</v>
      </c>
      <c r="H12" s="215">
        <f t="shared" si="2"/>
        <v>-106.40999999999997</v>
      </c>
      <c r="I12" s="212">
        <f t="shared" si="3"/>
        <v>114.11273209549071</v>
      </c>
      <c r="J12" s="214">
        <f>UR07!J37+UR07!M37</f>
        <v>36287</v>
      </c>
      <c r="K12" s="215">
        <f>'V+N'!AA9-'V+N'!M9-'V+N'!N9-'V+N'!O9-'V+N'!V9+'V+N'!AD9</f>
        <v>47982.04999999999</v>
      </c>
      <c r="L12" s="215">
        <f t="shared" si="4"/>
        <v>-11695.049999999988</v>
      </c>
      <c r="M12" s="212">
        <f t="shared" si="5"/>
        <v>132.2293107724529</v>
      </c>
      <c r="N12" s="214">
        <f t="shared" si="6"/>
        <v>50582.070999999996</v>
      </c>
      <c r="O12" s="215">
        <f t="shared" si="7"/>
        <v>64261.70999999999</v>
      </c>
      <c r="P12" s="215">
        <f t="shared" si="8"/>
        <v>-13679.638999999996</v>
      </c>
      <c r="Q12" s="212">
        <f t="shared" si="9"/>
        <v>127.04444228865204</v>
      </c>
    </row>
    <row r="13" spans="1:17" ht="12.75">
      <c r="A13" s="213" t="s">
        <v>8</v>
      </c>
      <c r="B13" s="214">
        <f>UR07!F45</f>
        <v>13817.879</v>
      </c>
      <c r="C13" s="215">
        <f>'V+N'!O10</f>
        <v>18047.4</v>
      </c>
      <c r="D13" s="215">
        <f t="shared" si="0"/>
        <v>-4229.521000000001</v>
      </c>
      <c r="E13" s="212">
        <f t="shared" si="1"/>
        <v>130.60904643903743</v>
      </c>
      <c r="F13" s="214">
        <f>UR07!G45</f>
        <v>631.717</v>
      </c>
      <c r="G13" s="215">
        <f>'V+N'!V10</f>
        <v>761.16</v>
      </c>
      <c r="H13" s="215">
        <f t="shared" si="2"/>
        <v>-129.44299999999998</v>
      </c>
      <c r="I13" s="212">
        <f t="shared" si="3"/>
        <v>120.49066274930071</v>
      </c>
      <c r="J13" s="214">
        <f>UR07!J45+UR07!M45</f>
        <v>25896.754999999997</v>
      </c>
      <c r="K13" s="215">
        <f>'V+N'!AA10-'V+N'!M10-'V+N'!N10-'V+N'!O10-'V+N'!V10+'V+N'!AD10</f>
        <v>44000.90999999999</v>
      </c>
      <c r="L13" s="215">
        <f t="shared" si="4"/>
        <v>-18104.15499999999</v>
      </c>
      <c r="M13" s="212">
        <f t="shared" si="5"/>
        <v>169.90897122052547</v>
      </c>
      <c r="N13" s="214">
        <f t="shared" si="6"/>
        <v>40346.350999999995</v>
      </c>
      <c r="O13" s="215">
        <f t="shared" si="7"/>
        <v>62809.46999999999</v>
      </c>
      <c r="P13" s="215">
        <f t="shared" si="8"/>
        <v>-22463.11899999999</v>
      </c>
      <c r="Q13" s="212">
        <f t="shared" si="9"/>
        <v>155.67571401934214</v>
      </c>
    </row>
    <row r="14" spans="1:17" ht="12.75">
      <c r="A14" s="213" t="s">
        <v>9</v>
      </c>
      <c r="B14" s="214">
        <f>UR07!F52</f>
        <v>6428.655</v>
      </c>
      <c r="C14" s="215">
        <f>'V+N'!O11</f>
        <v>7714.04</v>
      </c>
      <c r="D14" s="215">
        <f t="shared" si="0"/>
        <v>-1285.3850000000002</v>
      </c>
      <c r="E14" s="212">
        <f t="shared" si="1"/>
        <v>119.99461784774577</v>
      </c>
      <c r="F14" s="214">
        <f>UR07!G52</f>
        <v>313.074</v>
      </c>
      <c r="G14" s="215">
        <f>'V+N'!V11</f>
        <v>347.66</v>
      </c>
      <c r="H14" s="215">
        <f t="shared" si="2"/>
        <v>-34.58600000000001</v>
      </c>
      <c r="I14" s="212">
        <f t="shared" si="3"/>
        <v>111.0472284507816</v>
      </c>
      <c r="J14" s="214">
        <f>UR07!J52+UR07!M52</f>
        <v>12823.688</v>
      </c>
      <c r="K14" s="215">
        <f>'V+N'!AA11-'V+N'!M11-'V+N'!N11-'V+N'!O11-'V+N'!V11+'V+N'!AD11</f>
        <v>15570.07</v>
      </c>
      <c r="L14" s="215">
        <f t="shared" si="4"/>
        <v>-2746.3819999999996</v>
      </c>
      <c r="M14" s="212">
        <f t="shared" si="5"/>
        <v>121.41647551000929</v>
      </c>
      <c r="N14" s="214">
        <f t="shared" si="6"/>
        <v>19565.417</v>
      </c>
      <c r="O14" s="215">
        <f t="shared" si="7"/>
        <v>23631.77</v>
      </c>
      <c r="P14" s="215">
        <f t="shared" si="8"/>
        <v>-4066.352999999999</v>
      </c>
      <c r="Q14" s="212">
        <f t="shared" si="9"/>
        <v>120.7833699634411</v>
      </c>
    </row>
    <row r="15" spans="1:17" ht="12.75">
      <c r="A15" s="216" t="s">
        <v>10</v>
      </c>
      <c r="B15" s="217">
        <f>UR07!F57</f>
        <v>1614</v>
      </c>
      <c r="C15" s="218">
        <f>'V+N'!O12</f>
        <v>1574.1</v>
      </c>
      <c r="D15" s="218">
        <f t="shared" si="0"/>
        <v>39.90000000000009</v>
      </c>
      <c r="E15" s="212">
        <f t="shared" si="1"/>
        <v>97.52788104089218</v>
      </c>
      <c r="F15" s="217">
        <f>UR07!G57</f>
        <v>78</v>
      </c>
      <c r="G15" s="218">
        <f>'V+N'!V12</f>
        <v>77.88</v>
      </c>
      <c r="H15" s="218">
        <f t="shared" si="2"/>
        <v>0.12000000000000455</v>
      </c>
      <c r="I15" s="212">
        <f t="shared" si="3"/>
        <v>99.84615384615384</v>
      </c>
      <c r="J15" s="217">
        <f>UR07!J57+UR07!M57</f>
        <v>5700</v>
      </c>
      <c r="K15" s="218">
        <f>'V+N'!AA12-'V+N'!M12-'V+N'!N12-'V+N'!O12-'V+N'!V12+'V+N'!AD12</f>
        <v>6051.54</v>
      </c>
      <c r="L15" s="218">
        <f t="shared" si="4"/>
        <v>-351.53999999999996</v>
      </c>
      <c r="M15" s="212">
        <f t="shared" si="5"/>
        <v>106.16736842105263</v>
      </c>
      <c r="N15" s="217">
        <f t="shared" si="6"/>
        <v>7392</v>
      </c>
      <c r="O15" s="218">
        <f t="shared" si="7"/>
        <v>7703.52</v>
      </c>
      <c r="P15" s="218">
        <f t="shared" si="8"/>
        <v>-311.52000000000044</v>
      </c>
      <c r="Q15" s="212">
        <f t="shared" si="9"/>
        <v>104.21428571428572</v>
      </c>
    </row>
    <row r="16" spans="1:17" ht="12.75">
      <c r="A16" s="219" t="s">
        <v>11</v>
      </c>
      <c r="B16" s="217">
        <f>UR07!F66</f>
        <v>5831</v>
      </c>
      <c r="C16" s="218">
        <f>'V+N'!O13</f>
        <v>7185.35</v>
      </c>
      <c r="D16" s="218">
        <f t="shared" si="0"/>
        <v>-1354.3500000000004</v>
      </c>
      <c r="E16" s="212">
        <f t="shared" si="1"/>
        <v>123.22671925913222</v>
      </c>
      <c r="F16" s="217">
        <f>UR07!G66</f>
        <v>301</v>
      </c>
      <c r="G16" s="218">
        <f>'V+N'!V13</f>
        <v>370.76</v>
      </c>
      <c r="H16" s="218">
        <f t="shared" si="2"/>
        <v>-69.75999999999999</v>
      </c>
      <c r="I16" s="212">
        <f t="shared" si="3"/>
        <v>123.17607973421927</v>
      </c>
      <c r="J16" s="217">
        <f>UR07!J66+UR07!M66</f>
        <v>37733</v>
      </c>
      <c r="K16" s="218">
        <f>'V+N'!AA13-'V+N'!M13-'V+N'!N13-'V+N'!O13-'V+N'!V13+'V+N'!AD13</f>
        <v>91003.35</v>
      </c>
      <c r="L16" s="218">
        <f t="shared" si="4"/>
        <v>-53270.350000000006</v>
      </c>
      <c r="M16" s="212">
        <f t="shared" si="5"/>
        <v>241.17708637002093</v>
      </c>
      <c r="N16" s="217">
        <f t="shared" si="6"/>
        <v>43865</v>
      </c>
      <c r="O16" s="218">
        <f t="shared" si="7"/>
        <v>98559.46</v>
      </c>
      <c r="P16" s="218">
        <f t="shared" si="8"/>
        <v>-54694.46000000001</v>
      </c>
      <c r="Q16" s="212">
        <f t="shared" si="9"/>
        <v>224.68815684486495</v>
      </c>
    </row>
    <row r="17" spans="1:17" ht="12.75">
      <c r="A17" s="220" t="s">
        <v>12</v>
      </c>
      <c r="B17" s="217">
        <f>UR07!F71</f>
        <v>11592</v>
      </c>
      <c r="C17" s="218">
        <f>'V+N'!O14</f>
        <v>12187.36</v>
      </c>
      <c r="D17" s="218">
        <f t="shared" si="0"/>
        <v>-595.3600000000006</v>
      </c>
      <c r="E17" s="212">
        <f t="shared" si="1"/>
        <v>105.13595583160802</v>
      </c>
      <c r="F17" s="217">
        <f>UR07!G71</f>
        <v>662</v>
      </c>
      <c r="G17" s="218">
        <f>'V+N'!V14</f>
        <v>693.94</v>
      </c>
      <c r="H17" s="218">
        <f t="shared" si="2"/>
        <v>-31.940000000000055</v>
      </c>
      <c r="I17" s="212">
        <f t="shared" si="3"/>
        <v>104.82477341389729</v>
      </c>
      <c r="J17" s="217">
        <f>UR07!J71+UR07!M71</f>
        <v>83355</v>
      </c>
      <c r="K17" s="218">
        <f>'V+N'!AA14-'V+N'!M14-'V+N'!N14-'V+N'!O14-'V+N'!V14+'V+N'!AD14</f>
        <v>83231.73</v>
      </c>
      <c r="L17" s="218">
        <f t="shared" si="4"/>
        <v>123.27000000000407</v>
      </c>
      <c r="M17" s="212">
        <f t="shared" si="5"/>
        <v>99.85211445024294</v>
      </c>
      <c r="N17" s="217">
        <f t="shared" si="6"/>
        <v>95609</v>
      </c>
      <c r="O17" s="218">
        <f t="shared" si="7"/>
        <v>96113.03</v>
      </c>
      <c r="P17" s="218">
        <f t="shared" si="8"/>
        <v>-504.02999999999884</v>
      </c>
      <c r="Q17" s="212">
        <f t="shared" si="9"/>
        <v>100.52717840370676</v>
      </c>
    </row>
    <row r="18" spans="1:17" ht="12.75">
      <c r="A18" s="220" t="s">
        <v>13</v>
      </c>
      <c r="B18" s="217">
        <f>UR07!F74</f>
        <v>0</v>
      </c>
      <c r="C18" s="218">
        <f>'V+N'!O15</f>
        <v>0</v>
      </c>
      <c r="D18" s="218"/>
      <c r="E18" s="212">
        <v>0</v>
      </c>
      <c r="F18" s="217">
        <f>UR07!G74</f>
        <v>0</v>
      </c>
      <c r="G18" s="218">
        <f>'V+N'!V15</f>
        <v>0</v>
      </c>
      <c r="H18" s="218"/>
      <c r="I18" s="212">
        <v>0</v>
      </c>
      <c r="J18" s="217">
        <f>UR07!J74+UR07!M74</f>
        <v>13166</v>
      </c>
      <c r="K18" s="218">
        <f>'V+N'!AA15-'V+N'!M15-'V+N'!N15-'V+N'!O15-'V+N'!V15+'V+N'!AD15</f>
        <v>13673.88</v>
      </c>
      <c r="L18" s="218">
        <f t="shared" si="4"/>
        <v>-507.8799999999992</v>
      </c>
      <c r="M18" s="212">
        <f t="shared" si="5"/>
        <v>103.85751177274798</v>
      </c>
      <c r="N18" s="217">
        <f t="shared" si="6"/>
        <v>13166</v>
      </c>
      <c r="O18" s="218">
        <f t="shared" si="7"/>
        <v>13673.88</v>
      </c>
      <c r="P18" s="218">
        <f t="shared" si="8"/>
        <v>-507.8799999999992</v>
      </c>
      <c r="Q18" s="212">
        <f t="shared" si="9"/>
        <v>103.85751177274798</v>
      </c>
    </row>
    <row r="19" spans="1:17" ht="12.75">
      <c r="A19" s="220" t="s">
        <v>14</v>
      </c>
      <c r="B19" s="217">
        <f>UR07!F81</f>
        <v>17925.943</v>
      </c>
      <c r="C19" s="218">
        <f>'V+N'!O16</f>
        <v>22607.38</v>
      </c>
      <c r="D19" s="218">
        <f>B19-C19</f>
        <v>-4681.437000000002</v>
      </c>
      <c r="E19" s="212">
        <f>(C19/B19)*100</f>
        <v>126.11542946443599</v>
      </c>
      <c r="F19" s="217">
        <f>UR07!G81</f>
        <v>542.933</v>
      </c>
      <c r="G19" s="218">
        <f>'V+N'!V16</f>
        <v>697.08</v>
      </c>
      <c r="H19" s="218">
        <f>F19-G19</f>
        <v>-154.14700000000005</v>
      </c>
      <c r="I19" s="212">
        <f>(G19/F19)*100</f>
        <v>128.391532656884</v>
      </c>
      <c r="J19" s="217">
        <f>UR07!J81+UR07!M81</f>
        <v>48571.372</v>
      </c>
      <c r="K19" s="218">
        <f>'V+N'!AA16-'V+N'!M16-'V+N'!N16-'V+N'!O16-'V+N'!V16+'V+N'!AD16</f>
        <v>67144.12999999998</v>
      </c>
      <c r="L19" s="218">
        <f t="shared" si="4"/>
        <v>-18572.757999999973</v>
      </c>
      <c r="M19" s="212">
        <f t="shared" si="5"/>
        <v>138.23807571258223</v>
      </c>
      <c r="N19" s="217">
        <f t="shared" si="6"/>
        <v>67040.248</v>
      </c>
      <c r="O19" s="218">
        <f t="shared" si="7"/>
        <v>90448.58999999998</v>
      </c>
      <c r="P19" s="218">
        <f t="shared" si="8"/>
        <v>-23408.341999999975</v>
      </c>
      <c r="Q19" s="212">
        <f t="shared" si="9"/>
        <v>134.91684875628738</v>
      </c>
    </row>
    <row r="20" spans="1:17" ht="12.75">
      <c r="A20" s="220" t="s">
        <v>32</v>
      </c>
      <c r="B20" s="217">
        <f>UR07!F83</f>
        <v>939</v>
      </c>
      <c r="C20" s="218">
        <f>'V+N'!O17</f>
        <v>748.64</v>
      </c>
      <c r="D20" s="218">
        <f>B20-C20</f>
        <v>190.36</v>
      </c>
      <c r="E20" s="212">
        <f>(C20/B20)*100</f>
        <v>79.72736954206603</v>
      </c>
      <c r="F20" s="217">
        <f>UR07!G83</f>
        <v>29</v>
      </c>
      <c r="G20" s="218">
        <f>'V+N'!V17</f>
        <v>28.74</v>
      </c>
      <c r="H20" s="218">
        <f>F20-G20</f>
        <v>0.26000000000000156</v>
      </c>
      <c r="I20" s="212">
        <f>(G20/F20)*100</f>
        <v>99.10344827586206</v>
      </c>
      <c r="J20" s="217">
        <f>UR07!J83+UR07!M83</f>
        <v>3158</v>
      </c>
      <c r="K20" s="218">
        <f>'V+N'!AA17-'V+N'!M17-'V+N'!N17-'V+N'!O17-'V+N'!V17+'V+N'!AD17</f>
        <v>3044.59</v>
      </c>
      <c r="L20" s="218">
        <f t="shared" si="4"/>
        <v>113.40999999999985</v>
      </c>
      <c r="M20" s="212">
        <f t="shared" si="5"/>
        <v>96.40880303989867</v>
      </c>
      <c r="N20" s="217">
        <f t="shared" si="6"/>
        <v>4126</v>
      </c>
      <c r="O20" s="218">
        <f t="shared" si="7"/>
        <v>3821.9700000000003</v>
      </c>
      <c r="P20" s="218">
        <f t="shared" si="8"/>
        <v>304.02999999999975</v>
      </c>
      <c r="Q20" s="212">
        <f t="shared" si="9"/>
        <v>92.63136209403781</v>
      </c>
    </row>
    <row r="21" spans="1:17" ht="12.75">
      <c r="A21" s="220" t="s">
        <v>16</v>
      </c>
      <c r="B21" s="221">
        <f>UR07!F85</f>
        <v>0</v>
      </c>
      <c r="C21" s="222">
        <f>'V+N'!O18</f>
        <v>682.07</v>
      </c>
      <c r="D21" s="218">
        <f>B21-C21</f>
        <v>-682.07</v>
      </c>
      <c r="E21" s="212"/>
      <c r="F21" s="217">
        <f>UR07!G85</f>
        <v>0</v>
      </c>
      <c r="G21" s="218">
        <f>'V+N'!V18</f>
        <v>32.6</v>
      </c>
      <c r="H21" s="218">
        <f>F21-G21</f>
        <v>-32.6</v>
      </c>
      <c r="I21" s="212"/>
      <c r="J21" s="221">
        <f>UR07!J85+UR07!M85</f>
        <v>4633</v>
      </c>
      <c r="K21" s="222">
        <f>'V+N'!AA18-'V+N'!M18-'V+N'!N18-'V+N'!O18-'V+N'!V18+'V+N'!AD18</f>
        <v>2331.19</v>
      </c>
      <c r="L21" s="222">
        <f t="shared" si="4"/>
        <v>2301.81</v>
      </c>
      <c r="M21" s="212">
        <f t="shared" si="5"/>
        <v>50.31707317073171</v>
      </c>
      <c r="N21" s="221">
        <f t="shared" si="6"/>
        <v>4633</v>
      </c>
      <c r="O21" s="222">
        <f t="shared" si="7"/>
        <v>3045.86</v>
      </c>
      <c r="P21" s="222">
        <f t="shared" si="8"/>
        <v>1587.1399999999999</v>
      </c>
      <c r="Q21" s="212">
        <f t="shared" si="9"/>
        <v>65.74271530325923</v>
      </c>
    </row>
    <row r="22" spans="1:17" ht="13.5" thickBot="1">
      <c r="A22" s="223" t="s">
        <v>17</v>
      </c>
      <c r="B22" s="221">
        <f>UR07!F87</f>
        <v>955</v>
      </c>
      <c r="C22" s="222">
        <f>'V+N'!O19</f>
        <v>840.35</v>
      </c>
      <c r="D22" s="222">
        <f>B22-C22</f>
        <v>114.64999999999998</v>
      </c>
      <c r="E22" s="224">
        <f>(C22/B22)*100</f>
        <v>87.99476439790577</v>
      </c>
      <c r="F22" s="221">
        <f>UR07!G87</f>
        <v>44</v>
      </c>
      <c r="G22" s="222">
        <f>'V+N'!V19</f>
        <v>44.18</v>
      </c>
      <c r="H22" s="222">
        <f>F22-G22</f>
        <v>-0.17999999999999972</v>
      </c>
      <c r="I22" s="224">
        <f>(G22/F22)*100</f>
        <v>100.40909090909092</v>
      </c>
      <c r="J22" s="221">
        <f>UR07!J87+UR07!M87</f>
        <v>9711</v>
      </c>
      <c r="K22" s="222">
        <f>'V+N'!AA19-'V+N'!M19-'V+N'!N19-'V+N'!O19-'V+N'!V19+'V+N'!AD19</f>
        <v>10679.57</v>
      </c>
      <c r="L22" s="222">
        <f t="shared" si="4"/>
        <v>-968.5699999999997</v>
      </c>
      <c r="M22" s="224">
        <f t="shared" si="5"/>
        <v>109.97394707033261</v>
      </c>
      <c r="N22" s="221">
        <f t="shared" si="6"/>
        <v>10710</v>
      </c>
      <c r="O22" s="222">
        <f t="shared" si="7"/>
        <v>11564.1</v>
      </c>
      <c r="P22" s="222">
        <f t="shared" si="8"/>
        <v>-854.1000000000004</v>
      </c>
      <c r="Q22" s="224">
        <f t="shared" si="9"/>
        <v>107.97478991596638</v>
      </c>
    </row>
    <row r="23" spans="1:17" ht="16.5" thickBot="1">
      <c r="A23" s="225" t="s">
        <v>227</v>
      </c>
      <c r="B23" s="226">
        <f>SUM(B9:B22)</f>
        <v>87807.01</v>
      </c>
      <c r="C23" s="227">
        <f>SUM(C9:C22)</f>
        <v>110436.28000000003</v>
      </c>
      <c r="D23" s="227">
        <f>SUM(D9:D22)</f>
        <v>-22629.27</v>
      </c>
      <c r="E23" s="228">
        <f>(C23/B23)*100</f>
        <v>125.77159841793957</v>
      </c>
      <c r="F23" s="226">
        <f>SUM(F9:F22)</f>
        <v>3988.533</v>
      </c>
      <c r="G23" s="227">
        <f>SUM(G9:G22)</f>
        <v>4594.780000000001</v>
      </c>
      <c r="H23" s="227">
        <f>SUM(H9:H22)</f>
        <v>-606.2470000000001</v>
      </c>
      <c r="I23" s="228">
        <f>(G23/F23)*100</f>
        <v>115.19974888010205</v>
      </c>
      <c r="J23" s="226">
        <f>SUM(J9:J22)</f>
        <v>434351.135</v>
      </c>
      <c r="K23" s="227">
        <f>SUM(K9:K22)</f>
        <v>499761.75999999995</v>
      </c>
      <c r="L23" s="227">
        <f>SUM(L9:L22)</f>
        <v>-65410.62499999996</v>
      </c>
      <c r="M23" s="228">
        <f t="shared" si="5"/>
        <v>115.05938852905264</v>
      </c>
      <c r="N23" s="226">
        <f>SUM(N9:N22)</f>
        <v>526146.6780000001</v>
      </c>
      <c r="O23" s="227">
        <f>SUM(O9:O22)</f>
        <v>614792.82</v>
      </c>
      <c r="P23" s="227">
        <f>SUM(P9:P22)</f>
        <v>-88646.14199999999</v>
      </c>
      <c r="Q23" s="228">
        <f t="shared" si="9"/>
        <v>116.8481804992029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1"/>
  <sheetViews>
    <sheetView zoomScale="85" zoomScaleNormal="85" workbookViewId="0" topLeftCell="A1">
      <selection activeCell="K2" sqref="K2"/>
    </sheetView>
  </sheetViews>
  <sheetFormatPr defaultColWidth="9.140625" defaultRowHeight="12.75"/>
  <cols>
    <col min="1" max="1" width="5.140625" style="0" customWidth="1"/>
    <col min="2" max="2" width="17.28125" style="0" customWidth="1"/>
    <col min="3" max="3" width="9.7109375" style="0" customWidth="1"/>
    <col min="4" max="4" width="10.140625" style="0" customWidth="1"/>
    <col min="5" max="5" width="9.28125" style="0" customWidth="1"/>
    <col min="7" max="7" width="10.140625" style="0" customWidth="1"/>
    <col min="9" max="9" width="14.00390625" style="0" customWidth="1"/>
    <col min="11" max="11" width="10.140625" style="0" customWidth="1"/>
  </cols>
  <sheetData>
    <row r="1" ht="15.75">
      <c r="K1" s="2" t="s">
        <v>552</v>
      </c>
    </row>
    <row r="2" ht="12.75">
      <c r="B2" s="161" t="s">
        <v>228</v>
      </c>
    </row>
    <row r="3" ht="12.75">
      <c r="B3" s="161"/>
    </row>
    <row r="4" ht="13.5" thickBot="1">
      <c r="K4" t="s">
        <v>1</v>
      </c>
    </row>
    <row r="5" spans="2:12" ht="12.75" customHeight="1">
      <c r="B5" s="701" t="s">
        <v>182</v>
      </c>
      <c r="C5" s="703" t="s">
        <v>207</v>
      </c>
      <c r="D5" s="700"/>
      <c r="E5" s="697" t="s">
        <v>208</v>
      </c>
      <c r="F5" s="699" t="s">
        <v>209</v>
      </c>
      <c r="G5" s="700"/>
      <c r="H5" s="697" t="s">
        <v>208</v>
      </c>
      <c r="I5" s="704" t="s">
        <v>210</v>
      </c>
      <c r="J5" s="699" t="s">
        <v>211</v>
      </c>
      <c r="K5" s="700"/>
      <c r="L5" s="697" t="s">
        <v>208</v>
      </c>
    </row>
    <row r="6" spans="2:12" ht="13.5" thickBot="1">
      <c r="B6" s="702"/>
      <c r="C6" s="174" t="s">
        <v>212</v>
      </c>
      <c r="D6" s="175" t="s">
        <v>213</v>
      </c>
      <c r="E6" s="698"/>
      <c r="F6" s="176" t="s">
        <v>212</v>
      </c>
      <c r="G6" s="175" t="s">
        <v>213</v>
      </c>
      <c r="H6" s="698"/>
      <c r="I6" s="705"/>
      <c r="J6" s="176" t="s">
        <v>212</v>
      </c>
      <c r="K6" s="175" t="s">
        <v>213</v>
      </c>
      <c r="L6" s="698"/>
    </row>
    <row r="7" spans="1:16" ht="12.75">
      <c r="A7" t="s">
        <v>189</v>
      </c>
      <c r="B7" s="177" t="s">
        <v>4</v>
      </c>
      <c r="C7" s="178">
        <v>1400</v>
      </c>
      <c r="D7" s="179">
        <f>2379+11</f>
        <v>2390</v>
      </c>
      <c r="E7" s="180">
        <f aca="true" t="shared" si="0" ref="E7:E20">D7-C7</f>
        <v>990</v>
      </c>
      <c r="F7" s="181">
        <f>5+249</f>
        <v>254</v>
      </c>
      <c r="G7" s="179">
        <f>28651</f>
        <v>28651</v>
      </c>
      <c r="H7" s="180">
        <f aca="true" t="shared" si="1" ref="H7:H20">G7-F7</f>
        <v>28397</v>
      </c>
      <c r="I7" s="179"/>
      <c r="J7" s="181">
        <f aca="true" t="shared" si="2" ref="J7:J20">SUM(C7+F7)</f>
        <v>1654</v>
      </c>
      <c r="K7" s="179">
        <f aca="true" t="shared" si="3" ref="K7:K20">SUM(D7+G7+I7)</f>
        <v>31041</v>
      </c>
      <c r="L7" s="180">
        <f aca="true" t="shared" si="4" ref="L7:L20">K7-J7</f>
        <v>29387</v>
      </c>
      <c r="O7" s="182"/>
      <c r="P7" s="182"/>
    </row>
    <row r="8" spans="1:16" ht="12.75">
      <c r="A8" t="s">
        <v>190</v>
      </c>
      <c r="B8" s="183" t="s">
        <v>5</v>
      </c>
      <c r="C8" s="184"/>
      <c r="D8" s="164">
        <f>110+49+206</f>
        <v>365</v>
      </c>
      <c r="E8" s="185">
        <f t="shared" si="0"/>
        <v>365</v>
      </c>
      <c r="F8" s="186">
        <f>250+31806</f>
        <v>32056</v>
      </c>
      <c r="G8" s="164">
        <f>245+13</f>
        <v>258</v>
      </c>
      <c r="H8" s="187">
        <f t="shared" si="1"/>
        <v>-31798</v>
      </c>
      <c r="I8" s="186">
        <v>928</v>
      </c>
      <c r="J8" s="188">
        <f t="shared" si="2"/>
        <v>32056</v>
      </c>
      <c r="K8" s="179">
        <f t="shared" si="3"/>
        <v>1551</v>
      </c>
      <c r="L8" s="187">
        <f t="shared" si="4"/>
        <v>-30505</v>
      </c>
      <c r="O8" s="182"/>
      <c r="P8" s="182"/>
    </row>
    <row r="9" spans="1:16" ht="12.75">
      <c r="A9" t="s">
        <v>191</v>
      </c>
      <c r="B9" s="183" t="s">
        <v>192</v>
      </c>
      <c r="C9" s="288">
        <v>560</v>
      </c>
      <c r="D9" s="164">
        <f>526+35</f>
        <v>561</v>
      </c>
      <c r="E9" s="185">
        <f t="shared" si="0"/>
        <v>1</v>
      </c>
      <c r="F9" s="186"/>
      <c r="G9" s="164"/>
      <c r="H9" s="185">
        <f t="shared" si="1"/>
        <v>0</v>
      </c>
      <c r="I9" s="164"/>
      <c r="J9" s="188">
        <f t="shared" si="2"/>
        <v>560</v>
      </c>
      <c r="K9" s="179">
        <f t="shared" si="3"/>
        <v>561</v>
      </c>
      <c r="L9" s="187">
        <f t="shared" si="4"/>
        <v>1</v>
      </c>
      <c r="O9" s="182"/>
      <c r="P9" s="182"/>
    </row>
    <row r="10" spans="1:16" ht="12.75">
      <c r="A10" t="s">
        <v>193</v>
      </c>
      <c r="B10" s="183" t="s">
        <v>7</v>
      </c>
      <c r="C10" s="189">
        <v>11810</v>
      </c>
      <c r="D10" s="164">
        <f>3639+9765+233</f>
        <v>13637</v>
      </c>
      <c r="E10" s="185">
        <f t="shared" si="0"/>
        <v>1827</v>
      </c>
      <c r="F10" s="186">
        <v>550</v>
      </c>
      <c r="G10" s="164">
        <v>797</v>
      </c>
      <c r="H10" s="185">
        <f t="shared" si="1"/>
        <v>247</v>
      </c>
      <c r="I10" s="164">
        <v>13737</v>
      </c>
      <c r="J10" s="188">
        <f t="shared" si="2"/>
        <v>12360</v>
      </c>
      <c r="K10" s="179">
        <f t="shared" si="3"/>
        <v>28171</v>
      </c>
      <c r="L10" s="187">
        <f t="shared" si="4"/>
        <v>15811</v>
      </c>
      <c r="O10" s="182"/>
      <c r="P10" s="182"/>
    </row>
    <row r="11" spans="1:16" ht="12.75">
      <c r="A11" t="s">
        <v>194</v>
      </c>
      <c r="B11" s="183" t="s">
        <v>8</v>
      </c>
      <c r="C11" s="169">
        <v>2308</v>
      </c>
      <c r="D11" s="164">
        <f>6820+152</f>
        <v>6972</v>
      </c>
      <c r="E11" s="185">
        <f t="shared" si="0"/>
        <v>4664</v>
      </c>
      <c r="F11" s="186">
        <v>200</v>
      </c>
      <c r="G11" s="164">
        <v>26</v>
      </c>
      <c r="H11" s="185">
        <f t="shared" si="1"/>
        <v>-174</v>
      </c>
      <c r="I11" s="164">
        <v>21209</v>
      </c>
      <c r="J11" s="188">
        <f t="shared" si="2"/>
        <v>2508</v>
      </c>
      <c r="K11" s="179">
        <f t="shared" si="3"/>
        <v>28207</v>
      </c>
      <c r="L11" s="187">
        <f t="shared" si="4"/>
        <v>25699</v>
      </c>
      <c r="O11" s="182"/>
      <c r="P11" s="182"/>
    </row>
    <row r="12" spans="1:16" ht="12.75">
      <c r="A12" t="s">
        <v>195</v>
      </c>
      <c r="B12" s="183" t="s">
        <v>9</v>
      </c>
      <c r="C12" s="184">
        <v>50</v>
      </c>
      <c r="D12" s="164">
        <f>355+112</f>
        <v>467</v>
      </c>
      <c r="E12" s="185">
        <f t="shared" si="0"/>
        <v>417</v>
      </c>
      <c r="F12" s="186"/>
      <c r="G12" s="164">
        <f>57+25</f>
        <v>82</v>
      </c>
      <c r="H12" s="185">
        <f t="shared" si="1"/>
        <v>82</v>
      </c>
      <c r="I12" s="164">
        <v>9783</v>
      </c>
      <c r="J12" s="188">
        <f t="shared" si="2"/>
        <v>50</v>
      </c>
      <c r="K12" s="179">
        <f t="shared" si="3"/>
        <v>10332</v>
      </c>
      <c r="L12" s="187">
        <f t="shared" si="4"/>
        <v>10282</v>
      </c>
      <c r="O12" s="182"/>
      <c r="P12" s="182"/>
    </row>
    <row r="13" spans="1:16" ht="12.75">
      <c r="A13" t="s">
        <v>196</v>
      </c>
      <c r="B13" s="183" t="s">
        <v>10</v>
      </c>
      <c r="C13" s="288">
        <v>1048</v>
      </c>
      <c r="D13" s="164">
        <v>1727</v>
      </c>
      <c r="E13" s="185">
        <f t="shared" si="0"/>
        <v>679</v>
      </c>
      <c r="F13" s="186"/>
      <c r="G13" s="164"/>
      <c r="H13" s="185">
        <f t="shared" si="1"/>
        <v>0</v>
      </c>
      <c r="I13" s="164"/>
      <c r="J13" s="188">
        <f t="shared" si="2"/>
        <v>1048</v>
      </c>
      <c r="K13" s="179">
        <f t="shared" si="3"/>
        <v>1727</v>
      </c>
      <c r="L13" s="187">
        <f t="shared" si="4"/>
        <v>679</v>
      </c>
      <c r="O13" s="182"/>
      <c r="P13" s="182"/>
    </row>
    <row r="14" spans="1:16" ht="12.75">
      <c r="A14" t="s">
        <v>197</v>
      </c>
      <c r="B14" s="190" t="s">
        <v>11</v>
      </c>
      <c r="C14" s="184">
        <v>7575</v>
      </c>
      <c r="D14" s="164">
        <f>2743+1156+241</f>
        <v>4140</v>
      </c>
      <c r="E14" s="185">
        <f t="shared" si="0"/>
        <v>-3435</v>
      </c>
      <c r="F14" s="186">
        <f>900+2346+6357</f>
        <v>9603</v>
      </c>
      <c r="G14" s="164">
        <f>2170+158</f>
        <v>2328</v>
      </c>
      <c r="H14" s="185">
        <f t="shared" si="1"/>
        <v>-7275</v>
      </c>
      <c r="I14" s="164">
        <v>72373</v>
      </c>
      <c r="J14" s="188">
        <f t="shared" si="2"/>
        <v>17178</v>
      </c>
      <c r="K14" s="179">
        <f t="shared" si="3"/>
        <v>78841</v>
      </c>
      <c r="L14" s="187">
        <f t="shared" si="4"/>
        <v>61663</v>
      </c>
      <c r="O14" s="182"/>
      <c r="P14" s="182"/>
    </row>
    <row r="15" spans="1:16" ht="12.75">
      <c r="A15" t="s">
        <v>198</v>
      </c>
      <c r="B15" s="183" t="s">
        <v>12</v>
      </c>
      <c r="C15" s="184">
        <v>2240</v>
      </c>
      <c r="D15" s="164">
        <f>2055+42+195</f>
        <v>2292</v>
      </c>
      <c r="E15" s="185">
        <f t="shared" si="0"/>
        <v>52</v>
      </c>
      <c r="F15" s="186">
        <v>450</v>
      </c>
      <c r="G15" s="164">
        <v>429</v>
      </c>
      <c r="H15" s="185">
        <f t="shared" si="1"/>
        <v>-21</v>
      </c>
      <c r="I15" s="164">
        <v>2328</v>
      </c>
      <c r="J15" s="188">
        <f t="shared" si="2"/>
        <v>2690</v>
      </c>
      <c r="K15" s="179">
        <f t="shared" si="3"/>
        <v>5049</v>
      </c>
      <c r="L15" s="187">
        <f t="shared" si="4"/>
        <v>2359</v>
      </c>
      <c r="O15" s="182"/>
      <c r="P15" s="182"/>
    </row>
    <row r="16" spans="1:16" ht="12.75">
      <c r="A16" t="s">
        <v>199</v>
      </c>
      <c r="B16" s="183" t="s">
        <v>13</v>
      </c>
      <c r="C16" s="184"/>
      <c r="D16" s="164">
        <v>769</v>
      </c>
      <c r="E16" s="185">
        <f t="shared" si="0"/>
        <v>769</v>
      </c>
      <c r="F16" s="186">
        <v>120</v>
      </c>
      <c r="G16" s="164"/>
      <c r="H16" s="185">
        <f t="shared" si="1"/>
        <v>-120</v>
      </c>
      <c r="I16" s="164"/>
      <c r="J16" s="188">
        <f t="shared" si="2"/>
        <v>120</v>
      </c>
      <c r="K16" s="179">
        <f t="shared" si="3"/>
        <v>769</v>
      </c>
      <c r="L16" s="187">
        <f t="shared" si="4"/>
        <v>649</v>
      </c>
      <c r="O16" s="182"/>
      <c r="P16" s="182"/>
    </row>
    <row r="17" spans="1:16" ht="12.75">
      <c r="A17" t="s">
        <v>200</v>
      </c>
      <c r="B17" s="183" t="s">
        <v>14</v>
      </c>
      <c r="C17" s="184">
        <v>5400</v>
      </c>
      <c r="D17" s="164">
        <f>14700+2+122</f>
        <v>14824</v>
      </c>
      <c r="E17" s="185">
        <f t="shared" si="0"/>
        <v>9424</v>
      </c>
      <c r="F17" s="186">
        <v>2030</v>
      </c>
      <c r="G17" s="164">
        <v>4886</v>
      </c>
      <c r="H17" s="185">
        <f t="shared" si="1"/>
        <v>2856</v>
      </c>
      <c r="I17" s="164">
        <v>14369</v>
      </c>
      <c r="J17" s="188">
        <f t="shared" si="2"/>
        <v>7430</v>
      </c>
      <c r="K17" s="179">
        <f t="shared" si="3"/>
        <v>34079</v>
      </c>
      <c r="L17" s="187">
        <f t="shared" si="4"/>
        <v>26649</v>
      </c>
      <c r="O17" s="182"/>
      <c r="P17" s="182"/>
    </row>
    <row r="18" spans="1:16" ht="12.75">
      <c r="A18" t="s">
        <v>201</v>
      </c>
      <c r="B18" s="183" t="s">
        <v>32</v>
      </c>
      <c r="C18" s="184">
        <v>830</v>
      </c>
      <c r="D18" s="164">
        <f>1011+9</f>
        <v>1020</v>
      </c>
      <c r="E18" s="185">
        <f t="shared" si="0"/>
        <v>190</v>
      </c>
      <c r="F18" s="186">
        <v>10</v>
      </c>
      <c r="G18" s="164">
        <v>15</v>
      </c>
      <c r="H18" s="185">
        <f t="shared" si="1"/>
        <v>5</v>
      </c>
      <c r="I18" s="164">
        <v>245</v>
      </c>
      <c r="J18" s="188">
        <f t="shared" si="2"/>
        <v>840</v>
      </c>
      <c r="K18" s="179">
        <f t="shared" si="3"/>
        <v>1280</v>
      </c>
      <c r="L18" s="187">
        <f t="shared" si="4"/>
        <v>440</v>
      </c>
      <c r="O18" s="182"/>
      <c r="P18" s="182"/>
    </row>
    <row r="19" spans="1:16" ht="12.75">
      <c r="A19" t="s">
        <v>202</v>
      </c>
      <c r="B19" s="183" t="s">
        <v>16</v>
      </c>
      <c r="C19" s="184">
        <v>3103</v>
      </c>
      <c r="D19" s="164">
        <f>2261+30</f>
        <v>2291</v>
      </c>
      <c r="E19" s="185">
        <f t="shared" si="0"/>
        <v>-812</v>
      </c>
      <c r="F19" s="186">
        <v>430</v>
      </c>
      <c r="G19" s="164">
        <v>41</v>
      </c>
      <c r="H19" s="185">
        <f t="shared" si="1"/>
        <v>-389</v>
      </c>
      <c r="I19" s="164">
        <v>1221</v>
      </c>
      <c r="J19" s="188">
        <f>SUM(C19+F19)</f>
        <v>3533</v>
      </c>
      <c r="K19" s="179">
        <f>SUM(D19+G19+I19)</f>
        <v>3553</v>
      </c>
      <c r="L19" s="187">
        <f t="shared" si="4"/>
        <v>20</v>
      </c>
      <c r="O19" s="182"/>
      <c r="P19" s="182"/>
    </row>
    <row r="20" spans="1:16" ht="12.75">
      <c r="A20" t="s">
        <v>203</v>
      </c>
      <c r="B20" s="183" t="s">
        <v>17</v>
      </c>
      <c r="C20" s="184">
        <v>1100</v>
      </c>
      <c r="D20" s="164">
        <f>1031+3</f>
        <v>1034</v>
      </c>
      <c r="E20" s="185">
        <f t="shared" si="0"/>
        <v>-66</v>
      </c>
      <c r="F20" s="186"/>
      <c r="G20" s="164">
        <v>921</v>
      </c>
      <c r="H20" s="185">
        <f t="shared" si="1"/>
        <v>921</v>
      </c>
      <c r="I20" s="164"/>
      <c r="J20" s="188">
        <f t="shared" si="2"/>
        <v>1100</v>
      </c>
      <c r="K20" s="179">
        <f t="shared" si="3"/>
        <v>1955</v>
      </c>
      <c r="L20" s="187">
        <f t="shared" si="4"/>
        <v>855</v>
      </c>
      <c r="O20" s="182"/>
      <c r="P20" s="182"/>
    </row>
    <row r="21" spans="2:15" ht="13.5" thickBot="1">
      <c r="B21" s="191" t="s">
        <v>204</v>
      </c>
      <c r="C21" s="192">
        <f aca="true" t="shared" si="5" ref="C21:L21">SUM(C7:C20)</f>
        <v>37424</v>
      </c>
      <c r="D21" s="172">
        <f t="shared" si="5"/>
        <v>52489</v>
      </c>
      <c r="E21" s="173">
        <f t="shared" si="5"/>
        <v>15065</v>
      </c>
      <c r="F21" s="193">
        <f t="shared" si="5"/>
        <v>45703</v>
      </c>
      <c r="G21" s="172">
        <f t="shared" si="5"/>
        <v>38434</v>
      </c>
      <c r="H21" s="173">
        <f t="shared" si="5"/>
        <v>-7269</v>
      </c>
      <c r="I21" s="172">
        <f t="shared" si="5"/>
        <v>136193</v>
      </c>
      <c r="J21" s="194">
        <f t="shared" si="5"/>
        <v>83127</v>
      </c>
      <c r="K21" s="172">
        <f t="shared" si="5"/>
        <v>227116</v>
      </c>
      <c r="L21" s="173">
        <f t="shared" si="5"/>
        <v>143989</v>
      </c>
      <c r="O21" s="182"/>
    </row>
  </sheetData>
  <mergeCells count="8">
    <mergeCell ref="L5:L6"/>
    <mergeCell ref="F5:G5"/>
    <mergeCell ref="H5:H6"/>
    <mergeCell ref="B5:B6"/>
    <mergeCell ref="C5:D5"/>
    <mergeCell ref="E5:E6"/>
    <mergeCell ref="J5:K5"/>
    <mergeCell ref="I5:I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zoomScale="80" zoomScaleNormal="80" workbookViewId="0" topLeftCell="A1">
      <selection activeCell="I2" sqref="I2"/>
    </sheetView>
  </sheetViews>
  <sheetFormatPr defaultColWidth="9.140625" defaultRowHeight="12.75"/>
  <cols>
    <col min="1" max="1" width="5.140625" style="0" customWidth="1"/>
    <col min="2" max="2" width="18.421875" style="0" customWidth="1"/>
    <col min="3" max="3" width="11.8515625" style="0" customWidth="1"/>
    <col min="4" max="4" width="9.8515625" style="0" customWidth="1"/>
    <col min="5" max="6" width="11.57421875" style="0" customWidth="1"/>
    <col min="7" max="7" width="10.7109375" style="0" customWidth="1"/>
    <col min="9" max="9" width="16.140625" style="0" customWidth="1"/>
  </cols>
  <sheetData>
    <row r="1" ht="15.75">
      <c r="I1" s="2" t="s">
        <v>214</v>
      </c>
    </row>
    <row r="3" ht="12.75">
      <c r="B3" s="161" t="s">
        <v>205</v>
      </c>
    </row>
    <row r="4" ht="12.75">
      <c r="B4" s="161"/>
    </row>
    <row r="5" ht="13.5" thickBot="1">
      <c r="G5" t="s">
        <v>1</v>
      </c>
    </row>
    <row r="6" spans="2:9" ht="12.75" customHeight="1">
      <c r="B6" s="708" t="s">
        <v>182</v>
      </c>
      <c r="C6" s="710" t="s">
        <v>183</v>
      </c>
      <c r="D6" s="711"/>
      <c r="E6" s="710" t="s">
        <v>184</v>
      </c>
      <c r="F6" s="711"/>
      <c r="G6" s="710" t="s">
        <v>185</v>
      </c>
      <c r="H6" s="711"/>
      <c r="I6" s="706" t="s">
        <v>186</v>
      </c>
    </row>
    <row r="7" spans="2:9" ht="25.5">
      <c r="B7" s="709"/>
      <c r="C7" s="162" t="s">
        <v>183</v>
      </c>
      <c r="D7" s="162" t="s">
        <v>187</v>
      </c>
      <c r="E7" s="162" t="s">
        <v>184</v>
      </c>
      <c r="F7" s="162" t="s">
        <v>187</v>
      </c>
      <c r="G7" s="162" t="s">
        <v>188</v>
      </c>
      <c r="H7" s="162" t="s">
        <v>187</v>
      </c>
      <c r="I7" s="707"/>
    </row>
    <row r="8" spans="1:9" ht="12.75">
      <c r="A8" t="s">
        <v>189</v>
      </c>
      <c r="B8" s="163" t="s">
        <v>4</v>
      </c>
      <c r="C8" s="164">
        <f>'HV-HC orig'!D66</f>
        <v>4526.180000000022</v>
      </c>
      <c r="D8" s="164"/>
      <c r="E8" s="164"/>
      <c r="F8" s="164"/>
      <c r="G8" s="164">
        <f aca="true" t="shared" si="0" ref="G8:G21">E8+C8</f>
        <v>4526.180000000022</v>
      </c>
      <c r="H8" s="164">
        <f aca="true" t="shared" si="1" ref="H8:H21">D8+F8</f>
        <v>0</v>
      </c>
      <c r="I8" s="165">
        <f aca="true" t="shared" si="2" ref="I8:I21">G8-H8</f>
        <v>4526.180000000022</v>
      </c>
    </row>
    <row r="9" spans="1:9" ht="12.75">
      <c r="A9" t="s">
        <v>190</v>
      </c>
      <c r="B9" s="166" t="s">
        <v>5</v>
      </c>
      <c r="C9" s="167">
        <f>'HV-HC orig'!E66</f>
        <v>10415.510000000038</v>
      </c>
      <c r="D9" s="167"/>
      <c r="E9" s="167">
        <f>'HV-JC orig'!D67</f>
        <v>-1400.4100000000003</v>
      </c>
      <c r="F9" s="167"/>
      <c r="G9" s="167">
        <f t="shared" si="0"/>
        <v>9015.100000000039</v>
      </c>
      <c r="H9" s="164">
        <f t="shared" si="1"/>
        <v>0</v>
      </c>
      <c r="I9" s="165">
        <f t="shared" si="2"/>
        <v>9015.100000000039</v>
      </c>
    </row>
    <row r="10" spans="1:9" ht="12.75">
      <c r="A10" t="s">
        <v>191</v>
      </c>
      <c r="B10" s="166" t="s">
        <v>192</v>
      </c>
      <c r="C10" s="167">
        <f>'HV-HC orig'!F66</f>
        <v>10.670000000000982</v>
      </c>
      <c r="D10" s="167"/>
      <c r="E10" s="167">
        <f>'HV-JC orig'!E67</f>
        <v>1.830000000000041</v>
      </c>
      <c r="F10" s="167"/>
      <c r="G10" s="167">
        <f t="shared" si="0"/>
        <v>12.500000000001023</v>
      </c>
      <c r="H10" s="164">
        <f t="shared" si="1"/>
        <v>0</v>
      </c>
      <c r="I10" s="165">
        <f t="shared" si="2"/>
        <v>12.500000000001023</v>
      </c>
    </row>
    <row r="11" spans="1:9" ht="12.75">
      <c r="A11" t="s">
        <v>193</v>
      </c>
      <c r="B11" s="166" t="s">
        <v>7</v>
      </c>
      <c r="C11" s="167">
        <f>'HV-HC orig'!G66</f>
        <v>4078.7800000000134</v>
      </c>
      <c r="D11" s="167">
        <f>'HV-HC orig'!G67</f>
        <v>1545.36</v>
      </c>
      <c r="E11" s="167">
        <f>'HV-JC orig'!F67</f>
        <v>507.5700000000006</v>
      </c>
      <c r="F11" s="167"/>
      <c r="G11" s="167">
        <f t="shared" si="0"/>
        <v>4586.350000000014</v>
      </c>
      <c r="H11" s="164">
        <f t="shared" si="1"/>
        <v>1545.36</v>
      </c>
      <c r="I11" s="165">
        <f t="shared" si="2"/>
        <v>3040.9900000000143</v>
      </c>
    </row>
    <row r="12" spans="1:9" ht="12.75">
      <c r="A12" t="s">
        <v>194</v>
      </c>
      <c r="B12" s="166" t="s">
        <v>8</v>
      </c>
      <c r="C12" s="167">
        <f>'HV-HC orig'!H66</f>
        <v>20694.949999999983</v>
      </c>
      <c r="D12" s="167">
        <f>'HV-HC orig'!H67</f>
        <v>141.05</v>
      </c>
      <c r="E12" s="167">
        <f>'HV-JC orig'!G67</f>
        <v>1172.9900000000002</v>
      </c>
      <c r="F12" s="167">
        <f>'HV-JC orig'!G68</f>
        <v>198.84</v>
      </c>
      <c r="G12" s="167">
        <f t="shared" si="0"/>
        <v>21867.939999999984</v>
      </c>
      <c r="H12" s="164">
        <f t="shared" si="1"/>
        <v>339.89</v>
      </c>
      <c r="I12" s="165">
        <f t="shared" si="2"/>
        <v>21528.049999999985</v>
      </c>
    </row>
    <row r="13" spans="1:9" ht="12.75">
      <c r="A13" t="s">
        <v>195</v>
      </c>
      <c r="B13" s="166" t="s">
        <v>9</v>
      </c>
      <c r="C13" s="167">
        <f>'HV-HC orig'!I66</f>
        <v>2644.340000000004</v>
      </c>
      <c r="D13" s="167"/>
      <c r="E13" s="167">
        <f>'HV-JC orig'!H67</f>
        <v>238.41000000000003</v>
      </c>
      <c r="F13" s="167"/>
      <c r="G13" s="167">
        <f t="shared" si="0"/>
        <v>2882.7500000000036</v>
      </c>
      <c r="H13" s="164">
        <f t="shared" si="1"/>
        <v>0</v>
      </c>
      <c r="I13" s="165">
        <f t="shared" si="2"/>
        <v>2882.7500000000036</v>
      </c>
    </row>
    <row r="14" spans="1:9" ht="12.75">
      <c r="A14" t="s">
        <v>196</v>
      </c>
      <c r="B14" s="166" t="s">
        <v>10</v>
      </c>
      <c r="C14" s="167">
        <f>'HV-HC orig'!J66</f>
        <v>367.1700000000001</v>
      </c>
      <c r="D14" s="167"/>
      <c r="E14" s="167"/>
      <c r="F14" s="167"/>
      <c r="G14" s="167">
        <f t="shared" si="0"/>
        <v>367.1700000000001</v>
      </c>
      <c r="H14" s="164">
        <f t="shared" si="1"/>
        <v>0</v>
      </c>
      <c r="I14" s="165">
        <f t="shared" si="2"/>
        <v>367.1700000000001</v>
      </c>
    </row>
    <row r="15" spans="1:9" ht="12.75">
      <c r="A15" t="s">
        <v>197</v>
      </c>
      <c r="B15" s="168" t="s">
        <v>11</v>
      </c>
      <c r="C15" s="169">
        <f>'HV-HC orig'!K66</f>
        <v>2609.520000000004</v>
      </c>
      <c r="D15" s="169"/>
      <c r="E15" s="167">
        <f>'HV-JC orig'!I67</f>
        <v>230.32000000000062</v>
      </c>
      <c r="F15" s="167"/>
      <c r="G15" s="167">
        <f t="shared" si="0"/>
        <v>2839.8400000000047</v>
      </c>
      <c r="H15" s="164">
        <f t="shared" si="1"/>
        <v>0</v>
      </c>
      <c r="I15" s="165">
        <f t="shared" si="2"/>
        <v>2839.8400000000047</v>
      </c>
    </row>
    <row r="16" spans="1:9" ht="12.75">
      <c r="A16" t="s">
        <v>198</v>
      </c>
      <c r="B16" s="166" t="s">
        <v>12</v>
      </c>
      <c r="C16" s="169">
        <f>'HV-HC orig'!L66</f>
        <v>-0.01999999998952262</v>
      </c>
      <c r="D16" s="169"/>
      <c r="E16" s="167"/>
      <c r="F16" s="167"/>
      <c r="G16" s="167">
        <f t="shared" si="0"/>
        <v>-0.01999999998952262</v>
      </c>
      <c r="H16" s="164">
        <f t="shared" si="1"/>
        <v>0</v>
      </c>
      <c r="I16" s="165">
        <f t="shared" si="2"/>
        <v>-0.01999999998952262</v>
      </c>
    </row>
    <row r="17" spans="1:9" ht="12.75">
      <c r="A17" t="s">
        <v>199</v>
      </c>
      <c r="B17" s="166" t="s">
        <v>13</v>
      </c>
      <c r="C17" s="169">
        <f>'HV-HC orig'!M66</f>
        <v>131.36999999999898</v>
      </c>
      <c r="D17" s="169"/>
      <c r="E17" s="167"/>
      <c r="F17" s="167"/>
      <c r="G17" s="167">
        <f t="shared" si="0"/>
        <v>131.36999999999898</v>
      </c>
      <c r="H17" s="164">
        <f t="shared" si="1"/>
        <v>0</v>
      </c>
      <c r="I17" s="165">
        <f t="shared" si="2"/>
        <v>131.36999999999898</v>
      </c>
    </row>
    <row r="18" spans="1:9" ht="12.75">
      <c r="A18" t="s">
        <v>200</v>
      </c>
      <c r="B18" s="166" t="s">
        <v>14</v>
      </c>
      <c r="C18" s="167">
        <f>'HV-HC orig'!N66</f>
        <v>23204.899999999965</v>
      </c>
      <c r="D18" s="167">
        <f>'HV-HC orig'!N67</f>
        <v>220.2</v>
      </c>
      <c r="E18" s="167"/>
      <c r="F18" s="167"/>
      <c r="G18" s="167">
        <f t="shared" si="0"/>
        <v>23204.899999999965</v>
      </c>
      <c r="H18" s="164">
        <f t="shared" si="1"/>
        <v>220.2</v>
      </c>
      <c r="I18" s="165">
        <f t="shared" si="2"/>
        <v>22984.699999999964</v>
      </c>
    </row>
    <row r="19" spans="1:9" ht="12.75">
      <c r="A19" t="s">
        <v>201</v>
      </c>
      <c r="B19" s="166" t="s">
        <v>32</v>
      </c>
      <c r="C19" s="167">
        <f>'HV-HC orig'!O66</f>
        <v>145.10000000000036</v>
      </c>
      <c r="D19" s="167"/>
      <c r="E19" s="167"/>
      <c r="F19" s="167"/>
      <c r="G19" s="167">
        <f t="shared" si="0"/>
        <v>145.10000000000036</v>
      </c>
      <c r="H19" s="164">
        <f t="shared" si="1"/>
        <v>0</v>
      </c>
      <c r="I19" s="165">
        <f t="shared" si="2"/>
        <v>145.10000000000036</v>
      </c>
    </row>
    <row r="20" spans="1:9" ht="12.75">
      <c r="A20" t="s">
        <v>202</v>
      </c>
      <c r="B20" s="166" t="s">
        <v>16</v>
      </c>
      <c r="C20" s="321">
        <f>'HV-HC orig'!P66</f>
        <v>78.14000000000033</v>
      </c>
      <c r="D20" s="170"/>
      <c r="E20" s="167">
        <f>'HV-JC orig'!J67</f>
        <v>12.269999999999982</v>
      </c>
      <c r="F20" s="167"/>
      <c r="G20" s="167">
        <f t="shared" si="0"/>
        <v>90.41000000000031</v>
      </c>
      <c r="H20" s="164">
        <f t="shared" si="1"/>
        <v>0</v>
      </c>
      <c r="I20" s="165">
        <f t="shared" si="2"/>
        <v>90.41000000000031</v>
      </c>
    </row>
    <row r="21" spans="1:9" ht="12.75">
      <c r="A21" t="s">
        <v>203</v>
      </c>
      <c r="B21" s="166" t="s">
        <v>17</v>
      </c>
      <c r="C21" s="167">
        <f>'HV-HC orig'!Q66</f>
        <v>0</v>
      </c>
      <c r="D21" s="167"/>
      <c r="E21" s="167"/>
      <c r="F21" s="167"/>
      <c r="G21" s="167">
        <f t="shared" si="0"/>
        <v>0</v>
      </c>
      <c r="H21" s="164">
        <f t="shared" si="1"/>
        <v>0</v>
      </c>
      <c r="I21" s="165">
        <f t="shared" si="2"/>
        <v>0</v>
      </c>
    </row>
    <row r="22" spans="2:9" ht="13.5" thickBot="1">
      <c r="B22" s="171" t="s">
        <v>204</v>
      </c>
      <c r="C22" s="172">
        <f aca="true" t="shared" si="3" ref="C22:I22">SUM(C8:C21)</f>
        <v>68906.61000000004</v>
      </c>
      <c r="D22" s="172">
        <f t="shared" si="3"/>
        <v>1906.61</v>
      </c>
      <c r="E22" s="172">
        <f t="shared" si="3"/>
        <v>762.9800000000012</v>
      </c>
      <c r="F22" s="172">
        <f t="shared" si="3"/>
        <v>198.84</v>
      </c>
      <c r="G22" s="172">
        <f t="shared" si="3"/>
        <v>69669.59000000005</v>
      </c>
      <c r="H22" s="172">
        <f t="shared" si="3"/>
        <v>2105.45</v>
      </c>
      <c r="I22" s="173">
        <f t="shared" si="3"/>
        <v>67564.14000000006</v>
      </c>
    </row>
  </sheetData>
  <mergeCells count="5">
    <mergeCell ref="I6:I7"/>
    <mergeCell ref="B6:B7"/>
    <mergeCell ref="C6:D6"/>
    <mergeCell ref="E6:F6"/>
    <mergeCell ref="G6:H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avratova</dc:creator>
  <cp:keywords/>
  <dc:description/>
  <cp:lastModifiedBy>avratova</cp:lastModifiedBy>
  <cp:lastPrinted>2008-06-04T11:31:39Z</cp:lastPrinted>
  <dcterms:created xsi:type="dcterms:W3CDTF">2008-02-28T11:41:56Z</dcterms:created>
  <dcterms:modified xsi:type="dcterms:W3CDTF">2008-06-12T08:18:57Z</dcterms:modified>
  <cp:category/>
  <cp:version/>
  <cp:contentType/>
  <cp:contentStatus/>
</cp:coreProperties>
</file>