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8760" tabRatio="862" activeTab="0"/>
  </bookViews>
  <sheets>
    <sheet name="MŠ,ZŠ, ŠJ.." sheetId="1" r:id="rId1"/>
    <sheet name="Příplatky" sheetId="2" r:id="rId2"/>
    <sheet name="Obory SŠ - E5, H, L" sheetId="3" r:id="rId3"/>
    <sheet name="Obory SŠ - E5, H, L - RVP" sheetId="4" r:id="rId4"/>
    <sheet name="Obory SŠ - J, M" sheetId="5" r:id="rId5"/>
    <sheet name="Obory SŠ - J, M - RVP" sheetId="6" r:id="rId6"/>
    <sheet name="Nástavbové studium" sheetId="7" r:id="rId7"/>
    <sheet name="Nástavbové studium - RVP" sheetId="8" r:id="rId8"/>
    <sheet name="Praktické školy a obory SŠ - J" sheetId="9" r:id="rId9"/>
    <sheet name="Gymnázia" sheetId="10" r:id="rId10"/>
    <sheet name="Konzervatoře" sheetId="11" r:id="rId11"/>
    <sheet name="VOŠ dobíhající" sheetId="12" r:id="rId12"/>
    <sheet name="VOŠ nové" sheetId="13" r:id="rId13"/>
    <sheet name="Obory SŠ - E0" sheetId="14" r:id="rId14"/>
    <sheet name="Obory SŠ - E0 - RVP" sheetId="15" r:id="rId15"/>
  </sheets>
  <definedNames>
    <definedName name="_xlnm.Print_Titles" localSheetId="0">'MŠ,ZŠ, ŠJ..'!$4:$4</definedName>
    <definedName name="_xlnm.Print_Titles" localSheetId="13">'Obory SŠ - E0'!$2:$7</definedName>
    <definedName name="_xlnm.Print_Titles" localSheetId="14">'Obory SŠ - E0 - RVP'!$1:$7</definedName>
    <definedName name="_xlnm.Print_Titles" localSheetId="2">'Obory SŠ - E5, H, L'!$2:$6</definedName>
    <definedName name="_xlnm.Print_Titles" localSheetId="3">'Obory SŠ - E5, H, L - RVP'!$2:$6</definedName>
    <definedName name="_xlnm.Print_Titles" localSheetId="4">'Obory SŠ - J, M'!$2:$6</definedName>
    <definedName name="_xlnm.Print_Titles" localSheetId="1">'Příplatky'!$4:$4</definedName>
    <definedName name="_xlnm.Print_Titles" localSheetId="11">'VOŠ dobíhající'!$2:$6</definedName>
    <definedName name="_xlnm.Print_Titles" localSheetId="12">'VOŠ nové'!$2:$6</definedName>
    <definedName name="_xlnm.Print_Area" localSheetId="9">'Gymnázia'!$A$1:$F$30</definedName>
    <definedName name="_xlnm.Print_Area" localSheetId="10">'Konzervatoře'!$A$1:$F$41</definedName>
    <definedName name="_xlnm.Print_Area" localSheetId="0">'MŠ,ZŠ, ŠJ..'!$A$1:$E$150</definedName>
    <definedName name="_xlnm.Print_Area" localSheetId="6">'Nástavbové studium'!$A$1:$F$96</definedName>
    <definedName name="_xlnm.Print_Area" localSheetId="7">'Nástavbové studium - RVP'!$A$1:$F$39</definedName>
    <definedName name="_xlnm.Print_Area" localSheetId="13">'Obory SŠ - E0'!$A$1:$F$105</definedName>
    <definedName name="_xlnm.Print_Area" localSheetId="14">'Obory SŠ - E0 - RVP'!$A$1:$F$79</definedName>
    <definedName name="_xlnm.Print_Area" localSheetId="2">'Obory SŠ - E5, H, L'!$A$1:$F$610</definedName>
    <definedName name="_xlnm.Print_Area" localSheetId="3">'Obory SŠ - E5, H, L - RVP'!$A$1:$F$230</definedName>
    <definedName name="_xlnm.Print_Area" localSheetId="4">'Obory SŠ - J, M'!$A$1:$F$445</definedName>
    <definedName name="_xlnm.Print_Area" localSheetId="5">'Obory SŠ - J, M - RVP'!$A$1:$F$86</definedName>
    <definedName name="_xlnm.Print_Area" localSheetId="8">'Praktické školy a obory SŠ - J'!$A$1:$F$46</definedName>
    <definedName name="_xlnm.Print_Area" localSheetId="1">'Příplatky'!$A$1:$E$81</definedName>
    <definedName name="_xlnm.Print_Area" localSheetId="11">'VOŠ dobíhající'!$A$1:$F$224</definedName>
    <definedName name="_xlnm.Print_Area" localSheetId="12">'VOŠ nové'!$A$1:$F$218</definedName>
    <definedName name="Z_71A6B0B6_0B73_47F1_BF2D_BCD166F1EA56_.wvu.FilterData" localSheetId="13" hidden="1">'Obory SŠ - E0'!$A$6:$F$109</definedName>
    <definedName name="Z_71A6B0B6_0B73_47F1_BF2D_BCD166F1EA56_.wvu.FilterData" localSheetId="14" hidden="1">'Obory SŠ - E0 - RVP'!$A$6:$F$67</definedName>
    <definedName name="Z_71A6B0B6_0B73_47F1_BF2D_BCD166F1EA56_.wvu.FilterData" localSheetId="2" hidden="1">'Obory SŠ - E5, H, L'!$A$7:$F$610</definedName>
    <definedName name="Z_71A6B0B6_0B73_47F1_BF2D_BCD166F1EA56_.wvu.FilterData" localSheetId="4" hidden="1">'Obory SŠ - J, M'!$A$5:$F$445</definedName>
    <definedName name="Z_71A6B0B6_0B73_47F1_BF2D_BCD166F1EA56_.wvu.FilterData" localSheetId="11" hidden="1">'VOŠ dobíhající'!$A$1:$F$220</definedName>
    <definedName name="Z_71A6B0B6_0B73_47F1_BF2D_BCD166F1EA56_.wvu.FilterData" localSheetId="12" hidden="1">'VOŠ nové'!$A$2:$F$96</definedName>
    <definedName name="Z_71A6B0B6_0B73_47F1_BF2D_BCD166F1EA56_.wvu.PrintArea" localSheetId="9" hidden="1">'Gymnázia'!$A$1:$F$11</definedName>
    <definedName name="Z_71A6B0B6_0B73_47F1_BF2D_BCD166F1EA56_.wvu.PrintArea" localSheetId="13" hidden="1">'Obory SŠ - E0'!$A$1:$F$109</definedName>
    <definedName name="Z_71A6B0B6_0B73_47F1_BF2D_BCD166F1EA56_.wvu.PrintArea" localSheetId="14" hidden="1">'Obory SŠ - E0 - RVP'!$A$1:$F$67</definedName>
    <definedName name="Z_71A6B0B6_0B73_47F1_BF2D_BCD166F1EA56_.wvu.PrintArea" localSheetId="2" hidden="1">'Obory SŠ - E5, H, L'!$A$1:$F$594</definedName>
    <definedName name="Z_71A6B0B6_0B73_47F1_BF2D_BCD166F1EA56_.wvu.PrintArea" localSheetId="4" hidden="1">'Obory SŠ - J, M'!$A$1:$F$444</definedName>
    <definedName name="Z_71A6B0B6_0B73_47F1_BF2D_BCD166F1EA56_.wvu.PrintArea" localSheetId="8" hidden="1">'Praktické školy a obory SŠ - J'!$A$1:$F$27</definedName>
    <definedName name="Z_71A6B0B6_0B73_47F1_BF2D_BCD166F1EA56_.wvu.PrintArea" localSheetId="1" hidden="1">'Příplatky'!$A$1:$E$79</definedName>
    <definedName name="Z_71A6B0B6_0B73_47F1_BF2D_BCD166F1EA56_.wvu.PrintArea" localSheetId="11" hidden="1">'VOŠ dobíhající'!$A$1:$F$220</definedName>
    <definedName name="Z_71A6B0B6_0B73_47F1_BF2D_BCD166F1EA56_.wvu.PrintArea" localSheetId="12" hidden="1">'VOŠ nové'!$A$1:$F$96</definedName>
    <definedName name="Z_71A6B0B6_0B73_47F1_BF2D_BCD166F1EA56_.wvu.PrintTitles" localSheetId="0" hidden="1">'MŠ,ZŠ, ŠJ..'!$4:$4</definedName>
    <definedName name="Z_71A6B0B6_0B73_47F1_BF2D_BCD166F1EA56_.wvu.PrintTitles" localSheetId="13" hidden="1">'Obory SŠ - E0'!$6:$7</definedName>
    <definedName name="Z_71A6B0B6_0B73_47F1_BF2D_BCD166F1EA56_.wvu.PrintTitles" localSheetId="14" hidden="1">'Obory SŠ - E0 - RVP'!$6:$7</definedName>
    <definedName name="Z_71A6B0B6_0B73_47F1_BF2D_BCD166F1EA56_.wvu.PrintTitles" localSheetId="2" hidden="1">'Obory SŠ - E5, H, L'!$5:$6</definedName>
    <definedName name="Z_71A6B0B6_0B73_47F1_BF2D_BCD166F1EA56_.wvu.PrintTitles" localSheetId="4" hidden="1">'Obory SŠ - J, M'!$5:$6</definedName>
    <definedName name="Z_71A6B0B6_0B73_47F1_BF2D_BCD166F1EA56_.wvu.PrintTitles" localSheetId="1" hidden="1">'Příplatky'!$4:$4</definedName>
    <definedName name="Z_71A6B0B6_0B73_47F1_BF2D_BCD166F1EA56_.wvu.PrintTitles" localSheetId="11" hidden="1">'VOŠ dobíhající'!$5:$6</definedName>
    <definedName name="Z_71A6B0B6_0B73_47F1_BF2D_BCD166F1EA56_.wvu.Rows" localSheetId="0" hidden="1">'MŠ,ZŠ, ŠJ..'!$5:$5</definedName>
    <definedName name="Z_71A6B0B6_0B73_47F1_BF2D_BCD166F1EA56_.wvu.Rows" localSheetId="13" hidden="1">'Obory SŠ - E0'!$90:$91</definedName>
    <definedName name="Z_71A6B0B6_0B73_47F1_BF2D_BCD166F1EA56_.wvu.Rows" localSheetId="14" hidden="1">'Obory SŠ - E0 - RVP'!#REF!</definedName>
    <definedName name="Z_71A6B0B6_0B73_47F1_BF2D_BCD166F1EA56_.wvu.Rows" localSheetId="2" hidden="1">'Obory SŠ - E5, H, L'!$7:$16,'Obory SŠ - E5, H, L'!$19:$26,'Obory SŠ - E5, H, L'!$31:$32,'Obory SŠ - E5, H, L'!$45:$50,'Obory SŠ - E5, H, L'!$55:$56,'Obory SŠ - E5, H, L'!$59:$60,'Obory SŠ - E5, H, L'!$63:$76,'Obory SŠ - E5, H, L'!$79:$86,'Obory SŠ - E5, H, L'!$89:$94,'Obory SŠ - E5, H, L'!$97:$98,'Obory SŠ - E5, H, L'!$103:$110,'Obory SŠ - E5, H, L'!$115:$122,'Obory SŠ - E5, H, L'!$129:$132,'Obory SŠ - E5, H, L'!$137:$140,'Obory SŠ - E5, H, L'!$143:$178,'Obory SŠ - E5, H, L'!$181:$220,'Obory SŠ - E5, H, L'!$223:$224,'Obory SŠ - E5, H, L'!$227:$236,'Obory SŠ - E5, H, L'!$241:$242,'Obory SŠ - E5, H, L'!$245:$252,'Obory SŠ - E5, H, L'!$255:$260,'Obory SŠ - E5, H, L'!$263:$264,'Obory SŠ - E5, H, L'!$267:$268,'Obory SŠ - E5, H, L'!$273:$314,'Obory SŠ - E5, H, L'!$319:$320,'Obory SŠ - E5, H, L'!$323:$330,'Obory SŠ - E5, H, L'!$333:$336,'Obory SŠ - E5, H, L'!$345:$346,'Obory SŠ - E5, H, L'!$351:$356,'Obory SŠ - E5, H, L'!$359:$362,'Obory SŠ - E5, H, L'!$367:$368,'Obory SŠ - E5, H, L'!$375:$378,'Obory SŠ - E5, H, L'!$381:$382,'Obory SŠ - E5, H, L'!$389:$390,'Obory SŠ - E5, H, L'!$393:$396,'Obory SŠ - E5, H, L'!$399:$400,'Obory SŠ - E5, H, L'!$403:$408,'Obory SŠ - E5, H, L'!$411:$412,'Obory SŠ - E5, H, L'!$415:$416,'Obory SŠ - E5, H, L'!$427:$428,'Obory SŠ - E5, H, L'!$433:$434,'Obory SŠ - E5, H, L'!$437:$444,'Obory SŠ - E5, H, L'!$449:$450,'Obory SŠ - E5, H, L'!$453:$454,'Obory SŠ - E5, H, L'!$461:$462,'Obory SŠ - E5, H, L'!$471:$476,'Obory SŠ - E5, H, L'!$487:$490,'Obory SŠ - E5, H, L'!$493:$494,'Obory SŠ - E5, H, L'!$499:$500,'Obory SŠ - E5, H, L'!$503:$516,'Obory SŠ - E5, H, L'!$519:$522,'Obory SŠ - E5, H, L'!$535:$536,'Obory SŠ - E5, H, L'!$541:$542,'Obory SŠ - E5, H, L'!$547:$548,'Obory SŠ - E5, H, L'!$559:$560,'Obory SŠ - E5, H, L'!$569:$588,'Obory SŠ - E5, H, L'!$591:$592,'Obory SŠ - E5, H, L'!$595:$610</definedName>
    <definedName name="Z_71A6B0B6_0B73_47F1_BF2D_BCD166F1EA56_.wvu.Rows" localSheetId="4" hidden="1">'Obory SŠ - J, M'!$13:$13,'Obory SŠ - J, M'!$16:$16,'Obory SŠ - J, M'!$18:$18,'Obory SŠ - J, M'!$26:$27,'Obory SŠ - J, M'!$49:$49,'Obory SŠ - J, M'!$54:$56,'Obory SŠ - J, M'!$68:$68,'Obory SŠ - J, M'!$72:$73,'Obory SŠ - J, M'!$75:$75,'Obory SŠ - J, M'!$80:$80,'Obory SŠ - J, M'!$82:$82,'Obory SŠ - J, M'!$86:$91,'Obory SŠ - J, M'!$95:$95,'Obory SŠ - J, M'!$97:$97,'Obory SŠ - J, M'!$99:$99,'Obory SŠ - J, M'!$106:$106,'Obory SŠ - J, M'!$108:$108,'Obory SŠ - J, M'!$118:$118,'Obory SŠ - J, M'!$125:$125,'Obory SŠ - J, M'!$128:$128,'Obory SŠ - J, M'!$148:$150,'Obory SŠ - J, M'!$153:$153,'Obory SŠ - J, M'!$157:$157,'Obory SŠ - J, M'!$174:$175,'Obory SŠ - J, M'!$190:$192,'Obory SŠ - J, M'!$195:$195,'Obory SŠ - J, M'!$197:$197,'Obory SŠ - J, M'!$201:$202,'Obory SŠ - J, M'!$205:$205,'Obory SŠ - J, M'!$208:$208,'Obory SŠ - J, M'!$210:$210,'Obory SŠ - J, M'!$213:$213,'Obory SŠ - J, M'!$215:$215,'Obory SŠ - J, M'!$218:$219,'Obory SŠ - J, M'!$222:$223,'Obory SŠ - J, M'!$225:$225,'Obory SŠ - J, M'!$227:$227,'Obory SŠ - J, M'!$229:$229,'Obory SŠ - J, M'!$232:$233,'Obory SŠ - J, M'!$239:$239,'Obory SŠ - J, M'!$241:$242,'Obory SŠ - J, M'!$244:$244,'Obory SŠ - J, M'!$246:$248,'Obory SŠ - J, M'!$255:$257,'Obory SŠ - J, M'!$259:$260,'Obory SŠ - J, M'!$270:$273,'Obory SŠ - J, M'!$275:$275,'Obory SŠ - J, M'!$277:$278,'Obory SŠ - J, M'!$283:$283,'Obory SŠ - J, M'!$285:$285,'Obory SŠ - J, M'!$293:$294,'Obory SŠ - J, M'!$298:$298,'Obory SŠ - J, M'!$303:$303,'Obory SŠ - J, M'!$308:$309,'Obory SŠ - J, M'!$323:$323,'Obory SŠ - J, M'!$327:$327,'Obory SŠ - J, M'!$334:$335,'Obory SŠ - J, M'!$357:$358,'Obory SŠ - J, M'!$381:$382,'Obory SŠ - J, M'!#REF!,'Obory SŠ - J, M'!#REF!,'Obory SŠ - J, M'!#REF!,'Obory SŠ - J, M'!#REF!,'Obory SŠ - J, M'!#REF!,'Obory SŠ - J, M'!$445:$445</definedName>
    <definedName name="Z_71A6B0B6_0B73_47F1_BF2D_BCD166F1EA56_.wvu.Rows" localSheetId="1" hidden="1">'Příplatky'!$32:$32,'Příplatky'!$41:$41,'Příplatky'!$47:$47,'Příplatky'!$66:$66,'Příplatky'!$72:$72</definedName>
    <definedName name="Z_71A6B0B6_0B73_47F1_BF2D_BCD166F1EA56_.wvu.Rows" localSheetId="11" hidden="1">'VOŠ dobíhající'!$9:$9,'VOŠ dobíhající'!$11:$11,'VOŠ dobíhající'!$21:$21,'VOŠ dobíhající'!$32:$32,'VOŠ dobíhající'!$44:$44,'VOŠ dobíhající'!$55:$55,'VOŠ dobíhající'!$58:$59,'VOŠ dobíhající'!$61:$62,'VOŠ dobíhající'!$72:$72,'VOŠ dobíhající'!$92:$92,'VOŠ dobíhající'!$110:$110,'VOŠ dobíhající'!$115:$115,'VOŠ dobíhající'!$121:$121,'VOŠ dobíhající'!$127:$128,'VOŠ dobíhající'!$134:$134,'VOŠ dobíhající'!$137:$138,'VOŠ dobíhající'!$144:$144,'VOŠ dobíhající'!$150:$150,'VOŠ dobíhající'!$176:$176,'VOŠ dobíhající'!$179:$179,'VOŠ dobíhající'!$181:$181,'VOŠ dobíhající'!$183:$183,'VOŠ dobíhající'!$186:$186,'VOŠ dobíhající'!$192:$192,'VOŠ dobíhající'!$210:$210</definedName>
    <definedName name="Z_71A6B0B6_0B73_47F1_BF2D_BCD166F1EA56_.wvu.Rows" localSheetId="12" hidden="1">'VOŠ nové'!$8:$17,'VOŠ nové'!$20:$28,'VOŠ nové'!$31:$31,'VOŠ nové'!$33:$33,'VOŠ nové'!$35:$40,'VOŠ nové'!$42:$42,'VOŠ nové'!$46:$52,'VOŠ nové'!$56:$58,'VOŠ nové'!$61:$63,'VOŠ nové'!$65:$67,'VOŠ nové'!$71:$76,'VOŠ nové'!$78:$82,'VOŠ nové'!$88:$96,'VOŠ nové'!#REF!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O93" authorId="0">
      <text>
        <r>
          <rPr>
            <b/>
            <sz val="8"/>
            <rFont val="Tahoma"/>
            <family val="2"/>
          </rPr>
          <t>ONIV upraveny podle poměru vývařovna:výdejna - u MŠ 67:33
- u ZŠ 75:25
a v některých případech také MP (zaokrouhlování)</t>
        </r>
      </text>
    </comment>
  </commentList>
</comments>
</file>

<file path=xl/comments5.xml><?xml version="1.0" encoding="utf-8"?>
<comments xmlns="http://schemas.openxmlformats.org/spreadsheetml/2006/main">
  <authors>
    <author>Your User Name</author>
  </authors>
  <commentList>
    <comment ref="R366" authorId="0">
      <text>
        <r>
          <rPr>
            <b/>
            <sz val="8"/>
            <rFont val="Tahoma"/>
            <family val="2"/>
          </rPr>
          <t>JSOU V CÍRKEVNÍCH</t>
        </r>
      </text>
    </comment>
    <comment ref="R368" authorId="0">
      <text>
        <r>
          <rPr>
            <b/>
            <sz val="8"/>
            <rFont val="Tahoma"/>
            <family val="2"/>
          </rPr>
          <t>CÍRKEVNÍ</t>
        </r>
      </text>
    </comment>
    <comment ref="R369" authorId="0">
      <text>
        <r>
          <rPr>
            <b/>
            <sz val="8"/>
            <rFont val="Tahoma"/>
            <family val="2"/>
          </rPr>
          <t>CÍRKEVNÍ</t>
        </r>
      </text>
    </comment>
  </commentList>
</comments>
</file>

<file path=xl/sharedStrings.xml><?xml version="1.0" encoding="utf-8"?>
<sst xmlns="http://schemas.openxmlformats.org/spreadsheetml/2006/main" count="4212" uniqueCount="2916">
  <si>
    <t>28-62-H/001</t>
  </si>
  <si>
    <t>Malíř skla a keramiky - malba skla</t>
  </si>
  <si>
    <t>28-62-H/003</t>
  </si>
  <si>
    <t>Malíř skla a keramiky</t>
  </si>
  <si>
    <t>28-63-E/501</t>
  </si>
  <si>
    <t>Bižuterní výroba</t>
  </si>
  <si>
    <t>28-63-H/001</t>
  </si>
  <si>
    <t>Výrobce bižuterie - skleněná bižuterie</t>
  </si>
  <si>
    <t>28-63-H/002</t>
  </si>
  <si>
    <t>Výrobce bižuterie - kovová bižuterii</t>
  </si>
  <si>
    <t>28-63-H/003</t>
  </si>
  <si>
    <t>Zpracování bižutérie</t>
  </si>
  <si>
    <t>28-63-H/504</t>
  </si>
  <si>
    <t>28-64-H/003</t>
  </si>
  <si>
    <t>Výrobce ozdobných předmětů</t>
  </si>
  <si>
    <t>28-64-H/004</t>
  </si>
  <si>
    <t>Výrobce vánočních ozdob</t>
  </si>
  <si>
    <t>28-64-H/506</t>
  </si>
  <si>
    <t>Výroba vánočních ozdob</t>
  </si>
  <si>
    <t>28-64-H/507</t>
  </si>
  <si>
    <t>Výroba umělých květin</t>
  </si>
  <si>
    <t>29-51-E/501</t>
  </si>
  <si>
    <t>Potravinářská výroba</t>
  </si>
  <si>
    <t>29-51-H/501</t>
  </si>
  <si>
    <t>29-52-H/001</t>
  </si>
  <si>
    <t>Mlynář</t>
  </si>
  <si>
    <t>29-53-H/001</t>
  </si>
  <si>
    <t xml:space="preserve">Pekař </t>
  </si>
  <si>
    <t>29-54-H/001</t>
  </si>
  <si>
    <t>Cukrář</t>
  </si>
  <si>
    <t>29-54-H/002</t>
  </si>
  <si>
    <t>Cukrář - výroba</t>
  </si>
  <si>
    <t>29-54-H/003</t>
  </si>
  <si>
    <t xml:space="preserve">Cukrovinkář - pečivář - výroba cukrovinek </t>
  </si>
  <si>
    <t>29-54-H/004</t>
  </si>
  <si>
    <t xml:space="preserve">Cukrovinkář - pečivář - výroba trvanlivého pečiva </t>
  </si>
  <si>
    <t>29-55-H/001</t>
  </si>
  <si>
    <t>Mlékař</t>
  </si>
  <si>
    <t>29-55-H/002</t>
  </si>
  <si>
    <t>Mlékař - výroba</t>
  </si>
  <si>
    <t>29-55-H/003</t>
  </si>
  <si>
    <t>Mlékař - prodej</t>
  </si>
  <si>
    <t>29-56-H/001</t>
  </si>
  <si>
    <t>Řezník uzenář</t>
  </si>
  <si>
    <t>29-56-H/002</t>
  </si>
  <si>
    <t>Řezník-uzenář - výroba</t>
  </si>
  <si>
    <t>29-56-H/003</t>
  </si>
  <si>
    <t>Řezník-uzenář - prodej</t>
  </si>
  <si>
    <t>29-57-H/002</t>
  </si>
  <si>
    <t>Sladovník - pivovarník</t>
  </si>
  <si>
    <t>29-58-H/001</t>
  </si>
  <si>
    <t xml:space="preserve">Konzervář </t>
  </si>
  <si>
    <t>31-41-L/008</t>
  </si>
  <si>
    <t>Operátor textilní výroby</t>
  </si>
  <si>
    <t>31-43-L/003</t>
  </si>
  <si>
    <t>Operátor oděvní výroby</t>
  </si>
  <si>
    <t>31-43-L/004</t>
  </si>
  <si>
    <t>Operátor oděvní výroby - oděvní výroba</t>
  </si>
  <si>
    <t>31-43-L/006</t>
  </si>
  <si>
    <t>Operátor oděvní výroby - obchodní činnost</t>
  </si>
  <si>
    <t>31-52-H/003</t>
  </si>
  <si>
    <t>Plsťař</t>
  </si>
  <si>
    <t>31-54-H/001</t>
  </si>
  <si>
    <t xml:space="preserve">Pletař </t>
  </si>
  <si>
    <t>31-57-E/501</t>
  </si>
  <si>
    <t>Textilní výroba</t>
  </si>
  <si>
    <t>31-57-H/001</t>
  </si>
  <si>
    <t xml:space="preserve">Pracovník v textilním a oděvním průmyslu </t>
  </si>
  <si>
    <t>31-57-H/502</t>
  </si>
  <si>
    <t>31-58-H/001</t>
  </si>
  <si>
    <t>Krejčí</t>
  </si>
  <si>
    <t>31-59-E/503</t>
  </si>
  <si>
    <t>Výroba konfekce</t>
  </si>
  <si>
    <t>31-59-H/501</t>
  </si>
  <si>
    <t>31-62-H/001</t>
  </si>
  <si>
    <t>Kloboučník</t>
  </si>
  <si>
    <t>32-41-E/501</t>
  </si>
  <si>
    <t>Výroba usní</t>
  </si>
  <si>
    <t>32-42-L/001</t>
  </si>
  <si>
    <t xml:space="preserve">Operátor kožedělné výroby </t>
  </si>
  <si>
    <t>32-43-L/001</t>
  </si>
  <si>
    <t xml:space="preserve">Operátor kožešnické výroby </t>
  </si>
  <si>
    <t>32-52-H/001</t>
  </si>
  <si>
    <t>Brašnář</t>
  </si>
  <si>
    <t>32-53-H/001</t>
  </si>
  <si>
    <t>Kožešník</t>
  </si>
  <si>
    <t>32-53-H/002</t>
  </si>
  <si>
    <t>32-53-H/003</t>
  </si>
  <si>
    <t>32-54-H/006</t>
  </si>
  <si>
    <t>Obuvník</t>
  </si>
  <si>
    <t>32-55-H/001</t>
  </si>
  <si>
    <t>Rukavičkář</t>
  </si>
  <si>
    <t>32-56-H/001</t>
  </si>
  <si>
    <t>Sedlář</t>
  </si>
  <si>
    <t>32-58-E/501</t>
  </si>
  <si>
    <t>Výroba obuvi</t>
  </si>
  <si>
    <t>33-41-L/006</t>
  </si>
  <si>
    <t xml:space="preserve">Operátor dřevařské a nábytkářské výroby </t>
  </si>
  <si>
    <t>33-52-H/501</t>
  </si>
  <si>
    <t>Kartáčník</t>
  </si>
  <si>
    <t>33-53-E/503</t>
  </si>
  <si>
    <t>Košíkářská výroba</t>
  </si>
  <si>
    <t>33-53-H/502</t>
  </si>
  <si>
    <t>33-54-H/001</t>
  </si>
  <si>
    <t>Mechanik hudebních nástrojů – akordeony a foukací harmoniky</t>
  </si>
  <si>
    <t>33-54-H/002</t>
  </si>
  <si>
    <t>Mechanik hudebních nástrojů –klávesové nástroje</t>
  </si>
  <si>
    <t>33-54-H/003</t>
  </si>
  <si>
    <t>Mechanik hudebních nástrojů –strunné nástroje</t>
  </si>
  <si>
    <t>33-54-H/004</t>
  </si>
  <si>
    <t>Mechanik hudebních nástrojů –varhany</t>
  </si>
  <si>
    <t>33-54-H/005</t>
  </si>
  <si>
    <t>Mechanik dechových a bicích hudebních nástrojů</t>
  </si>
  <si>
    <t>33-55-H/001</t>
  </si>
  <si>
    <t xml:space="preserve">Rámař – pozlacovač </t>
  </si>
  <si>
    <t>33-56-H/001</t>
  </si>
  <si>
    <t>Truhlář</t>
  </si>
  <si>
    <t>33-56-H/002</t>
  </si>
  <si>
    <t>Truhlář – výroba nábytku</t>
  </si>
  <si>
    <t>33-56-H/003</t>
  </si>
  <si>
    <t>Truhlář – dřevěné konstrukce</t>
  </si>
  <si>
    <t>33-57-E/502</t>
  </si>
  <si>
    <t>Zpracování dřeva</t>
  </si>
  <si>
    <t>33-57-H/001</t>
  </si>
  <si>
    <t xml:space="preserve">Výrobce sportovních potřeb </t>
  </si>
  <si>
    <t>33-57-H/502</t>
  </si>
  <si>
    <t>33-58-H/501</t>
  </si>
  <si>
    <t xml:space="preserve">Zpracovatel přírodních pletiv </t>
  </si>
  <si>
    <t>33-59-E/504</t>
  </si>
  <si>
    <t>Čalounická výroba</t>
  </si>
  <si>
    <t>33-59-H/001</t>
  </si>
  <si>
    <t xml:space="preserve">Čalouník </t>
  </si>
  <si>
    <t>33-59-H/502</t>
  </si>
  <si>
    <t>34-51-H/001</t>
  </si>
  <si>
    <t xml:space="preserve">Sazeč </t>
  </si>
  <si>
    <t>34-52-H/001</t>
  </si>
  <si>
    <t>Tiskař na polygrafických strojích</t>
  </si>
  <si>
    <t>34-52-L/001</t>
  </si>
  <si>
    <t xml:space="preserve">Tiskař na polygrafických strojích </t>
  </si>
  <si>
    <t>34-53-H/001</t>
  </si>
  <si>
    <t xml:space="preserve">Reprodukční grafik </t>
  </si>
  <si>
    <t>34-53-L/002</t>
  </si>
  <si>
    <t>Reprodukční grafik pro média</t>
  </si>
  <si>
    <t>34-54-E/501</t>
  </si>
  <si>
    <t>Polygrafická výroba</t>
  </si>
  <si>
    <t>34-56-H/001</t>
  </si>
  <si>
    <t xml:space="preserve">Fotograf </t>
  </si>
  <si>
    <t>34-57-H/001</t>
  </si>
  <si>
    <t>Knihař</t>
  </si>
  <si>
    <t>34-57-L/001</t>
  </si>
  <si>
    <t>Technik dokončovacího zpracování tiskovin</t>
  </si>
  <si>
    <t>36-45-L/002</t>
  </si>
  <si>
    <t>Mechanik tepelných zařízení</t>
  </si>
  <si>
    <t>36-51-H/002</t>
  </si>
  <si>
    <t>Dlaždič</t>
  </si>
  <si>
    <t>36-52-H/001</t>
  </si>
  <si>
    <t>Instalatér</t>
  </si>
  <si>
    <t>36-52-H/004</t>
  </si>
  <si>
    <t>Mechanik plynových zařízení</t>
  </si>
  <si>
    <t>36-53-H/001</t>
  </si>
  <si>
    <t xml:space="preserve">Izolatér </t>
  </si>
  <si>
    <t>36-54-H/001</t>
  </si>
  <si>
    <t>Kameník</t>
  </si>
  <si>
    <t>36-55-H/001</t>
  </si>
  <si>
    <t>Klempíř - stavební výroba</t>
  </si>
  <si>
    <t>36-56-H/001</t>
  </si>
  <si>
    <t>Kominík</t>
  </si>
  <si>
    <t>36-57-E/508</t>
  </si>
  <si>
    <t>Malířské a natěračské práce</t>
  </si>
  <si>
    <t>36-57-H/001</t>
  </si>
  <si>
    <t>Malíř</t>
  </si>
  <si>
    <t>36-59-H/001</t>
  </si>
  <si>
    <t xml:space="preserve">Podlahář </t>
  </si>
  <si>
    <t>36-61-H/002</t>
  </si>
  <si>
    <t>Silničář</t>
  </si>
  <si>
    <t>36-62-E/503</t>
  </si>
  <si>
    <t>Sklenářské práce</t>
  </si>
  <si>
    <t>36-62-H/001</t>
  </si>
  <si>
    <t xml:space="preserve">Sklenář </t>
  </si>
  <si>
    <t>36-63-H/001</t>
  </si>
  <si>
    <t>Štukatér</t>
  </si>
  <si>
    <t>36-64-H/001</t>
  </si>
  <si>
    <t>Tesař</t>
  </si>
  <si>
    <t>36-66-H/001</t>
  </si>
  <si>
    <t>Montér suchých staveb</t>
  </si>
  <si>
    <t>36-67-E/503</t>
  </si>
  <si>
    <t>Stavební výroba</t>
  </si>
  <si>
    <t>36-67-E/507</t>
  </si>
  <si>
    <t>Dělník technických služeb</t>
  </si>
  <si>
    <t>36-67-H/001</t>
  </si>
  <si>
    <t>Zedník</t>
  </si>
  <si>
    <t>36-67-H/003</t>
  </si>
  <si>
    <t>Kamnář</t>
  </si>
  <si>
    <t>36-67-H/004</t>
  </si>
  <si>
    <t>Obkladač</t>
  </si>
  <si>
    <t>36-67-H/502</t>
  </si>
  <si>
    <t>36-69-H/001</t>
  </si>
  <si>
    <t xml:space="preserve">Pokrývač </t>
  </si>
  <si>
    <t>37-41-L/009</t>
  </si>
  <si>
    <t xml:space="preserve">Operátor provozu a ekonomiky dopravy </t>
  </si>
  <si>
    <t>37-42-L/003</t>
  </si>
  <si>
    <t>Poštovní manipulant</t>
  </si>
  <si>
    <t>37-51-H/001</t>
  </si>
  <si>
    <t xml:space="preserve">Manipulant poštovního provozu a přepravy </t>
  </si>
  <si>
    <t>37-52-H/001</t>
  </si>
  <si>
    <t xml:space="preserve">Železničář </t>
  </si>
  <si>
    <t>39-41-L/001</t>
  </si>
  <si>
    <t>Autotronik</t>
  </si>
  <si>
    <t>39-41-L/002</t>
  </si>
  <si>
    <t>41-41-L/007</t>
  </si>
  <si>
    <t>Zemědělský podnikatel</t>
  </si>
  <si>
    <t>41-43-L/004</t>
  </si>
  <si>
    <t xml:space="preserve">Chovatel cizokrajných zvířat </t>
  </si>
  <si>
    <t>41-51-E/501</t>
  </si>
  <si>
    <t>Zemědělská výroba</t>
  </si>
  <si>
    <t>41-51-H/007</t>
  </si>
  <si>
    <t>Zemědělec, hospodyňka</t>
  </si>
  <si>
    <t>41-51-H/008</t>
  </si>
  <si>
    <t>Krajinář</t>
  </si>
  <si>
    <t>41-51-H/011</t>
  </si>
  <si>
    <t xml:space="preserve">Farmář </t>
  </si>
  <si>
    <t>41-51-H/013</t>
  </si>
  <si>
    <t>Včelař</t>
  </si>
  <si>
    <t>41-51-H/504</t>
  </si>
  <si>
    <t>41-52-E/510</t>
  </si>
  <si>
    <t>Zahradnická výroba</t>
  </si>
  <si>
    <t>41-52-H/001</t>
  </si>
  <si>
    <t xml:space="preserve">Zahradník </t>
  </si>
  <si>
    <t>41-53-E/501</t>
  </si>
  <si>
    <t>Rybářská výroba</t>
  </si>
  <si>
    <t>41-53-H/002</t>
  </si>
  <si>
    <t>Rybář</t>
  </si>
  <si>
    <t>41-53-H/008</t>
  </si>
  <si>
    <t>Jezdec a ošetřovatel dostihových koní</t>
  </si>
  <si>
    <t>41-53-H/009</t>
  </si>
  <si>
    <t>Chovatel a zpracovatel drůbeže</t>
  </si>
  <si>
    <t>41-53-H/010</t>
  </si>
  <si>
    <t>Chovatel koní a jezdec</t>
  </si>
  <si>
    <t>41-53-H/011</t>
  </si>
  <si>
    <t>Chovatel laboratorních a kožešinových zvířat</t>
  </si>
  <si>
    <t>41-54-H/002</t>
  </si>
  <si>
    <t>Kovář a podkovář</t>
  </si>
  <si>
    <t>41-55-H/003</t>
  </si>
  <si>
    <t>Opravář zemědělských strojů</t>
  </si>
  <si>
    <t>41-56-E/501</t>
  </si>
  <si>
    <t>Lesní výroba</t>
  </si>
  <si>
    <t>41-56-H/001</t>
  </si>
  <si>
    <t xml:space="preserve">Mechanizátor lesní výroby </t>
  </si>
  <si>
    <t>41-57-H/001</t>
  </si>
  <si>
    <t>Zpracovatel dřeva</t>
  </si>
  <si>
    <t>53-41-H/002</t>
  </si>
  <si>
    <t>Ošetřovatel</t>
  </si>
  <si>
    <t>63-43-L/001</t>
  </si>
  <si>
    <t>Peněžní manipulant</t>
  </si>
  <si>
    <t>63-51-H/002</t>
  </si>
  <si>
    <t xml:space="preserve">Technickoadministrativní pracovník </t>
  </si>
  <si>
    <t>64-42-L/012</t>
  </si>
  <si>
    <t>Obchodně provozní pracovník civilního letectví</t>
  </si>
  <si>
    <t>65-41-L/005</t>
  </si>
  <si>
    <t xml:space="preserve">Číšník </t>
  </si>
  <si>
    <t xml:space="preserve">65-41-L/006 </t>
  </si>
  <si>
    <t xml:space="preserve">Kuchař </t>
  </si>
  <si>
    <t>65-51-E/501</t>
  </si>
  <si>
    <t>Provoz společného stravování</t>
  </si>
  <si>
    <t>65-51-H/002</t>
  </si>
  <si>
    <t>Kuchař - číšník pro pohostinství</t>
  </si>
  <si>
    <t>65-51-H/004</t>
  </si>
  <si>
    <t>Kuchař - číšník - příprava jídel</t>
  </si>
  <si>
    <t>65-51-H/006</t>
  </si>
  <si>
    <t>Kuchař - číšník - pohostinství</t>
  </si>
  <si>
    <t>65-51-H/007</t>
  </si>
  <si>
    <t>Hostinský</t>
  </si>
  <si>
    <t>65-51-H/501</t>
  </si>
  <si>
    <t>65-52-H/001</t>
  </si>
  <si>
    <t>Kuchař</t>
  </si>
  <si>
    <t>65-53-H/001</t>
  </si>
  <si>
    <t>Číšník - servírka</t>
  </si>
  <si>
    <t>66-41-L/008</t>
  </si>
  <si>
    <t xml:space="preserve">Obchodník </t>
  </si>
  <si>
    <t>66-51-E/501</t>
  </si>
  <si>
    <t>Obchodní provoz</t>
  </si>
  <si>
    <t>66-51-H/002</t>
  </si>
  <si>
    <t>Prodavač</t>
  </si>
  <si>
    <t>66-51-H/003</t>
  </si>
  <si>
    <t>Prodavač - potravinářské zboží</t>
  </si>
  <si>
    <t>66-51-H/004</t>
  </si>
  <si>
    <t>Prodavač - smíšené zboží</t>
  </si>
  <si>
    <t>66-51-H/005</t>
  </si>
  <si>
    <t>Prodavač - elektrotechnické zboží</t>
  </si>
  <si>
    <t>66-51-H/006</t>
  </si>
  <si>
    <t>Prodavač - drogistické zboží</t>
  </si>
  <si>
    <t>66-51-H/007</t>
  </si>
  <si>
    <t>Prodavač - motorová vozidla</t>
  </si>
  <si>
    <t>66-51-H/008</t>
  </si>
  <si>
    <t>Prodavač - stavebniny a řemeslné potřeby</t>
  </si>
  <si>
    <t>66-51-H/009</t>
  </si>
  <si>
    <t>66-51-H/010</t>
  </si>
  <si>
    <t>Prodavač - obuv a kožená galanterie</t>
  </si>
  <si>
    <t>66-51-H/011</t>
  </si>
  <si>
    <t>Prodavač - domácí potřeby</t>
  </si>
  <si>
    <t>66-51-H/012</t>
  </si>
  <si>
    <t>Prodavač - drobné zboží</t>
  </si>
  <si>
    <t>66-51-H/013</t>
  </si>
  <si>
    <t>Prodavač - hodiny a klenoty</t>
  </si>
  <si>
    <t>66-51-H/014</t>
  </si>
  <si>
    <t>Prodavač - nábytek a bytové zařízení</t>
  </si>
  <si>
    <t>66-51-H/015</t>
  </si>
  <si>
    <t>Prodavač - textil, oděvy a obuv</t>
  </si>
  <si>
    <t>66-51-H/016</t>
  </si>
  <si>
    <t>Prodavač- drobné zboží, klenoty a nábytek</t>
  </si>
  <si>
    <t>66-51-H/017</t>
  </si>
  <si>
    <t>Prodavač -průmyslové zboží</t>
  </si>
  <si>
    <t>66-51-H/018</t>
  </si>
  <si>
    <t>Prodavač – květiny</t>
  </si>
  <si>
    <t>66-51-H/020</t>
  </si>
  <si>
    <t>Prodavač - zbraně a střelivo</t>
  </si>
  <si>
    <t>66-51-H/022</t>
  </si>
  <si>
    <t>Prodavač a výrobce lahůdek</t>
  </si>
  <si>
    <t>66-51-H/501</t>
  </si>
  <si>
    <t>66-52-H/001</t>
  </si>
  <si>
    <t xml:space="preserve">Aranžér </t>
  </si>
  <si>
    <t>66-53-H/003</t>
  </si>
  <si>
    <t>Operátor skladování</t>
  </si>
  <si>
    <t>69-41-L/004</t>
  </si>
  <si>
    <t>Kosmetička</t>
  </si>
  <si>
    <t>69-51-H/001</t>
  </si>
  <si>
    <t xml:space="preserve">Kadeřník </t>
  </si>
  <si>
    <t>69-53-E/502</t>
  </si>
  <si>
    <t>Provoz domácnosti</t>
  </si>
  <si>
    <t>69-53-H/001</t>
  </si>
  <si>
    <t>Rekondiční a sportovní masér</t>
  </si>
  <si>
    <t>69-53-H/003</t>
  </si>
  <si>
    <t>Provoz služeb</t>
  </si>
  <si>
    <t>69-54-H/501</t>
  </si>
  <si>
    <t>Provoz prádelen a čistíren</t>
  </si>
  <si>
    <t>82-48-L/001</t>
  </si>
  <si>
    <t>Starožitník</t>
  </si>
  <si>
    <t>82-51-H/001</t>
  </si>
  <si>
    <t>Umělecký kovář a zámečník</t>
  </si>
  <si>
    <t>82-51-H/002</t>
  </si>
  <si>
    <t>Umělecký pasíř</t>
  </si>
  <si>
    <t>82-51-H/003</t>
  </si>
  <si>
    <t>Zlatník a klenotník</t>
  </si>
  <si>
    <t>82-51-H/004</t>
  </si>
  <si>
    <t>Umělecký štukatér</t>
  </si>
  <si>
    <t>82-51-H/005</t>
  </si>
  <si>
    <t>Umělecký řezbář</t>
  </si>
  <si>
    <t>82-51-H/006</t>
  </si>
  <si>
    <t>Umělecký truhlář</t>
  </si>
  <si>
    <t>82-51-H/007</t>
  </si>
  <si>
    <t>Umělecký pozlacovač</t>
  </si>
  <si>
    <t>82-51-H/008</t>
  </si>
  <si>
    <t>Ruční krajkářka</t>
  </si>
  <si>
    <t>82-51-H/009</t>
  </si>
  <si>
    <t xml:space="preserve">Umělecký keramik </t>
  </si>
  <si>
    <t>82-51-H/010</t>
  </si>
  <si>
    <t xml:space="preserve">Umělecký sklenář </t>
  </si>
  <si>
    <t>82-51-H/011</t>
  </si>
  <si>
    <t>Vlásenkář a maskér</t>
  </si>
  <si>
    <t>82-51-H/012</t>
  </si>
  <si>
    <t xml:space="preserve">Umělecký rytec </t>
  </si>
  <si>
    <t>82-51-H/013</t>
  </si>
  <si>
    <t>Košíkář</t>
  </si>
  <si>
    <t>82-51-H/014</t>
  </si>
  <si>
    <t>Ruční vyšívačka</t>
  </si>
  <si>
    <t>82-51-H/015</t>
  </si>
  <si>
    <t xml:space="preserve">Obuvník scénické obuvi </t>
  </si>
  <si>
    <t>82-51-L/003</t>
  </si>
  <si>
    <t>Uměleckořemeslné zpracování kovů - práce kovářské a zámečnické</t>
  </si>
  <si>
    <t>82-51-L/004</t>
  </si>
  <si>
    <t>Uměleckořemeslné zpracování kovů - práce pasířské</t>
  </si>
  <si>
    <t>82-51-L/006</t>
  </si>
  <si>
    <t>Uměleckořemeslné zpracování dřeva - práce truhlářské</t>
  </si>
  <si>
    <t>82-51-L/007</t>
  </si>
  <si>
    <t>Uměleckořemeslné zpracování dřeva - práce řezbářské</t>
  </si>
  <si>
    <t>82-51-L/008</t>
  </si>
  <si>
    <t>82-51-L/009</t>
  </si>
  <si>
    <t>Uměleckořemeslná stavba hudebních nástrojů - strunné nástroje</t>
  </si>
  <si>
    <t>82-51-L/010</t>
  </si>
  <si>
    <t>Uměleckořemeslná stavba hudebních nástrojů -klávesové nástroje</t>
  </si>
  <si>
    <t>82-51-L/011</t>
  </si>
  <si>
    <t>Uměleckořemeslné zpracování textilu - práce tkalcovské</t>
  </si>
  <si>
    <t>82-51-L/012</t>
  </si>
  <si>
    <t>Uměleckořemeslné zpracování textilu - ruční výšivka</t>
  </si>
  <si>
    <t>82-51-L/014</t>
  </si>
  <si>
    <t>Uměleckořemeslné zpracování kamene a keramiky - práce keramické</t>
  </si>
  <si>
    <t>82-51-L/017</t>
  </si>
  <si>
    <t>Uměleckořemeslné zpracování skla - hutní tvarování</t>
  </si>
  <si>
    <t>82-51-L/018</t>
  </si>
  <si>
    <t>Uměleckořemeslné zpracování skla - broušení a rytí</t>
  </si>
  <si>
    <t>82-51-L/019</t>
  </si>
  <si>
    <t>Uměleckořemeslné zpracování skla - umělecké vitráže</t>
  </si>
  <si>
    <t>82-51-L/020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</si>
  <si>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</si>
  <si>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</si>
  <si>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</si>
  <si>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</si>
  <si>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</si>
  <si>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</si>
  <si>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</si>
  <si>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</si>
  <si>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</si>
  <si>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</si>
  <si>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</si>
  <si>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</si>
  <si>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</si>
  <si>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</si>
  <si>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</si>
  <si>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</si>
  <si>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</si>
  <si>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</si>
  <si>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</si>
  <si>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</si>
  <si>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</si>
  <si>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</si>
  <si>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</si>
  <si>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</si>
  <si>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</si>
  <si>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</si>
  <si>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</si>
  <si>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</si>
  <si>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</si>
  <si>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</si>
  <si>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</si>
  <si>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</si>
  <si>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</si>
  <si>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Péče o památky</t>
  </si>
  <si>
    <t xml:space="preserve">Restaurování kovů    </t>
  </si>
  <si>
    <t>Konzervování a restaurování textilií</t>
  </si>
  <si>
    <t>Výtvarné zpracování animovaného filmu</t>
  </si>
  <si>
    <t>Obraz a zvuk ve filmové, televizní a rozhlasové tvorbě</t>
  </si>
  <si>
    <t>Organizace filmové, televizní a rozhlasové tvorby</t>
  </si>
  <si>
    <t>Hudba - jazz</t>
  </si>
  <si>
    <t>Tvorba textu a scénáře</t>
  </si>
  <si>
    <t>Dramatické umění a moderování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</si>
  <si>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</si>
  <si>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</si>
  <si>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</si>
  <si>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</si>
  <si>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</si>
  <si>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</si>
  <si>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</si>
  <si>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</si>
  <si>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</si>
  <si>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</si>
  <si>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</si>
  <si>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</si>
  <si>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</si>
  <si>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</si>
  <si>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</si>
  <si>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</si>
  <si>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</si>
  <si>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</si>
  <si>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Opravářské práce</t>
  </si>
  <si>
    <t>Farmářské práce</t>
  </si>
  <si>
    <t xml:space="preserve">Zámečnické práce a údržba                                                       </t>
  </si>
  <si>
    <t xml:space="preserve">Zámečnické práce ve stavebnictví                                                </t>
  </si>
  <si>
    <t xml:space="preserve">Obráběcí práce                                                                  </t>
  </si>
  <si>
    <t>Strojně montážní práce - automontážní práce</t>
  </si>
  <si>
    <t xml:space="preserve">Keramické práce                                                                 </t>
  </si>
  <si>
    <t xml:space="preserve">Cukrářské práce                                                                 </t>
  </si>
  <si>
    <t>Tkalcovské práce</t>
  </si>
  <si>
    <t xml:space="preserve">Šití oděvů                                                                      </t>
  </si>
  <si>
    <t>Šití prádla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</si>
  <si>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</si>
  <si>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</si>
  <si>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</si>
  <si>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</si>
  <si>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</si>
  <si>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</si>
  <si>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</si>
  <si>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</si>
  <si>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</si>
  <si>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</si>
  <si>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</si>
  <si>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</si>
  <si>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</si>
  <si>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</si>
  <si>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</si>
  <si>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</si>
  <si>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</si>
  <si>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</si>
  <si>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</si>
  <si>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</si>
  <si>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</si>
  <si>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</si>
  <si>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</si>
  <si>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</si>
  <si>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</si>
  <si>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</si>
  <si>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</si>
  <si>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</si>
  <si>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</si>
  <si>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</si>
  <si>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</si>
  <si>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</si>
  <si>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</si>
  <si>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</si>
  <si>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</si>
  <si>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</si>
  <si>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Kovářské práce</t>
  </si>
  <si>
    <t>Elektrotechnické a strojně montážní práce</t>
  </si>
  <si>
    <t>Výroba dutého skla</t>
  </si>
  <si>
    <t>Pekařské práce</t>
  </si>
  <si>
    <t>Řeznické a uzenářské práce</t>
  </si>
  <si>
    <t>Pletařské práce</t>
  </si>
  <si>
    <t>Brašnářské a sedlářské práce</t>
  </si>
  <si>
    <t>Kartáčnické a košíkářské práce</t>
  </si>
  <si>
    <t>Truhlářské práce</t>
  </si>
  <si>
    <t>Čalounické práce</t>
  </si>
  <si>
    <t>Dlaždičské práce</t>
  </si>
  <si>
    <t>Klempířské práce ve stavebnictví</t>
  </si>
  <si>
    <t>Podlahářské práce</t>
  </si>
  <si>
    <t>Tesařské práce</t>
  </si>
  <si>
    <t>Tesařské a truhlářské práce - tesařské práce</t>
  </si>
  <si>
    <t>Stavební práce</t>
  </si>
  <si>
    <t>Pokrývačské práce</t>
  </si>
  <si>
    <t>Květinářské, zelinářské a ovocnářské práce</t>
  </si>
  <si>
    <t>Sadovnické a květinářské práce</t>
  </si>
  <si>
    <t>Práce v autoservisu</t>
  </si>
  <si>
    <t>Práce ve zdravotnických a sociálních zařízeních - provozní práce</t>
  </si>
  <si>
    <t>Pečivářské a cukrovinkářské práce</t>
  </si>
  <si>
    <t>Dřevařské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</si>
  <si>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</si>
  <si>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</si>
  <si>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</si>
  <si>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</si>
  <si>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</si>
  <si>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</si>
  <si>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</si>
  <si>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</si>
  <si>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</si>
  <si>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</si>
  <si>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</si>
  <si>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</si>
  <si>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</si>
  <si>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</si>
  <si>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</si>
  <si>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</si>
  <si>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</si>
  <si>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</si>
  <si>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</si>
  <si>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</si>
  <si>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</si>
  <si>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</si>
  <si>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</si>
  <si>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</si>
  <si>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</si>
  <si>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</si>
  <si>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</si>
  <si>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</si>
  <si>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</si>
  <si>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</si>
  <si>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</si>
  <si>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</si>
  <si>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</si>
  <si>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</si>
  <si>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</si>
  <si>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</si>
  <si>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</si>
  <si>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</si>
  <si>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</si>
  <si>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</si>
  <si>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</si>
  <si>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</si>
  <si>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</si>
  <si>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</si>
  <si>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</si>
  <si>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</si>
  <si>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</si>
  <si>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</si>
  <si>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</si>
  <si>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</si>
  <si>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</si>
  <si>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</si>
  <si>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</si>
  <si>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</si>
  <si>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</si>
  <si>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</si>
  <si>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</si>
  <si>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</si>
  <si>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</si>
  <si>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</si>
  <si>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</si>
  <si>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</si>
  <si>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</si>
  <si>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</si>
  <si>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</si>
  <si>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</si>
  <si>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</si>
  <si>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</si>
  <si>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</si>
  <si>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</si>
  <si>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</si>
  <si>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</si>
  <si>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</si>
  <si>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</si>
  <si>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</si>
  <si>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</si>
  <si>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</si>
  <si>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</si>
  <si>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</si>
  <si>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</si>
  <si>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</si>
  <si>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</si>
  <si>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</si>
  <si>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</si>
  <si>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</si>
  <si>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</si>
  <si>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</si>
  <si>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</si>
  <si>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</si>
  <si>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</si>
  <si>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</si>
  <si>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</si>
  <si>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</si>
  <si>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</si>
  <si>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</si>
  <si>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</si>
  <si>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</si>
  <si>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</si>
  <si>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</si>
  <si>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</si>
  <si>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</si>
  <si>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</si>
  <si>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</si>
  <si>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</si>
  <si>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</si>
  <si>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</si>
  <si>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</si>
  <si>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</si>
  <si>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</si>
  <si>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</si>
  <si>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</si>
  <si>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</si>
  <si>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</si>
  <si>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</si>
  <si>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</si>
  <si>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</si>
  <si>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</si>
  <si>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</si>
  <si>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</si>
  <si>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</si>
  <si>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</si>
  <si>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</si>
  <si>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</si>
  <si>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</si>
  <si>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</si>
  <si>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</si>
  <si>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</si>
  <si>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</si>
  <si>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</si>
  <si>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</si>
  <si>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</si>
  <si>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</si>
  <si>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</si>
  <si>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</si>
  <si>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</si>
  <si>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</si>
  <si>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</si>
  <si>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</si>
  <si>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</si>
  <si>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</si>
  <si>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</si>
  <si>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</si>
  <si>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</si>
  <si>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</si>
  <si>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</si>
  <si>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</si>
  <si>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</si>
  <si>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</si>
  <si>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</si>
  <si>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</si>
  <si>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</si>
  <si>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</si>
  <si>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</si>
  <si>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</si>
  <si>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Příloha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</si>
  <si>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</si>
  <si>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</si>
  <si>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</si>
  <si>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</si>
  <si>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</si>
  <si>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</si>
  <si>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</si>
  <si>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</si>
  <si>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</si>
  <si>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</si>
  <si>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</si>
  <si>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</si>
  <si>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</si>
  <si>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</si>
  <si>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</si>
  <si>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</si>
  <si>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</si>
  <si>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</si>
  <si>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</si>
  <si>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</si>
  <si>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</si>
  <si>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</si>
  <si>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</si>
  <si>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</si>
  <si>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</si>
  <si>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</si>
  <si>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</si>
  <si>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</si>
  <si>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</si>
  <si>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</si>
  <si>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</si>
  <si>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</si>
  <si>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</si>
  <si>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</si>
  <si>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</si>
  <si>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</si>
  <si>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</si>
  <si>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</si>
  <si>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</si>
  <si>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</si>
  <si>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</si>
  <si>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</si>
  <si>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</si>
  <si>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</si>
  <si>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</si>
  <si>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</si>
  <si>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</si>
  <si>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</si>
  <si>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</si>
  <si>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</si>
  <si>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</si>
  <si>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</si>
  <si>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</si>
  <si>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</si>
  <si>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</si>
  <si>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</si>
  <si>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</si>
  <si>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</si>
  <si>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</si>
  <si>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</si>
  <si>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</si>
  <si>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</si>
  <si>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</si>
  <si>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</si>
  <si>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</si>
  <si>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</si>
  <si>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</si>
  <si>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</si>
  <si>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</si>
  <si>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</si>
  <si>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</si>
  <si>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</si>
  <si>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</si>
  <si>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</si>
  <si>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</si>
  <si>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</si>
  <si>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</si>
  <si>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</si>
  <si>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</si>
  <si>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</si>
  <si>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</si>
  <si>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</si>
  <si>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</si>
  <si>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</si>
  <si>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</si>
  <si>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</si>
  <si>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</si>
  <si>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</si>
  <si>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</si>
  <si>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</si>
  <si>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</si>
  <si>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</si>
  <si>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</si>
  <si>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</si>
  <si>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</si>
  <si>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</si>
  <si>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</si>
  <si>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</si>
  <si>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</si>
  <si>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</si>
  <si>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</si>
  <si>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</si>
  <si>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</si>
  <si>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</si>
  <si>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</si>
  <si>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</si>
  <si>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</si>
  <si>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</si>
  <si>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</si>
  <si>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</si>
  <si>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</si>
  <si>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</si>
  <si>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</si>
  <si>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</si>
  <si>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</si>
  <si>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</si>
  <si>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</si>
  <si>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</si>
  <si>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</si>
  <si>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</si>
  <si>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</si>
  <si>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</si>
  <si>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</si>
  <si>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</si>
  <si>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</si>
  <si>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</si>
  <si>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</si>
  <si>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</si>
  <si>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</si>
  <si>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</si>
  <si>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</si>
  <si>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</si>
  <si>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</si>
  <si>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</si>
  <si>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</si>
  <si>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</si>
  <si>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</si>
  <si>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</si>
  <si>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</si>
  <si>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</si>
  <si>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</si>
  <si>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</si>
  <si>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</si>
  <si>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</si>
  <si>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</si>
  <si>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</si>
  <si>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</si>
  <si>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</si>
  <si>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</si>
  <si>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</si>
  <si>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</si>
  <si>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</si>
  <si>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</si>
  <si>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</si>
  <si>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</si>
  <si>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</si>
  <si>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</si>
  <si>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</si>
  <si>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</si>
  <si>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</si>
  <si>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</si>
  <si>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</si>
  <si>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</si>
  <si>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</si>
  <si>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</si>
  <si>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</si>
  <si>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</si>
  <si>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</si>
  <si>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</si>
  <si>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</si>
  <si>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</si>
  <si>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</si>
  <si>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</si>
  <si>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</si>
  <si>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</si>
  <si>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</si>
  <si>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</si>
  <si>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</si>
  <si>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</si>
  <si>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</si>
  <si>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</si>
  <si>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</si>
  <si>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</si>
  <si>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</si>
  <si>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</si>
  <si>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</si>
  <si>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</si>
  <si>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</si>
  <si>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</si>
  <si>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</si>
  <si>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</si>
  <si>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</si>
  <si>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</si>
  <si>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</si>
  <si>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</si>
  <si>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</si>
  <si>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</si>
  <si>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</si>
  <si>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</si>
  <si>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</si>
  <si>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</si>
  <si>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</si>
  <si>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</si>
  <si>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</si>
  <si>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</si>
  <si>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</si>
  <si>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</si>
  <si>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</si>
  <si>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</si>
  <si>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</si>
  <si>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</si>
  <si>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</si>
  <si>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</si>
  <si>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</si>
  <si>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</si>
  <si>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</si>
  <si>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</si>
  <si>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</si>
  <si>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</si>
  <si>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</si>
  <si>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</si>
  <si>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</si>
  <si>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</si>
  <si>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</si>
  <si>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</si>
  <si>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</si>
  <si>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</si>
  <si>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</si>
  <si>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</si>
  <si>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</si>
  <si>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</si>
  <si>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</si>
  <si>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</si>
  <si>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</si>
  <si>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</si>
  <si>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</si>
  <si>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</si>
  <si>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</si>
  <si>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</si>
  <si>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</si>
  <si>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</si>
  <si>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</si>
  <si>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</si>
  <si>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</si>
  <si>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</si>
  <si>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</si>
  <si>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</si>
  <si>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</si>
  <si>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</si>
  <si>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</si>
  <si>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</si>
  <si>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</si>
  <si>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</si>
  <si>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</si>
  <si>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</si>
  <si>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</si>
  <si>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</si>
  <si>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</si>
  <si>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</si>
  <si>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</si>
  <si>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</si>
  <si>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</si>
  <si>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</si>
  <si>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</si>
  <si>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</si>
  <si>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</si>
  <si>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</si>
  <si>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</si>
  <si>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</si>
  <si>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</si>
  <si>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</si>
  <si>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</si>
  <si>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</si>
  <si>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</si>
  <si>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</si>
  <si>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</si>
  <si>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</si>
  <si>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</si>
  <si>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</si>
  <si>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</si>
  <si>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</si>
  <si>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</si>
  <si>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</si>
  <si>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</si>
  <si>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</si>
  <si>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</si>
  <si>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</si>
  <si>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</si>
  <si>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</si>
  <si>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</si>
  <si>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</si>
  <si>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</si>
  <si>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</si>
  <si>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</si>
  <si>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</si>
  <si>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</si>
  <si>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</si>
  <si>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</si>
  <si>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</si>
  <si>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</si>
  <si>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</si>
  <si>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</si>
  <si>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</si>
  <si>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</si>
  <si>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</si>
  <si>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</si>
  <si>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</si>
  <si>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</si>
  <si>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</si>
  <si>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</si>
  <si>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</si>
  <si>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</si>
  <si>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</si>
  <si>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</si>
  <si>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</si>
  <si>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</si>
  <si>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</si>
  <si>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</si>
  <si>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</si>
  <si>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</si>
  <si>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</si>
  <si>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</si>
  <si>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</si>
  <si>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</si>
  <si>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</si>
  <si>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</si>
  <si>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</si>
  <si>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</si>
  <si>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</si>
  <si>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</si>
  <si>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</si>
  <si>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</si>
  <si>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</si>
  <si>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</si>
  <si>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</si>
  <si>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</si>
  <si>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</si>
  <si>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</si>
  <si>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</si>
  <si>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</si>
  <si>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</si>
  <si>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</si>
  <si>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</si>
  <si>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</si>
  <si>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</si>
  <si>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</si>
  <si>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</si>
  <si>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</si>
  <si>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</si>
  <si>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</si>
  <si>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</si>
  <si>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</si>
  <si>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</si>
  <si>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</si>
  <si>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</si>
  <si>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</si>
  <si>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</si>
  <si>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</si>
  <si>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</si>
  <si>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</si>
  <si>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</si>
  <si>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</si>
  <si>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</si>
  <si>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</si>
  <si>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</si>
  <si>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</si>
  <si>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</si>
  <si>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</si>
  <si>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</si>
  <si>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</si>
  <si>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</si>
  <si>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</si>
  <si>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</si>
  <si>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</si>
  <si>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</si>
  <si>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</si>
  <si>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</si>
  <si>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</si>
  <si>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</si>
  <si>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</si>
  <si>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</si>
  <si>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</si>
  <si>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</si>
  <si>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</si>
  <si>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</si>
  <si>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</si>
  <si>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</si>
  <si>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</si>
  <si>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</si>
  <si>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</si>
  <si>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</si>
  <si>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</si>
  <si>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</si>
  <si>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</si>
  <si>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</si>
  <si>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</si>
  <si>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</si>
  <si>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</si>
  <si>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</si>
  <si>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</si>
  <si>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</si>
  <si>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</si>
  <si>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</si>
  <si>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</si>
  <si>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</si>
  <si>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</si>
  <si>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</si>
  <si>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</si>
  <si>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</si>
  <si>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</si>
  <si>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</si>
  <si>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</si>
  <si>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</si>
  <si>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</si>
  <si>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</si>
  <si>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</si>
  <si>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</si>
  <si>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</si>
  <si>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</si>
  <si>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</si>
  <si>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</si>
  <si>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</si>
  <si>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</si>
  <si>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</si>
  <si>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</si>
  <si>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</si>
  <si>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</si>
  <si>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</si>
  <si>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</si>
  <si>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</si>
  <si>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</si>
  <si>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</si>
  <si>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</si>
  <si>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</si>
  <si>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</si>
  <si>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</si>
  <si>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</si>
  <si>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</si>
  <si>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</si>
  <si>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</si>
  <si>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</si>
  <si>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</si>
  <si>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</si>
  <si>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</si>
  <si>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</si>
  <si>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</si>
  <si>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</si>
  <si>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</si>
  <si>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</si>
  <si>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</si>
  <si>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</si>
  <si>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</si>
  <si>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</si>
  <si>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</si>
  <si>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</si>
  <si>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</si>
  <si>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</si>
  <si>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</si>
  <si>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</si>
  <si>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</si>
  <si>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</si>
  <si>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</si>
  <si>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</si>
  <si>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</si>
  <si>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</si>
  <si>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</si>
  <si>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</si>
  <si>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</si>
  <si>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</si>
  <si>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</si>
  <si>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</si>
  <si>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Realizace pozemních staveb</t>
  </si>
  <si>
    <t>Ochrana památek a krajiny</t>
  </si>
  <si>
    <t>Mezinárodní obchod, přeprava, zasilatelství</t>
  </si>
  <si>
    <t>Konzervování a restaurování nábytku a nepolychr. dřevořezby</t>
  </si>
  <si>
    <t>Loutkářské umění</t>
  </si>
  <si>
    <t>82-41-M/001</t>
  </si>
  <si>
    <t xml:space="preserve">Užitá malba </t>
  </si>
  <si>
    <t>82-41-M/002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</si>
  <si>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</si>
  <si>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</si>
  <si>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</si>
  <si>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</si>
  <si>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</si>
  <si>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</si>
  <si>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</si>
  <si>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</si>
  <si>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</si>
  <si>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</si>
  <si>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</si>
  <si>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</si>
  <si>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</si>
  <si>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</si>
  <si>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</si>
  <si>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</si>
  <si>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</si>
  <si>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</si>
  <si>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</si>
  <si>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</si>
  <si>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</si>
  <si>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</si>
  <si>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</si>
  <si>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</si>
  <si>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</si>
  <si>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</si>
  <si>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</si>
  <si>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</si>
  <si>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</si>
  <si>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</si>
  <si>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</si>
  <si>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</si>
  <si>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</si>
  <si>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</si>
  <si>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</si>
  <si>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</si>
  <si>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</si>
  <si>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</si>
  <si>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</si>
  <si>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</si>
  <si>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</si>
  <si>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</si>
  <si>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</si>
  <si>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</si>
  <si>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</si>
  <si>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</si>
  <si>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</si>
  <si>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</si>
  <si>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</si>
  <si>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</si>
  <si>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</si>
  <si>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</si>
  <si>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</si>
  <si>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</si>
  <si>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</si>
  <si>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</si>
  <si>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</si>
  <si>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</si>
  <si>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</si>
  <si>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</si>
  <si>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</si>
  <si>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</si>
  <si>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</si>
  <si>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</si>
  <si>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</si>
  <si>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</si>
  <si>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</si>
  <si>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</si>
  <si>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</si>
  <si>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</si>
  <si>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</si>
  <si>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</si>
  <si>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</si>
  <si>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</si>
  <si>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</si>
  <si>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</si>
  <si>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</si>
  <si>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</si>
  <si>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</si>
  <si>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</si>
  <si>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</si>
  <si>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</si>
  <si>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</si>
  <si>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</si>
  <si>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</si>
  <si>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</si>
  <si>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</si>
  <si>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</si>
  <si>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</si>
  <si>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</si>
  <si>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</si>
  <si>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</si>
  <si>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</si>
  <si>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</si>
  <si>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</si>
  <si>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</si>
  <si>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</si>
  <si>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</si>
  <si>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</si>
  <si>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</si>
  <si>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</si>
  <si>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</si>
  <si>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</si>
  <si>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</si>
  <si>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</si>
  <si>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</si>
  <si>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</si>
  <si>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</si>
  <si>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</si>
  <si>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</si>
  <si>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>82-44-M/002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</si>
  <si>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</si>
  <si>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</si>
  <si>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</si>
  <si>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</si>
  <si>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</si>
  <si>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</si>
  <si>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</si>
  <si>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</si>
  <si>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</si>
  <si>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</si>
  <si>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</si>
  <si>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</si>
  <si>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</si>
  <si>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</si>
  <si>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</si>
  <si>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</si>
  <si>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</si>
  <si>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</si>
  <si>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</si>
  <si>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</si>
  <si>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</si>
  <si>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</si>
  <si>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</si>
  <si>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</si>
  <si>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</si>
  <si>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</si>
  <si>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</si>
  <si>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</si>
  <si>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</si>
  <si>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Správa ochrany životního prostředí</t>
  </si>
  <si>
    <t>Vodní hospodářství a ekologie</t>
  </si>
  <si>
    <t>Monitorování životního prostředí</t>
  </si>
  <si>
    <t>Vodní a odpadové hospodářství</t>
  </si>
  <si>
    <t>Optimalizace strojírenských technologií</t>
  </si>
  <si>
    <t>Výrobní technologie ve strojírenství</t>
  </si>
  <si>
    <t>Strojírenství se zaměřením na počítače a CNC techniku</t>
  </si>
  <si>
    <t xml:space="preserve">Jakost a metrologie </t>
  </si>
  <si>
    <t>Stavba obráběcích strojů</t>
  </si>
  <si>
    <t>Automobilová diagnostika a servis</t>
  </si>
  <si>
    <t>Diagnostika silničních vozidel</t>
  </si>
  <si>
    <t>Techn.diagn.a optimalizace renovač. metod</t>
  </si>
  <si>
    <t>Diagnostika a servis silničních vozidel</t>
  </si>
  <si>
    <t>Autoelektronika a opravy silničních motorových vozidel</t>
  </si>
  <si>
    <t>Automatizace a informatika</t>
  </si>
  <si>
    <t>Výpočetní technika a základy programování</t>
  </si>
  <si>
    <t>Počítačová podpora v řízení podniku</t>
  </si>
  <si>
    <t>Aplikace výpočetní techniky</t>
  </si>
  <si>
    <t>Výpočetní systémy</t>
  </si>
  <si>
    <t>Systémy informační</t>
  </si>
  <si>
    <t>Užití počítačů</t>
  </si>
  <si>
    <t>Počítačová grafika v elektrotechnice</t>
  </si>
  <si>
    <t>Počítačové systémy</t>
  </si>
  <si>
    <t>Počítačové systémy elektronické</t>
  </si>
  <si>
    <t>Silnoproudá elektrotechnika</t>
  </si>
  <si>
    <t>Slaboproudá elektrotechnika</t>
  </si>
  <si>
    <t>Lékařská elektronika</t>
  </si>
  <si>
    <t>Automatizační technika</t>
  </si>
  <si>
    <t>Automatizované systémy</t>
  </si>
  <si>
    <t>Sklářství</t>
  </si>
  <si>
    <t>Technologie potravinářských výrob</t>
  </si>
  <si>
    <t>Technologie a hygiena potravin</t>
  </si>
  <si>
    <t>Zpracování mléka</t>
  </si>
  <si>
    <t>Textilní technologické procesy</t>
  </si>
  <si>
    <t>Obuvnická technologie</t>
  </si>
  <si>
    <t>Tvorba nábytku a dřevěné konstrukce</t>
  </si>
  <si>
    <t>Stavební obnova památek</t>
  </si>
  <si>
    <t>Stavby pozemní</t>
  </si>
  <si>
    <t>Železniční stavitelství</t>
  </si>
  <si>
    <t>Inženýrské stavitelství</t>
  </si>
  <si>
    <t>Stavby inženýrské</t>
  </si>
  <si>
    <t>Organizace a řízení ve stavebnictví</t>
  </si>
  <si>
    <t>Management a logistika</t>
  </si>
  <si>
    <t>Celnictví a spedice</t>
  </si>
  <si>
    <t>Provoz a ekonomika dopravy</t>
  </si>
  <si>
    <t>Mezinárodní silniční doprava a přeprava</t>
  </si>
  <si>
    <t>Prevence rizik a záchranářství</t>
  </si>
  <si>
    <t>Výrobní a řídící systémy podniku</t>
  </si>
  <si>
    <t>Řídicí technika</t>
  </si>
  <si>
    <t>Automatizované informační systémy řízení v ekonomice</t>
  </si>
  <si>
    <t>Obnova a rozvoj venkova</t>
  </si>
  <si>
    <t>Zemědělské podnikání</t>
  </si>
  <si>
    <t>Zemědělský manažer</t>
  </si>
  <si>
    <t>Zahradní a krajinná tvorba</t>
  </si>
  <si>
    <t>Péče o krajinu</t>
  </si>
  <si>
    <t>Obchodování se zeměděl.potr.komoditami</t>
  </si>
  <si>
    <t>Šlechtitelství</t>
  </si>
  <si>
    <t>Agroturistika</t>
  </si>
  <si>
    <t>Vyšší odborné lesnictví</t>
  </si>
  <si>
    <t>Diplomovaná všeobecná sestra</t>
  </si>
  <si>
    <t>Diplomovaná dětská sestra</t>
  </si>
  <si>
    <t>Diplomovaná porodní asistentka</t>
  </si>
  <si>
    <t>Diplomovaný zdravotnický záchranář</t>
  </si>
  <si>
    <t>Diplomovaná sestra pro intenzivní péči</t>
  </si>
  <si>
    <t>Diplomovaná sestra pro psychiatrii</t>
  </si>
  <si>
    <t>Diplomovaná dentální hygienistka</t>
  </si>
  <si>
    <t>Diplomovaný ergoterapeut</t>
  </si>
  <si>
    <t>Diplomovaný fyzioterapeut</t>
  </si>
  <si>
    <t>Diplomovaný zdravotní laborant</t>
  </si>
  <si>
    <t>Diplomovaný farmaceutický asistent</t>
  </si>
  <si>
    <t>Diplomovaný oční technik</t>
  </si>
  <si>
    <t>Diplomovaný zubní technik</t>
  </si>
  <si>
    <t>Diplomovaná dietní sestra</t>
  </si>
  <si>
    <t>Diplomovaný radiologický asistent</t>
  </si>
  <si>
    <t>Diplomovaný asistent hygienické služby</t>
  </si>
  <si>
    <t>Teologicko-pastorační činnost</t>
  </si>
  <si>
    <t>Teologická a pastorační činnost</t>
  </si>
  <si>
    <t>Katecheticko -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</si>
  <si>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</si>
  <si>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</si>
  <si>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</si>
  <si>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</si>
  <si>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</si>
  <si>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Zpracování ekonomických a vědeckotechnických informací</t>
  </si>
  <si>
    <t>Účetnictví a finanční hospodaření</t>
  </si>
  <si>
    <t>Účetnictví</t>
  </si>
  <si>
    <t>Prokurista</t>
  </si>
  <si>
    <t>Finance a účetnictví</t>
  </si>
  <si>
    <t>Finanční a ekonomické poradenství</t>
  </si>
  <si>
    <t>Firemní ekonomika</t>
  </si>
  <si>
    <t>Ekonomika podniku a management</t>
  </si>
  <si>
    <t>Financování a účetnictví</t>
  </si>
  <si>
    <t>Ekonomika a management podniku</t>
  </si>
  <si>
    <t>Účetnictví a daně</t>
  </si>
  <si>
    <t>Obchodní podnikatelství</t>
  </si>
  <si>
    <t>Obchod a právo v obchodu</t>
  </si>
  <si>
    <t>Ekonomika mezinárodního hospodářství</t>
  </si>
  <si>
    <t>Marketing pro střední stupeň řízení</t>
  </si>
  <si>
    <t>Mezinárodní obchodní styk</t>
  </si>
  <si>
    <t>Firemní management</t>
  </si>
  <si>
    <t>Ekonomika a zahraniční obchod</t>
  </si>
  <si>
    <t>Prokurista firmy</t>
  </si>
  <si>
    <t>Daně a účetnictví</t>
  </si>
  <si>
    <t>Firemní obchodník</t>
  </si>
  <si>
    <t>Odhadcovství</t>
  </si>
  <si>
    <t>Sociální pojišťovnictví</t>
  </si>
  <si>
    <t>Finanční poradenství</t>
  </si>
  <si>
    <t>Bankovnictví a finance</t>
  </si>
  <si>
    <t>Pojišťovnictví a management</t>
  </si>
  <si>
    <t>Finance a řízení</t>
  </si>
  <si>
    <t>Bankovnictví</t>
  </si>
  <si>
    <t>Finanční řízení</t>
  </si>
  <si>
    <t>Účetnictví a finanční řízení</t>
  </si>
  <si>
    <t>Pojišťovnictví</t>
  </si>
  <si>
    <t>Finance,účetnictví, finanční řízení</t>
  </si>
  <si>
    <t>Finance a bankovnictví</t>
  </si>
  <si>
    <t>Účetnictví a finance</t>
  </si>
  <si>
    <t>Finance a daně</t>
  </si>
  <si>
    <t>Strojírenský management</t>
  </si>
  <si>
    <t>Výrobní a obchodní manager textilu</t>
  </si>
  <si>
    <t>Logistika a management</t>
  </si>
  <si>
    <t>Obchodník v dopravě</t>
  </si>
  <si>
    <t>Management dopravy</t>
  </si>
  <si>
    <t>Marketing výpočetní techniky</t>
  </si>
  <si>
    <t>Management technických oborů</t>
  </si>
  <si>
    <t>Ekonomika strojírenství</t>
  </si>
  <si>
    <t>Manažer a ekonom firmy</t>
  </si>
  <si>
    <t>Manažer sportu</t>
  </si>
  <si>
    <t>Management tělesné výchovy a sportu</t>
  </si>
  <si>
    <t>Manažer provozu</t>
  </si>
  <si>
    <t>Gastronomie a služby cestovního ruchu</t>
  </si>
  <si>
    <t>Cestovní ruch</t>
  </si>
  <si>
    <t>Řízení hotelového provozu</t>
  </si>
  <si>
    <t>Rozvoj a řízení regionální turistiky</t>
  </si>
  <si>
    <t>Řízení hotelnictví a turistických služeb</t>
  </si>
  <si>
    <t>Turismus</t>
  </si>
  <si>
    <t>Management hotelového provozu</t>
  </si>
  <si>
    <t>Právo komerční</t>
  </si>
  <si>
    <t>Ekonomicko-právní činnost</t>
  </si>
  <si>
    <t>Správní činnost</t>
  </si>
  <si>
    <t>Personální práce</t>
  </si>
  <si>
    <t>Prevence kriminality</t>
  </si>
  <si>
    <t>Krizové řízení</t>
  </si>
  <si>
    <t>Informatika ve státní správě</t>
  </si>
  <si>
    <t>Veřejná správa (regionální)</t>
  </si>
  <si>
    <t>Územní správa a samospráva</t>
  </si>
  <si>
    <t>Hospodářsko správní činnost</t>
  </si>
  <si>
    <t>Regionální správa a EU</t>
  </si>
  <si>
    <t>Informační management</t>
  </si>
  <si>
    <t>Informační systémy</t>
  </si>
  <si>
    <t>Masová komunikace</t>
  </si>
  <si>
    <t>Publicistika</t>
  </si>
  <si>
    <t>Stylistika a její tvůrčí využití</t>
  </si>
  <si>
    <t>Pedagogika specif.činností ve volném čase</t>
  </si>
  <si>
    <t>Pedagogika - vychovatelství</t>
  </si>
  <si>
    <t>Charitní a sociální činnost</t>
  </si>
  <si>
    <t>Sociální pedagogika a teologie</t>
  </si>
  <si>
    <t>Sociální pedagogika</t>
  </si>
  <si>
    <t>Sociální a humanitární práce</t>
  </si>
  <si>
    <t>Sociální a teologická činnost</t>
  </si>
  <si>
    <t>Sociální práce</t>
  </si>
  <si>
    <t>Sociálně právní činnost</t>
  </si>
  <si>
    <t>Charitní a sociální péče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</si>
  <si>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</si>
  <si>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</si>
  <si>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</si>
  <si>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</si>
  <si>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</si>
  <si>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</si>
  <si>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Uměleckořemeslné zpracování skla - malba skla</t>
  </si>
  <si>
    <t>82-51-L/022</t>
  </si>
  <si>
    <t>82-51-L/024</t>
  </si>
  <si>
    <t xml:space="preserve">Uměleckořemeslné zpracování kovů - práce rytecké </t>
  </si>
  <si>
    <t>82-51-L/027</t>
  </si>
  <si>
    <t>82-51-L/029</t>
  </si>
  <si>
    <t>Uměleckořemeslné zpracování textilu - práce gobelínářské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</si>
  <si>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</si>
  <si>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</si>
  <si>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</si>
  <si>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</si>
  <si>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</si>
  <si>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</si>
  <si>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</si>
  <si>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</si>
  <si>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</si>
  <si>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</si>
  <si>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</si>
  <si>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</si>
  <si>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</si>
  <si>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</si>
  <si>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</si>
  <si>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</si>
  <si>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</si>
  <si>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Mechanik seřizovač - programování a obsluha technologic. pracovišť</t>
  </si>
  <si>
    <t>Uměleckořemeslné zpracování dřeva - práce čalounické a dekoratér.</t>
  </si>
  <si>
    <t>Uměleckořemeslné zpracování kamene a keramiky - práce kamenos.</t>
  </si>
  <si>
    <t>Uměleckořemeslná stavba hudebních nástrojů - dech. a bicí nástroje</t>
  </si>
  <si>
    <t>Diplomovaný oční technik bez získání způs. zdrav. pracov.</t>
  </si>
  <si>
    <t>Konzervování a restaurování malířských dekorativ. technik</t>
  </si>
  <si>
    <t>Příplatky na zdravotní postižení</t>
  </si>
  <si>
    <t>pokračování části I.</t>
  </si>
  <si>
    <t>- pro denní formu vzdělávání</t>
  </si>
  <si>
    <t>Reklamní tvorba</t>
  </si>
  <si>
    <t>Užitá malba</t>
  </si>
  <si>
    <t>Ražená medaile a mince</t>
  </si>
  <si>
    <t>Tvorba uměleckého skla</t>
  </si>
  <si>
    <t>Textilní výtvarník</t>
  </si>
  <si>
    <t>Grafický design a realizace tiskovin</t>
  </si>
  <si>
    <t>Obalový a grafický design</t>
  </si>
  <si>
    <t>Oděvní návrhářství</t>
  </si>
  <si>
    <t>Design herních předmětů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</si>
  <si>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</si>
  <si>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</si>
  <si>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</si>
  <si>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</si>
  <si>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</si>
  <si>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</si>
  <si>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</si>
  <si>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</si>
  <si>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</si>
  <si>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</si>
  <si>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</si>
  <si>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</si>
  <si>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</si>
  <si>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</si>
  <si>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</si>
  <si>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</si>
  <si>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</si>
  <si>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</si>
  <si>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</si>
  <si>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</si>
  <si>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</si>
  <si>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</si>
  <si>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</si>
  <si>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</si>
  <si>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</si>
  <si>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</si>
  <si>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</si>
  <si>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</si>
  <si>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</si>
  <si>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</si>
  <si>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</si>
  <si>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</si>
  <si>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</si>
  <si>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část I.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</si>
  <si>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</si>
  <si>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</si>
  <si>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</si>
  <si>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</si>
  <si>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</si>
  <si>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</si>
  <si>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</si>
  <si>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</si>
  <si>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</si>
  <si>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</si>
  <si>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</si>
  <si>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</si>
  <si>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</si>
  <si>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</si>
  <si>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</si>
  <si>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</si>
  <si>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 xml:space="preserve">Obuvnické práce                                                                 </t>
  </si>
  <si>
    <t>Tesařské a truhlářské práce - truhlářské práce ve stavebnictví</t>
  </si>
  <si>
    <t xml:space="preserve">Knihařské práce                                                                 </t>
  </si>
  <si>
    <t>Malířské, lakýrnické a natěračské práce - malířské a natěračské práce</t>
  </si>
  <si>
    <t xml:space="preserve">Zednické práce                                                                  </t>
  </si>
  <si>
    <t>Květinářské práce - květinářské a aranžérské práce</t>
  </si>
  <si>
    <t xml:space="preserve">Zahradnické práce                                                               </t>
  </si>
  <si>
    <t xml:space="preserve">Kuchařské práce                                                                 </t>
  </si>
  <si>
    <t xml:space="preserve">Prodavačské práce                                                               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</si>
  <si>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</si>
  <si>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</si>
  <si>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</si>
  <si>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</si>
  <si>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</si>
  <si>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</si>
  <si>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</si>
  <si>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</si>
  <si>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</si>
  <si>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</si>
  <si>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</si>
  <si>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</si>
  <si>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</si>
  <si>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</si>
  <si>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</si>
  <si>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</si>
  <si>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</si>
  <si>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</si>
  <si>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</si>
  <si>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</si>
  <si>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</si>
  <si>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 xml:space="preserve">1. řádek - teoretické vyučování, 2. řádek - praktické vyučování 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</si>
  <si>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</si>
  <si>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</si>
  <si>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</si>
  <si>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</si>
  <si>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</si>
  <si>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</si>
  <si>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</si>
  <si>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</si>
  <si>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</si>
  <si>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</si>
  <si>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</si>
  <si>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</si>
  <si>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</si>
  <si>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</si>
  <si>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</si>
  <si>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</si>
  <si>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</si>
  <si>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</si>
  <si>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</si>
  <si>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</si>
  <si>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</si>
  <si>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</si>
  <si>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</si>
  <si>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</si>
  <si>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</si>
  <si>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</si>
  <si>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</si>
  <si>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</si>
  <si>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</si>
  <si>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</si>
  <si>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</si>
  <si>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</si>
  <si>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</si>
  <si>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</si>
  <si>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</si>
  <si>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</si>
  <si>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</si>
  <si>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</si>
  <si>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</si>
  <si>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</si>
  <si>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</si>
  <si>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</si>
  <si>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</si>
  <si>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</si>
  <si>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</si>
  <si>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</si>
  <si>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</si>
  <si>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</si>
  <si>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</si>
  <si>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</si>
  <si>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</si>
  <si>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</si>
  <si>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</si>
  <si>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</si>
  <si>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</si>
  <si>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</si>
  <si>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</si>
  <si>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</si>
  <si>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 xml:space="preserve">část VI. </t>
  </si>
  <si>
    <t>Kód oboru vzdělání</t>
  </si>
  <si>
    <t>Název oboru vzdělání</t>
  </si>
  <si>
    <t>21-43-L/001</t>
  </si>
  <si>
    <t>Hutník operátor</t>
  </si>
  <si>
    <t>21-44-L/001</t>
  </si>
  <si>
    <t>Technik modelářských zařízení</t>
  </si>
  <si>
    <t>21-52-E/503</t>
  </si>
  <si>
    <t>Hutní výroba</t>
  </si>
  <si>
    <t>21-52-H/504</t>
  </si>
  <si>
    <t>21-52-H/005</t>
  </si>
  <si>
    <t>Hutník</t>
  </si>
  <si>
    <t>21-53-H/001</t>
  </si>
  <si>
    <t>Modelář</t>
  </si>
  <si>
    <t>21-55-E/503</t>
  </si>
  <si>
    <t>Slévárenská výroba</t>
  </si>
  <si>
    <t>21-55-H/001</t>
  </si>
  <si>
    <t>Slévač</t>
  </si>
  <si>
    <t>21-55-H/502</t>
  </si>
  <si>
    <t>23-43-L/008</t>
  </si>
  <si>
    <t>Mechanik přípravář pro kovovýrobu</t>
  </si>
  <si>
    <t>23-44-L/001</t>
  </si>
  <si>
    <t xml:space="preserve">Mechanik strojů a zařízení </t>
  </si>
  <si>
    <t>23-45-L/001</t>
  </si>
  <si>
    <t>Mechanik seřizovač</t>
  </si>
  <si>
    <t>23-45-L/003</t>
  </si>
  <si>
    <t>23-45-L/004</t>
  </si>
  <si>
    <t xml:space="preserve">Mechanik seřizovač - mechatronik </t>
  </si>
  <si>
    <t>23-45-L/005</t>
  </si>
  <si>
    <t>Mechanik číslicově řízených strojů</t>
  </si>
  <si>
    <t>23-45-L/009</t>
  </si>
  <si>
    <t>Letecký mechanik</t>
  </si>
  <si>
    <t>23-45-L/011</t>
  </si>
  <si>
    <t>Mechanik - operátor sklářských strojů</t>
  </si>
  <si>
    <t>23-51-E/501</t>
  </si>
  <si>
    <t>Strojírenská výroba</t>
  </si>
  <si>
    <t>23-51-H/001</t>
  </si>
  <si>
    <t>Zámečník</t>
  </si>
  <si>
    <t>23-51-H/003</t>
  </si>
  <si>
    <t>Strojní mechanik - stroje a zařízení</t>
  </si>
  <si>
    <t>23-51-H/004</t>
  </si>
  <si>
    <t>Strojní mechanik - ocelové konstrukce</t>
  </si>
  <si>
    <t>23-51-H/007</t>
  </si>
  <si>
    <t>Mechanik opravář - stroje a zařízení</t>
  </si>
  <si>
    <t>23-51-H/510</t>
  </si>
  <si>
    <t>23-52-H/001</t>
  </si>
  <si>
    <t xml:space="preserve">Nástrojař </t>
  </si>
  <si>
    <t>23-53-H/001</t>
  </si>
  <si>
    <t>Rytec kovů</t>
  </si>
  <si>
    <t>23-55-H/002</t>
  </si>
  <si>
    <t>Klempíř - strojírenská výroba</t>
  </si>
  <si>
    <t>23-56-E/501</t>
  </si>
  <si>
    <t>Obrábění kovů</t>
  </si>
  <si>
    <t>23-56-H/001</t>
  </si>
  <si>
    <t>Obráběč kovů</t>
  </si>
  <si>
    <t>23-56-H/002</t>
  </si>
  <si>
    <t>Obráběč kovů - univerzální obrábění</t>
  </si>
  <si>
    <t>23-56-H/003</t>
  </si>
  <si>
    <t>Obráběč kovů - soustružení</t>
  </si>
  <si>
    <t>23-56-H/004</t>
  </si>
  <si>
    <t>Obráběč kovů - frézování</t>
  </si>
  <si>
    <t>23-56-H/005</t>
  </si>
  <si>
    <t>Obráběč kovů - broušení</t>
  </si>
  <si>
    <t>23-56-H/006</t>
  </si>
  <si>
    <t>Obráběč kovů - obsluha číslicově řízených strojů</t>
  </si>
  <si>
    <t>23-56-H/507</t>
  </si>
  <si>
    <t>23-57-H/001</t>
  </si>
  <si>
    <t>Strojní kovář</t>
  </si>
  <si>
    <t>23-61-H/001</t>
  </si>
  <si>
    <t>Lakýrník</t>
  </si>
  <si>
    <t>23-62-H/001</t>
  </si>
  <si>
    <t>Optik</t>
  </si>
  <si>
    <t>23-62-H/006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</si>
  <si>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</si>
  <si>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</si>
  <si>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</si>
  <si>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</si>
  <si>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</si>
  <si>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</si>
  <si>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23-63-H/001</t>
  </si>
  <si>
    <t>Hodinář</t>
  </si>
  <si>
    <t>23-65-E/501</t>
  </si>
  <si>
    <t>Provoz energetických výroben</t>
  </si>
  <si>
    <t>23-65-H/001</t>
  </si>
  <si>
    <t>Mechanik silničních strojů</t>
  </si>
  <si>
    <t>23-65-H/004</t>
  </si>
  <si>
    <t>Strojník - duté sklo</t>
  </si>
  <si>
    <t>23-65-H/009</t>
  </si>
  <si>
    <t>Strojník - lodní doprava</t>
  </si>
  <si>
    <t>23-65-H/020</t>
  </si>
  <si>
    <t xml:space="preserve">Strojník </t>
  </si>
  <si>
    <t>23-66-H/001</t>
  </si>
  <si>
    <t>Mechanik opravář</t>
  </si>
  <si>
    <t>23-67-H/004</t>
  </si>
  <si>
    <t>Seřizovač textilních strojů</t>
  </si>
  <si>
    <t>23-68-E/501</t>
  </si>
  <si>
    <t>Technické služby v autoservisu</t>
  </si>
  <si>
    <t>23-68-H/001</t>
  </si>
  <si>
    <t>Automechanik</t>
  </si>
  <si>
    <t>23-68-H/003</t>
  </si>
  <si>
    <t>Mechanik opravář - silniční motorová vozidla</t>
  </si>
  <si>
    <t>23-68-H/506</t>
  </si>
  <si>
    <t>23-69-H/001</t>
  </si>
  <si>
    <t>Puškař</t>
  </si>
  <si>
    <t>23-69-L/001</t>
  </si>
  <si>
    <t>Technik - puškař</t>
  </si>
  <si>
    <t>26-42-L/001</t>
  </si>
  <si>
    <t xml:space="preserve">Mechanik silnoproudých zařízení </t>
  </si>
  <si>
    <t>26-43-L/001</t>
  </si>
  <si>
    <t>Mechanik elektronik</t>
  </si>
  <si>
    <t>26-43-L/006</t>
  </si>
  <si>
    <t>Mechanik zabezpečovacích a sdělovacích systémů</t>
  </si>
  <si>
    <t>26-44-L/001</t>
  </si>
  <si>
    <t>Mechanik elektronik - automatizační technika</t>
  </si>
  <si>
    <t>26-45-L/005</t>
  </si>
  <si>
    <t>Telekomunikační mechanik</t>
  </si>
  <si>
    <t>26-51-E/502</t>
  </si>
  <si>
    <t>Elektrotechnická výroba</t>
  </si>
  <si>
    <t>26-51-H/001</t>
  </si>
  <si>
    <t>Elektrikář</t>
  </si>
  <si>
    <t>26-51-H/002</t>
  </si>
  <si>
    <t>Normativy uvedené v části I. se zvýší o příplatek na jednoho žáka, jde-li:</t>
  </si>
  <si>
    <t xml:space="preserve">     - teoretické vyučování</t>
  </si>
  <si>
    <t xml:space="preserve">     - praktické vyučování</t>
  </si>
  <si>
    <t>Elektrikář - slaboproud</t>
  </si>
  <si>
    <t>26-51-H/003</t>
  </si>
  <si>
    <t>Elektrikář - silnoproud</t>
  </si>
  <si>
    <t>26-51-H/504</t>
  </si>
  <si>
    <t>26-52-H/002</t>
  </si>
  <si>
    <t>Elektromechanik - stroje a zařízení</t>
  </si>
  <si>
    <t>26-52-H/004</t>
  </si>
  <si>
    <t>Mechanik elektrotechnických zařízení</t>
  </si>
  <si>
    <t>26-53-H/001</t>
  </si>
  <si>
    <t xml:space="preserve">Mechanik elektronických zařízení </t>
  </si>
  <si>
    <t>26-56-H/001</t>
  </si>
  <si>
    <t>Elektromechanik - sdělovací a zabezpečovací technika</t>
  </si>
  <si>
    <t>26-56-H/002</t>
  </si>
  <si>
    <t>26-57-H/001</t>
  </si>
  <si>
    <t>Autoelektrikář</t>
  </si>
  <si>
    <t>26-58-H/001</t>
  </si>
  <si>
    <t>Spojový mechanik - spojovací zařízení</t>
  </si>
  <si>
    <t>26-59-H/001</t>
  </si>
  <si>
    <t>Spojový mechanik</t>
  </si>
  <si>
    <t>26-59-H/002</t>
  </si>
  <si>
    <t>Spojový mechanik - sdělovací sítě</t>
  </si>
  <si>
    <t>28-42-L/001</t>
  </si>
  <si>
    <t>Operátor gumárenské a plastikářské výroby</t>
  </si>
  <si>
    <t>28-42-L/012</t>
  </si>
  <si>
    <t>Chemik  operátor - průmyslová chemie</t>
  </si>
  <si>
    <t>28-46-L/002</t>
  </si>
  <si>
    <t>Technologie výroby keramiky a porcelánu</t>
  </si>
  <si>
    <t>28-51-H/001</t>
  </si>
  <si>
    <t xml:space="preserve">Chemik – laborant </t>
  </si>
  <si>
    <t>28-52-E/501</t>
  </si>
  <si>
    <t>Chemická výroba</t>
  </si>
  <si>
    <t>28-52-H/007</t>
  </si>
  <si>
    <t>Chemik</t>
  </si>
  <si>
    <t>28-52-H/509</t>
  </si>
  <si>
    <t>28-53-H/001</t>
  </si>
  <si>
    <t>Operátor farmaceutické výroby</t>
  </si>
  <si>
    <t>28-53-H/002</t>
  </si>
  <si>
    <t>Laborant pro farmaceutickou výrobu</t>
  </si>
  <si>
    <t>28-55-E/501</t>
  </si>
  <si>
    <t>Gumárenská a plastikářská výroba</t>
  </si>
  <si>
    <t>28-55-H/001</t>
  </si>
  <si>
    <t>Gumař plastikář - zpracování kaučuku</t>
  </si>
  <si>
    <t>28-55-H/503</t>
  </si>
  <si>
    <t>28-56-E/503</t>
  </si>
  <si>
    <t>Zpracování papíru</t>
  </si>
  <si>
    <t>28-56-H/502</t>
  </si>
  <si>
    <t>28-57-E/502</t>
  </si>
  <si>
    <t>Keramická výroba</t>
  </si>
  <si>
    <t>28-57-H/007</t>
  </si>
  <si>
    <t>Keramik</t>
  </si>
  <si>
    <t>28-57-H/505</t>
  </si>
  <si>
    <t>28-58-H/001</t>
  </si>
  <si>
    <t>Sklář - duté a lisované sklo</t>
  </si>
  <si>
    <t>28-58-H/005</t>
  </si>
  <si>
    <t>Sklář</t>
  </si>
  <si>
    <t>28-58-H/504</t>
  </si>
  <si>
    <t>Sklářská výroba</t>
  </si>
  <si>
    <t>28-61-H/004</t>
  </si>
  <si>
    <t>Brusič technického a šperkového kamene</t>
  </si>
  <si>
    <t>28-61-H/005</t>
  </si>
  <si>
    <t>Brusič skla</t>
  </si>
  <si>
    <t>23-45-M/005</t>
  </si>
  <si>
    <t xml:space="preserve">Silniční doprava - provoz a údržba vozidel </t>
  </si>
  <si>
    <t>23-45-M/006</t>
  </si>
  <si>
    <t>Silniční doprava - diagnostika vozidel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</si>
  <si>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</si>
  <si>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</si>
  <si>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</si>
  <si>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</si>
  <si>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</si>
  <si>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</si>
  <si>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</si>
  <si>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</si>
  <si>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</si>
  <si>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</si>
  <si>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</si>
  <si>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</si>
  <si>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</si>
  <si>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</si>
  <si>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</si>
  <si>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</si>
  <si>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</si>
  <si>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</si>
  <si>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</si>
  <si>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</si>
  <si>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Mechanik instalatérských a elektrotechnických zařízení budov</t>
  </si>
  <si>
    <t>Prodavač - textil a oděvy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</si>
  <si>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</si>
  <si>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</si>
  <si>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</si>
  <si>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</si>
  <si>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</si>
  <si>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</si>
  <si>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</si>
  <si>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Mateřské škole samostatně zřízené pro děti se zdravotním postižením s polodenním provozem, mateřské škole samostatně zřízené pro děti se zdravotním postižením 
s celodenním nebo polodenním provozem, jde-li o dítě docházející do MŠ na dobu nepřevyšující 4 hodiny denně nebo 5 dnů v měsíci:</t>
  </si>
  <si>
    <t>NIV 
celkem</t>
  </si>
  <si>
    <t>Část I. pokračuje na samostatných listech normativy 
pro střední vzdělávání a vyšší odborné vzdělávání</t>
  </si>
  <si>
    <t>Užitá fotografie a média</t>
  </si>
  <si>
    <t xml:space="preserve">Malířské, lakýrnické a natěračské práce - lakýrnické práce 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</si>
  <si>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</si>
  <si>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</si>
  <si>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</si>
  <si>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</si>
  <si>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</si>
  <si>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</si>
  <si>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</si>
  <si>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</si>
  <si>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</si>
  <si>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</si>
  <si>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</si>
  <si>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</si>
  <si>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</si>
  <si>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</si>
  <si>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</si>
  <si>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</si>
  <si>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</si>
  <si>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</si>
  <si>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</si>
  <si>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</si>
  <si>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</si>
  <si>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</si>
  <si>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</si>
  <si>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</si>
  <si>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</si>
  <si>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</si>
  <si>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</si>
  <si>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</si>
  <si>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</si>
  <si>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</si>
  <si>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</si>
  <si>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</si>
  <si>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</si>
  <si>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</si>
  <si>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</si>
  <si>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</si>
  <si>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</si>
  <si>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</si>
  <si>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</si>
  <si>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</si>
  <si>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</si>
  <si>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</si>
  <si>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</si>
  <si>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</si>
  <si>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</si>
  <si>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</si>
  <si>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</si>
  <si>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</si>
  <si>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</si>
  <si>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</si>
  <si>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</si>
  <si>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</si>
  <si>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</si>
  <si>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</si>
  <si>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</si>
  <si>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</si>
  <si>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</si>
  <si>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</si>
  <si>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</si>
  <si>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</si>
  <si>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</si>
  <si>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</si>
  <si>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</si>
  <si>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</si>
  <si>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</si>
  <si>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</si>
  <si>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</si>
  <si>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</si>
  <si>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</si>
  <si>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</si>
  <si>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</si>
  <si>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</si>
  <si>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</si>
  <si>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</si>
  <si>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</si>
  <si>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</si>
  <si>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</si>
  <si>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</si>
  <si>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</si>
  <si>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</si>
  <si>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</si>
  <si>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</si>
  <si>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</si>
  <si>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</si>
  <si>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</si>
  <si>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</si>
  <si>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</si>
  <si>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</si>
  <si>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</si>
  <si>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</si>
  <si>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</si>
  <si>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</si>
  <si>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</si>
  <si>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</si>
  <si>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</si>
  <si>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</si>
  <si>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</si>
  <si>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</si>
  <si>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</si>
  <si>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</si>
  <si>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</si>
  <si>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</si>
  <si>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</si>
  <si>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</si>
  <si>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</si>
  <si>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</si>
  <si>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</si>
  <si>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</si>
  <si>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</si>
  <si>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</si>
  <si>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</si>
  <si>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</si>
  <si>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</si>
  <si>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</si>
  <si>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</si>
  <si>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</si>
  <si>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</si>
  <si>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</si>
  <si>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</si>
  <si>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</si>
  <si>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</si>
  <si>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</si>
  <si>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</si>
  <si>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</si>
  <si>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</si>
  <si>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</si>
  <si>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</si>
  <si>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</si>
  <si>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</si>
  <si>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</si>
  <si>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</si>
  <si>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</si>
  <si>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</si>
  <si>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</si>
  <si>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</si>
  <si>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</si>
  <si>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</si>
  <si>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</si>
  <si>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</si>
  <si>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</si>
  <si>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</si>
  <si>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</si>
  <si>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</si>
  <si>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</si>
  <si>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</si>
  <si>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Ekonomika v podnikové praxi</t>
  </si>
  <si>
    <t>Regionální cestovní ruch</t>
  </si>
  <si>
    <t>Personální činnost</t>
  </si>
  <si>
    <t>Personalistika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</si>
  <si>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</si>
  <si>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</si>
  <si>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</si>
  <si>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</si>
  <si>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</si>
  <si>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</si>
  <si>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</si>
  <si>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</si>
  <si>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</si>
  <si>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</si>
  <si>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</si>
  <si>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</si>
  <si>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</si>
  <si>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</si>
  <si>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</si>
  <si>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</si>
  <si>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</si>
  <si>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</si>
  <si>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</si>
  <si>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</si>
  <si>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</si>
  <si>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Ochrana vojsk a obyvatelstva při krizových situacích</t>
  </si>
  <si>
    <t>Železobetonářské práce</t>
  </si>
  <si>
    <t>Práce při výrobě bižuterie a ozdobných předmětů - výroba bižuterie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</si>
  <si>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</si>
  <si>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</si>
  <si>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</si>
  <si>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</si>
  <si>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</si>
  <si>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</si>
  <si>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</si>
  <si>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</si>
  <si>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</si>
  <si>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</si>
  <si>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</si>
  <si>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</si>
  <si>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</si>
  <si>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</si>
  <si>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</si>
  <si>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</si>
  <si>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</si>
  <si>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</si>
  <si>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</si>
  <si>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</si>
  <si>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</si>
  <si>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</si>
  <si>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</si>
  <si>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</si>
  <si>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OBORY VZDĚLÁNÍ POSKYTUJÍCÍ STŘEDNÍ VZDĚLÁNÍ 
S VÝUČNÍM LISTEM NEBO S MATURITNÍ ZKOUŠKU
(DOBÍHAJÍCÍ SOUSTAVA)</t>
  </si>
  <si>
    <t>- pro denní formu vzdělávání, včetně zkráceného studia pro získání středního vzdělání 
s výučním listem nebo s maturitní zkouškou</t>
  </si>
  <si>
    <t>OBORY VZDĚLÁNÍ POSKYTUJÍCÍ STŘEDNÍ VZDĚLÁNÍ 
S VÝUČNÍM LISTEM NEBO S MATURITNÍ ZKOUŠKU,
PRO KTERÉ BYLY VYDÁNY RÁMCOVÉ VZDĚLÁVACÍ PROGRAMY</t>
  </si>
  <si>
    <t>- pro denní formu vzdělávání, včetně zkráceného studia pro získání středního vzdělání s maturitní zkouškou</t>
  </si>
  <si>
    <t>OBORY VZDĚLÁNÍ POSKYTUJÍCÍ STŘEDNÍ VZDĚLÁNÍ 
S MATURITNÍ ZKOUŠKOU
(DOBÍHAJÍCÍ SOUSTAVA)</t>
  </si>
  <si>
    <t>OBORY VZDĚLÁNÍ POSKYTUJÍCÍ STŘEDNÍ VZDĚLÁNÍ
(DOBÍHAJÍCÍ SOUSTAVA)</t>
  </si>
  <si>
    <t>OBORY VZDĚLÁNÍ POSKYTUJÍCÍ STŘEDNÍ VZDĚLÁNÍ 
S MATURITNÍ ZKOUŠKOU,
PRO KTERÉ BYLY VYDÁNY RÁMCOVÉ VZDĚLÁVACÍ PROGRAMY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</si>
  <si>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</si>
  <si>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</si>
  <si>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NÁSTAVBOVÉHO STUDIA 
POSKYTUJÍCÍ STŘEDNÍ VZDĚLÁNÍ S MATURITNÍ ZKOUŠKOU
(DOBÍHAJÍCÍ SOUSTAVA)</t>
  </si>
  <si>
    <t>OBORY VZDĚLÁNÍ POSKYTUJÍCÍ STŘEDNÍ VZDĚLÁNÍ 
S MATURITNÍ ZKOUŠKOU - GYMNÁZIA
(DOBÍHAJÍCÍ SOUSTAVA)</t>
  </si>
  <si>
    <t>OBORY VZDĚLÁNÍ POSKYTUJÍCÍ STŘEDNÍ VZDĚLÁNÍ 
S MATURITNÍ ZKOUŠKOU - GYMNÁZIA,
PRO KTERÉ BYLY VYDÁNY RÁMCOVÉ VZDĚLÁVACÍ PROGRAMY</t>
  </si>
  <si>
    <t>OBORY VZDĚLÁNÍ POSKYTUJÍCÍ VZDĚLÁNÍ V KONZERVATOŘI,
PRO KTERÉ BYLY VYDÁNY RÁMCOVÉ VZDĚLÁVACÍ PROGRAMY</t>
  </si>
  <si>
    <t>ONIV
celkem</t>
  </si>
  <si>
    <t xml:space="preserve">jako roční objem neinvestičních výdajů na jednotku výkonu, </t>
  </si>
  <si>
    <t>tj. dítě, žáka, studenta apod. v (ve)</t>
  </si>
  <si>
    <r>
      <t xml:space="preserve">K normativu pro výuku </t>
    </r>
    <r>
      <rPr>
        <b/>
        <u val="single"/>
        <sz val="10"/>
        <rFont val="Arial CE"/>
        <family val="0"/>
      </rPr>
      <t>ve škole</t>
    </r>
    <r>
      <rPr>
        <sz val="10"/>
        <rFont val="Arial CE"/>
        <family val="0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</si>
  <si>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>ONIV
náhrady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</si>
  <si>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</si>
  <si>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</si>
  <si>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</si>
  <si>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</si>
  <si>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</si>
  <si>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</si>
  <si>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</si>
  <si>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</si>
  <si>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</si>
  <si>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</si>
  <si>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</si>
  <si>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</si>
  <si>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</si>
  <si>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</si>
  <si>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</si>
  <si>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</si>
  <si>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</si>
  <si>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</si>
  <si>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</si>
  <si>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</si>
  <si>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</si>
  <si>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</si>
  <si>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</si>
  <si>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</si>
  <si>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</si>
  <si>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</si>
  <si>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</si>
  <si>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</si>
  <si>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</si>
  <si>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</si>
  <si>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</si>
  <si>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</si>
  <si>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</si>
  <si>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</si>
  <si>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</si>
  <si>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</si>
  <si>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</si>
  <si>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</si>
  <si>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</si>
  <si>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</si>
  <si>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</si>
  <si>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</si>
  <si>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</si>
  <si>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</si>
  <si>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</si>
  <si>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</si>
  <si>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</si>
  <si>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</si>
  <si>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</si>
  <si>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</si>
  <si>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</si>
  <si>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</si>
  <si>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</si>
  <si>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</si>
  <si>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</si>
  <si>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</si>
  <si>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</si>
  <si>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</si>
  <si>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</si>
  <si>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</si>
  <si>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</si>
  <si>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</si>
  <si>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</si>
  <si>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</si>
  <si>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</si>
  <si>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</si>
  <si>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</si>
  <si>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</si>
  <si>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</si>
  <si>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</si>
  <si>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</si>
  <si>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</si>
  <si>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</si>
  <si>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</si>
  <si>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</si>
  <si>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</si>
  <si>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</si>
  <si>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</si>
  <si>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</si>
  <si>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</si>
  <si>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</si>
  <si>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</si>
  <si>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</si>
  <si>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</si>
  <si>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</si>
  <si>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</si>
  <si>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</si>
  <si>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</si>
  <si>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</si>
  <si>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</si>
  <si>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</si>
  <si>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</si>
  <si>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</si>
  <si>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</si>
  <si>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</si>
  <si>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</si>
  <si>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</si>
  <si>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</si>
  <si>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</si>
  <si>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</si>
  <si>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</si>
  <si>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</si>
  <si>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</si>
  <si>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</si>
  <si>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</si>
  <si>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</si>
  <si>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</si>
  <si>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</si>
  <si>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</si>
  <si>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</si>
  <si>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</si>
  <si>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</si>
  <si>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</si>
  <si>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NIV
celkem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</si>
  <si>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</si>
  <si>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</si>
  <si>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</si>
  <si>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</si>
  <si>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</si>
  <si>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</si>
  <si>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</si>
  <si>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</si>
  <si>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</si>
  <si>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</si>
  <si>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</si>
  <si>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</si>
  <si>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</si>
  <si>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</si>
  <si>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</si>
  <si>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</si>
  <si>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</si>
  <si>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</si>
  <si>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</si>
  <si>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</si>
  <si>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</si>
  <si>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</si>
  <si>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</si>
  <si>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</si>
  <si>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</si>
  <si>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</si>
  <si>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</si>
  <si>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</si>
  <si>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</si>
  <si>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</si>
  <si>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</si>
  <si>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</si>
  <si>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</si>
  <si>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</si>
  <si>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</si>
  <si>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</si>
  <si>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</si>
  <si>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</si>
  <si>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</si>
  <si>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</si>
  <si>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</si>
  <si>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</si>
  <si>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</si>
  <si>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</si>
  <si>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</si>
  <si>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</si>
  <si>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</si>
  <si>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</si>
  <si>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</si>
  <si>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</si>
  <si>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</si>
  <si>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</si>
  <si>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</si>
  <si>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</si>
  <si>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</si>
  <si>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</si>
  <si>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</si>
  <si>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</si>
  <si>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</si>
  <si>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</si>
  <si>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</si>
  <si>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</si>
  <si>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</si>
  <si>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</si>
  <si>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</si>
  <si>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</si>
  <si>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</si>
  <si>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</si>
  <si>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</si>
  <si>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</si>
  <si>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</si>
  <si>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</si>
  <si>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</si>
  <si>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</si>
  <si>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</si>
  <si>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</si>
  <si>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</si>
  <si>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</si>
  <si>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</si>
  <si>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</si>
  <si>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</si>
  <si>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</si>
  <si>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</si>
  <si>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</si>
  <si>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</si>
  <si>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</si>
  <si>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</si>
  <si>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</si>
  <si>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</si>
  <si>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</si>
  <si>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</si>
  <si>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</si>
  <si>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</si>
  <si>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</si>
  <si>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</si>
  <si>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</si>
  <si>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</si>
  <si>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</si>
  <si>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</si>
  <si>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</si>
  <si>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</si>
  <si>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</si>
  <si>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</si>
  <si>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</si>
  <si>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</si>
  <si>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</si>
  <si>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</si>
  <si>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</si>
  <si>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</si>
  <si>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</si>
  <si>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</si>
  <si>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</si>
  <si>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</si>
  <si>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</si>
  <si>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</si>
  <si>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</si>
  <si>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</si>
  <si>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</si>
  <si>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</si>
  <si>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</si>
  <si>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</si>
  <si>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</si>
  <si>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</si>
  <si>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</si>
  <si>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</si>
  <si>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OBORY VZDĚLÁNÍ POSKYTUJÍCÍ  VYŠŠÍ ODBORNÉ VZDĚLÁNÍ
(DOBÍHAJÍCÍ SOUSTAVA)</t>
  </si>
  <si>
    <t>16-01-N/002</t>
  </si>
  <si>
    <t>16-01-N/003</t>
  </si>
  <si>
    <t>16-01-N/004</t>
  </si>
  <si>
    <t>16-02-N/001</t>
  </si>
  <si>
    <t>23-41-N/001</t>
  </si>
  <si>
    <t>23-41-N/002</t>
  </si>
  <si>
    <t>23-41-N/003</t>
  </si>
  <si>
    <t>23-41-N/004</t>
  </si>
  <si>
    <t>23-41-N/005</t>
  </si>
  <si>
    <t>23-41-N/006</t>
  </si>
  <si>
    <t>23-45-N/001</t>
  </si>
  <si>
    <t>23-45-N/002</t>
  </si>
  <si>
    <t>23-45-N/003</t>
  </si>
  <si>
    <t>23-45-N/004</t>
  </si>
  <si>
    <t>23-45-N/005</t>
  </si>
  <si>
    <t>26-31-N/002</t>
  </si>
  <si>
    <t>26-31-N/004</t>
  </si>
  <si>
    <t>26-31-N/005</t>
  </si>
  <si>
    <t>26-31-N/006</t>
  </si>
  <si>
    <t>26-31-N/007</t>
  </si>
  <si>
    <t>26-31-N/011</t>
  </si>
  <si>
    <t>26-31-N/012</t>
  </si>
  <si>
    <t>26-31-N/013</t>
  </si>
  <si>
    <t>26-31-N/014</t>
  </si>
  <si>
    <t>26-31-N/015</t>
  </si>
  <si>
    <t>26-31-N/016</t>
  </si>
  <si>
    <t>26-42-N/001</t>
  </si>
  <si>
    <t>26-43-N/002</t>
  </si>
  <si>
    <t>26-43-N/003</t>
  </si>
  <si>
    <t>26-44-N/001</t>
  </si>
  <si>
    <t>26-44-N/003</t>
  </si>
  <si>
    <t>28-32-N/001</t>
  </si>
  <si>
    <t>29-31-N/001</t>
  </si>
  <si>
    <t>29-31-N/002</t>
  </si>
  <si>
    <t>29-31-N/003</t>
  </si>
  <si>
    <t>29-31-N/004</t>
  </si>
  <si>
    <t>31-31-N/001</t>
  </si>
  <si>
    <t>32-31-N/001</t>
  </si>
  <si>
    <t>33-31-N/001</t>
  </si>
  <si>
    <t>36-41-N/001</t>
  </si>
  <si>
    <t>36-41-N/002</t>
  </si>
  <si>
    <t>36-41-N/003</t>
  </si>
  <si>
    <t>36-41-N/005</t>
  </si>
  <si>
    <t>36-42-N/001</t>
  </si>
  <si>
    <t>36-42-N/003</t>
  </si>
  <si>
    <t>36-42-N/004</t>
  </si>
  <si>
    <t>36-47-N/001</t>
  </si>
  <si>
    <t>36-47-N/002</t>
  </si>
  <si>
    <t>37-41-N/001</t>
  </si>
  <si>
    <t>37-41-N/002</t>
  </si>
  <si>
    <t>37-41-N/003</t>
  </si>
  <si>
    <t>37-41-N/004</t>
  </si>
  <si>
    <t>39-08-N/001</t>
  </si>
  <si>
    <t>39-41-N/001</t>
  </si>
  <si>
    <t>39-41-N/002</t>
  </si>
  <si>
    <t>39-41-N/003</t>
  </si>
  <si>
    <t>41-31-N/001</t>
  </si>
  <si>
    <t>41-31-N/002</t>
  </si>
  <si>
    <t>41-31-N/003</t>
  </si>
  <si>
    <t>41-31-N/005</t>
  </si>
  <si>
    <t>41-31-N/006</t>
  </si>
  <si>
    <t>41-31-N/007</t>
  </si>
  <si>
    <t>41-31-N/009</t>
  </si>
  <si>
    <t>41-31-N/010</t>
  </si>
  <si>
    <t>41-32-N/001</t>
  </si>
  <si>
    <t>41-32-N/002</t>
  </si>
  <si>
    <t>53-41-N/001</t>
  </si>
  <si>
    <t>53-41-N/002</t>
  </si>
  <si>
    <t>53-41-N/003</t>
  </si>
  <si>
    <t>53-41-N/004</t>
  </si>
  <si>
    <t>53-41-N/005</t>
  </si>
  <si>
    <t>53-41-N/006</t>
  </si>
  <si>
    <t>53-41-N/007</t>
  </si>
  <si>
    <t>53-42-N/001</t>
  </si>
  <si>
    <t>53-42-N/002</t>
  </si>
  <si>
    <t>53-43-N/003</t>
  </si>
  <si>
    <t>53-43-N/004</t>
  </si>
  <si>
    <t>53-44-N/001</t>
  </si>
  <si>
    <t>53-44-N/002</t>
  </si>
  <si>
    <t>53-44-N/003</t>
  </si>
  <si>
    <t>53-45-N/002</t>
  </si>
  <si>
    <t>53-45-N/004</t>
  </si>
  <si>
    <t>53-45-N/005</t>
  </si>
  <si>
    <t>61-41-N/004</t>
  </si>
  <si>
    <t>61-41-N/005</t>
  </si>
  <si>
    <t>61-41-N/006</t>
  </si>
  <si>
    <t>61-41-N/007</t>
  </si>
  <si>
    <t>61-41-N/008</t>
  </si>
  <si>
    <t>63-41-N/001</t>
  </si>
  <si>
    <t>63-41-N/004</t>
  </si>
  <si>
    <t>63-41-N/005</t>
  </si>
  <si>
    <t>63-41-N/007</t>
  </si>
  <si>
    <t>63-41-N/008</t>
  </si>
  <si>
    <t>63-41-N/010</t>
  </si>
  <si>
    <t>63-41-N/011</t>
  </si>
  <si>
    <t>63-41-N/012</t>
  </si>
  <si>
    <t>63-41-N/013</t>
  </si>
  <si>
    <t>63-41-N/014</t>
  </si>
  <si>
    <t>63-41-N/015</t>
  </si>
  <si>
    <t>63-41-N/016</t>
  </si>
  <si>
    <t>63-41-N/017</t>
  </si>
  <si>
    <t>63-41-N/018</t>
  </si>
  <si>
    <t>63-41-N/019</t>
  </si>
  <si>
    <t>63-41-N/020</t>
  </si>
  <si>
    <t>63-41-N/023</t>
  </si>
  <si>
    <t>63-41-N/024</t>
  </si>
  <si>
    <t>63-41-N/025</t>
  </si>
  <si>
    <t>63-41-N/026</t>
  </si>
  <si>
    <t>63-41-N/027</t>
  </si>
  <si>
    <t>63-41-N/029</t>
  </si>
  <si>
    <t>63-41-N/031</t>
  </si>
  <si>
    <t>63-41-N/032</t>
  </si>
  <si>
    <t>63-41-N/033</t>
  </si>
  <si>
    <t>63-41-N/035</t>
  </si>
  <si>
    <t>63-41-N/036</t>
  </si>
  <si>
    <t>63-41-N/037</t>
  </si>
  <si>
    <t>63-43-N/001</t>
  </si>
  <si>
    <t>63-43-N/002</t>
  </si>
  <si>
    <t>63-43-N/003</t>
  </si>
  <si>
    <t>63-43-N/004</t>
  </si>
  <si>
    <t>63-43-N/005</t>
  </si>
  <si>
    <t>63-43-N/006</t>
  </si>
  <si>
    <t>63-43-N/007</t>
  </si>
  <si>
    <t>63-43-N/008</t>
  </si>
  <si>
    <t>63-43-N/009</t>
  </si>
  <si>
    <t>63-43-N/010</t>
  </si>
  <si>
    <t>63-43-N/011</t>
  </si>
  <si>
    <t>63-43-N/013</t>
  </si>
  <si>
    <t>63-43-N/014</t>
  </si>
  <si>
    <t>63-43-N/015</t>
  </si>
  <si>
    <t>63-43-N/016</t>
  </si>
  <si>
    <t>64-31-N/002</t>
  </si>
  <si>
    <t>64-31-N/003</t>
  </si>
  <si>
    <t>64-31-N/005</t>
  </si>
  <si>
    <t>64-31-N/006</t>
  </si>
  <si>
    <t>64-31-N/007</t>
  </si>
  <si>
    <t>64-31-N/008</t>
  </si>
  <si>
    <t>64-31-N/009</t>
  </si>
  <si>
    <t>64-31-N/011</t>
  </si>
  <si>
    <t>64-31-N/012</t>
  </si>
  <si>
    <t>64-31-N/013</t>
  </si>
  <si>
    <t>64-31-N/015</t>
  </si>
  <si>
    <t>64-31-N/016</t>
  </si>
  <si>
    <t>64-31-N/017</t>
  </si>
  <si>
    <t>64-31-N/018</t>
  </si>
  <si>
    <t>65-41-N/001</t>
  </si>
  <si>
    <t>65-42-N/001</t>
  </si>
  <si>
    <t>65-42-N/002</t>
  </si>
  <si>
    <t>65-42-N/003</t>
  </si>
  <si>
    <t>65-42-N/004</t>
  </si>
  <si>
    <t>65-42-N/005</t>
  </si>
  <si>
    <t>65-42-N/007</t>
  </si>
  <si>
    <t>65-42-N/008</t>
  </si>
  <si>
    <t>65-42-N/009</t>
  </si>
  <si>
    <t>66-41-N/001</t>
  </si>
  <si>
    <t>68-41-N/001</t>
  </si>
  <si>
    <t>68-41-N/003</t>
  </si>
  <si>
    <t>68-41-N/004</t>
  </si>
  <si>
    <t>68-41-N/005</t>
  </si>
  <si>
    <t>68-41-N/006</t>
  </si>
  <si>
    <t>68-41-N/007</t>
  </si>
  <si>
    <t>68-41-N/008</t>
  </si>
  <si>
    <t>68-41-N/009</t>
  </si>
  <si>
    <t>68-41-N/010</t>
  </si>
  <si>
    <t>68-42-N/001</t>
  </si>
  <si>
    <t>68-42-N/002</t>
  </si>
  <si>
    <t>68-43-N/001</t>
  </si>
  <si>
    <t>68-43-N/002</t>
  </si>
  <si>
    <t>68-43-N/003</t>
  </si>
  <si>
    <t>68-43-N/005</t>
  </si>
  <si>
    <t>68-43-N/006</t>
  </si>
  <si>
    <t>68-43-N/007</t>
  </si>
  <si>
    <t>68-43-N/008</t>
  </si>
  <si>
    <t>68-43-N/009</t>
  </si>
  <si>
    <t>72-41-N/001</t>
  </si>
  <si>
    <t>72-41-N/003</t>
  </si>
  <si>
    <t>72-42-N/001</t>
  </si>
  <si>
    <t>72-42-N/002</t>
  </si>
  <si>
    <t>72-42-N/003</t>
  </si>
  <si>
    <t>75-31-N/001</t>
  </si>
  <si>
    <t>75-31-N/002</t>
  </si>
  <si>
    <t>75-31-N/006</t>
  </si>
  <si>
    <t>75-32-N/002</t>
  </si>
  <si>
    <t>75-32-N/005</t>
  </si>
  <si>
    <t>75-32-N/007</t>
  </si>
  <si>
    <t>75-32-N/008</t>
  </si>
  <si>
    <t>75-41-N/001</t>
  </si>
  <si>
    <t>75-41-N/002</t>
  </si>
  <si>
    <t>75-41-N/003</t>
  </si>
  <si>
    <t>75-41-N/007</t>
  </si>
  <si>
    <t>82-41-N/004</t>
  </si>
  <si>
    <t>82-41-N/005</t>
  </si>
  <si>
    <t>82-41-N/011</t>
  </si>
  <si>
    <t>82-41-N/014</t>
  </si>
  <si>
    <t>82-41-N/017</t>
  </si>
  <si>
    <t>82-41-N/019</t>
  </si>
  <si>
    <t>82-41-N/020</t>
  </si>
  <si>
    <t>82-41-N/021</t>
  </si>
  <si>
    <t>82-41-N/022</t>
  </si>
  <si>
    <t>82-41-N/023</t>
  </si>
  <si>
    <t>82-41-N/025</t>
  </si>
  <si>
    <t>82-41-N/026</t>
  </si>
  <si>
    <t>82-41-N/027</t>
  </si>
  <si>
    <t>82-41-N/028</t>
  </si>
  <si>
    <t>82-42-N/003</t>
  </si>
  <si>
    <t>82-42-N/004</t>
  </si>
  <si>
    <t>82-42-N/005</t>
  </si>
  <si>
    <t>82-42-N/009</t>
  </si>
  <si>
    <t>82-42-N/010</t>
  </si>
  <si>
    <t>82-42-N/011</t>
  </si>
  <si>
    <t>82-42-N/012</t>
  </si>
  <si>
    <t>82-43-N/004</t>
  </si>
  <si>
    <t>82-43-N/008</t>
  </si>
  <si>
    <t>82-43-N/009</t>
  </si>
  <si>
    <t>82-47-N/004</t>
  </si>
  <si>
    <t>82-47-N/005</t>
  </si>
  <si>
    <t>82-47-N/006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</si>
  <si>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</si>
  <si>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</si>
  <si>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</si>
  <si>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</si>
  <si>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</si>
  <si>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</si>
  <si>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</si>
  <si>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</si>
  <si>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</si>
  <si>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</si>
  <si>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</si>
  <si>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</si>
  <si>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</si>
  <si>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</si>
  <si>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</si>
  <si>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</si>
  <si>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</si>
  <si>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</si>
  <si>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</si>
  <si>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</si>
  <si>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</si>
  <si>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</si>
  <si>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</si>
  <si>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</si>
  <si>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</si>
  <si>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</si>
  <si>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</si>
  <si>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</si>
  <si>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</si>
  <si>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</si>
  <si>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</si>
  <si>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</si>
  <si>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</si>
  <si>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</si>
  <si>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</si>
  <si>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</si>
  <si>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</si>
  <si>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</si>
  <si>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</si>
  <si>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</si>
  <si>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</si>
  <si>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</si>
  <si>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</si>
  <si>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</si>
  <si>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</si>
  <si>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</si>
  <si>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</si>
  <si>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</si>
  <si>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</si>
  <si>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</si>
  <si>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</si>
  <si>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</si>
  <si>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</si>
  <si>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</si>
  <si>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</si>
  <si>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</si>
  <si>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</si>
  <si>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</si>
  <si>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</si>
  <si>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</si>
  <si>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</si>
  <si>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</si>
  <si>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</si>
  <si>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</si>
  <si>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</si>
  <si>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</si>
  <si>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</si>
  <si>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</si>
  <si>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</si>
  <si>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</si>
  <si>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</si>
  <si>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</si>
  <si>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</si>
  <si>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</si>
  <si>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</si>
  <si>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</si>
  <si>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</si>
  <si>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</si>
  <si>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</si>
  <si>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</si>
  <si>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</si>
  <si>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</si>
  <si>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</si>
  <si>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</si>
  <si>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</si>
  <si>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</si>
  <si>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</si>
  <si>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</si>
  <si>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</si>
  <si>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</si>
  <si>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</si>
  <si>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</si>
  <si>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</si>
  <si>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</si>
  <si>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</si>
  <si>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</si>
  <si>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</si>
  <si>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</si>
  <si>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</si>
  <si>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</si>
  <si>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</si>
  <si>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</si>
  <si>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</si>
  <si>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</si>
  <si>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</si>
  <si>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</si>
  <si>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</si>
  <si>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</si>
  <si>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</si>
  <si>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</si>
  <si>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</si>
  <si>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</si>
  <si>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</si>
  <si>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</si>
  <si>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</si>
  <si>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</si>
  <si>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</si>
  <si>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</si>
  <si>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</si>
  <si>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</si>
  <si>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</si>
  <si>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</si>
  <si>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</si>
  <si>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</si>
  <si>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</si>
  <si>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</si>
  <si>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</si>
  <si>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</si>
  <si>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</si>
  <si>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</si>
  <si>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</si>
  <si>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</si>
  <si>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</si>
  <si>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</si>
  <si>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</si>
  <si>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</si>
  <si>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</si>
  <si>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</si>
  <si>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</si>
  <si>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</si>
  <si>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</si>
  <si>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</si>
  <si>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</si>
  <si>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</si>
  <si>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</si>
  <si>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</si>
  <si>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</si>
  <si>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</si>
  <si>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</si>
  <si>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</si>
  <si>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</si>
  <si>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</si>
  <si>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</si>
  <si>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</si>
  <si>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</si>
  <si>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</si>
  <si>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</si>
  <si>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</si>
  <si>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</si>
  <si>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</si>
  <si>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</si>
  <si>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</si>
  <si>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</si>
  <si>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</si>
  <si>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</si>
  <si>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</si>
  <si>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</si>
  <si>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</si>
  <si>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</si>
  <si>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</si>
  <si>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</si>
  <si>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</si>
  <si>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</si>
  <si>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</si>
  <si>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</si>
  <si>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</si>
  <si>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</si>
  <si>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</si>
  <si>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</si>
  <si>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</si>
  <si>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</si>
  <si>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</si>
  <si>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</si>
  <si>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</si>
  <si>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</si>
  <si>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</si>
  <si>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</si>
  <si>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</si>
  <si>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</si>
  <si>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</si>
  <si>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</si>
  <si>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</si>
  <si>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</si>
  <si>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</si>
  <si>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</si>
  <si>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</si>
  <si>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</si>
  <si>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</si>
  <si>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</si>
  <si>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</si>
  <si>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</si>
  <si>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</si>
  <si>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</si>
  <si>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91-11-N/01</t>
  </si>
  <si>
    <t>OBORY VZDĚLÁNÍ POSKYTUJÍCÍ STŘEDNÍ VZDĚLÁNÍ 
S VÝUČNÍM LISTEM - OBORY VZDĚLÁNÍ S KÓDEM E/0
(DOBÍHAJÍCÍ SOUSTAVA)</t>
  </si>
  <si>
    <t>- pro denní formu vzdělávání, včetně zkráceného studia pro získání středního vzdělání 
s výučním listem</t>
  </si>
  <si>
    <t>OBORY VZDĚLÁNÍ POSKYTUJÍCÍ STŘEDNÍ VZDĚLÁNÍ 
S VÝUČNÍM LISTEM - OBORY VZDĚLÁNÍ S KÓDEM E/0,
PRO KTERÉ BYLY VYDÁNY RÁMCOVÉ VZDĚLÁVACÍ PROGRAMY</t>
  </si>
  <si>
    <t>23-51-E/004</t>
  </si>
  <si>
    <t>23-51-E/005</t>
  </si>
  <si>
    <t>23-56-E/004</t>
  </si>
  <si>
    <t>23-57-E/002</t>
  </si>
  <si>
    <t>23-64-E/003</t>
  </si>
  <si>
    <t>26-51-E/001</t>
  </si>
  <si>
    <t>28-57-E/001</t>
  </si>
  <si>
    <t>28-58-E/002</t>
  </si>
  <si>
    <t>28-64-E/001</t>
  </si>
  <si>
    <t>29-53-E/002</t>
  </si>
  <si>
    <t>29-54-E/002</t>
  </si>
  <si>
    <t>29-54-E/003</t>
  </si>
  <si>
    <t>29-56-E/002</t>
  </si>
  <si>
    <t>31-53-E/003</t>
  </si>
  <si>
    <t>31-54-E/001</t>
  </si>
  <si>
    <t>31-59-E/001</t>
  </si>
  <si>
    <t>31-59-E/002</t>
  </si>
  <si>
    <t>32-52-E/001</t>
  </si>
  <si>
    <t>32-54-E/001</t>
  </si>
  <si>
    <t>33-52-E/001</t>
  </si>
  <si>
    <t>33-56-E/001</t>
  </si>
  <si>
    <t>33-56-E/004</t>
  </si>
  <si>
    <t>33-57-E/001</t>
  </si>
  <si>
    <t>33-59-E/001</t>
  </si>
  <si>
    <t>34-57-E/001</t>
  </si>
  <si>
    <t>36-51-E/002</t>
  </si>
  <si>
    <t>36-55-E/001</t>
  </si>
  <si>
    <t>36-57-E/005</t>
  </si>
  <si>
    <t>36-57-E/007</t>
  </si>
  <si>
    <t>36-59-E/001</t>
  </si>
  <si>
    <t>36-62-E/002</t>
  </si>
  <si>
    <t>36-64-E/001</t>
  </si>
  <si>
    <t>36-64-E/002</t>
  </si>
  <si>
    <t>36-67-E/001</t>
  </si>
  <si>
    <t>36-67-E/002</t>
  </si>
  <si>
    <t>36-68-E/001</t>
  </si>
  <si>
    <t>36-69-E/001</t>
  </si>
  <si>
    <t>41-51-E/006</t>
  </si>
  <si>
    <t>41-52-E/004</t>
  </si>
  <si>
    <t>41-52-E/005</t>
  </si>
  <si>
    <t>41-52-E/008</t>
  </si>
  <si>
    <t>41-52-E/011</t>
  </si>
  <si>
    <t>41-55-E/002</t>
  </si>
  <si>
    <t>65-51-E/001</t>
  </si>
  <si>
    <t>65-52-E/001</t>
  </si>
  <si>
    <t>66-51-E/003</t>
  </si>
  <si>
    <t>69-53-E/001</t>
  </si>
  <si>
    <t>69-55-E/003</t>
  </si>
  <si>
    <t>69-55-E/005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</si>
  <si>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</si>
  <si>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</si>
  <si>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</si>
  <si>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</si>
  <si>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</si>
  <si>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</si>
  <si>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</si>
  <si>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</si>
  <si>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</si>
  <si>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</si>
  <si>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</si>
  <si>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</si>
  <si>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</si>
  <si>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</si>
  <si>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</si>
  <si>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</si>
  <si>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</si>
  <si>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</si>
  <si>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</si>
  <si>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</si>
  <si>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</si>
  <si>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</si>
  <si>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</si>
  <si>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</si>
  <si>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</si>
  <si>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</si>
  <si>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</si>
  <si>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</si>
  <si>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</si>
  <si>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</si>
  <si>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</si>
  <si>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</si>
  <si>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</si>
  <si>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</si>
  <si>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</si>
  <si>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</si>
  <si>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</si>
  <si>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</si>
  <si>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</si>
  <si>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</si>
  <si>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 xml:space="preserve"> Počet žáků soukr.š. 10/11</t>
  </si>
  <si>
    <t>denní FV</t>
  </si>
  <si>
    <t>dálková FV</t>
  </si>
  <si>
    <t>večerní + kombinovaná</t>
  </si>
  <si>
    <t>distanční</t>
  </si>
  <si>
    <t>večerní</t>
  </si>
  <si>
    <t>spv</t>
  </si>
  <si>
    <t>!!!</t>
  </si>
  <si>
    <t>Kurzu pro získání základů vzdělání organizovaného denní formou docházky na základě § 8 odst. 9 vyhlášky č. 73/2005 Sb., v souladu s informací MŠMT 18965/2005-24</t>
  </si>
  <si>
    <t>Mateřské škole nebo třídě s celodenním provozem do 15 dětí včetně</t>
  </si>
  <si>
    <t xml:space="preserve">                     - do 15 dětí včetně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</si>
  <si>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</si>
  <si>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</si>
  <si>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</si>
  <si>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Středisku výchovné péče, poskytujícím internátní služby</t>
  </si>
  <si>
    <t>Normativ neinvestičních výdajů ze státního rozpočtu v roce 2012 jako roční objem neinvestičních výdajů z rozpočtu MŠMT na jednotku výkonu, tj. žáka nebo studenta v (ve):</t>
  </si>
  <si>
    <t>Na žáka nebo studenta střední školy, konzervatoře nebo vyšší odborné školy v 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</si>
  <si>
    <t>Normativy neinvestičních výdajů pro rok 2012 v Kč</t>
  </si>
  <si>
    <t>Loňský normativ (2011)</t>
  </si>
  <si>
    <t>Změna 2012 oproti 2011</t>
  </si>
  <si>
    <t xml:space="preserve"> Počet žáků soukr.š. 11/12</t>
  </si>
  <si>
    <t>Normativ neinvestičních výdajů ze státního rozpočtu v roce 2012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</si>
  <si>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</si>
  <si>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</si>
  <si>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</si>
  <si>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Sluchově postižení MŠ (pokud se nejedná o neslyšící)</t>
  </si>
  <si>
    <t>Sluchově postižení ZŠ  (pokud se nejedná o neslyšící)</t>
  </si>
  <si>
    <t>Sluchově postižení SŠ (pokud se nejedná o neslyšící)</t>
  </si>
  <si>
    <t>Zrakově postižení MŠ (pokud se nejedná o nevidomé)</t>
  </si>
  <si>
    <t>Zrakově postižení ZŠ  (pokud se nejedná o nevidomé)</t>
  </si>
  <si>
    <t>Zrakově postižení SŠ (pokud se nejedná o nevidomé)</t>
  </si>
  <si>
    <t>S více vadami, středně těžké, těžké a hluboké mentální postižení, neslyšící, nevidomí, těžké vady řeči, těžké tělesné postižení, hluchoslepí, autisté - MŠ</t>
  </si>
  <si>
    <t>S více vadami, středně těžké, těžké a hluboké mentální postižení, neslyšící, nevidomí, těžké vady řeči, těžké tělesné postižení, hluchoslepí, autisté - ZŠ</t>
  </si>
  <si>
    <t>S více vadami, středně těžké, těžké a hluboké mentální postižení, neslyšící, nevidomí, těžké vady řeči, těžké tělesné postižení, hluchoslepí, autisté - SŠ</t>
  </si>
  <si>
    <r>
      <t xml:space="preserve">K normativu pro výuku dětí, žáků a studentů se zdravotním postižením 
v denní formě vzdělávání, kteří jsou </t>
    </r>
    <r>
      <rPr>
        <b/>
        <u val="single"/>
        <sz val="10"/>
        <rFont val="Arial CE"/>
        <family val="0"/>
      </rPr>
      <t xml:space="preserve">individuálně integrovaní </t>
    </r>
    <r>
      <rPr>
        <sz val="10"/>
        <rFont val="Arial CE"/>
        <family val="0"/>
      </rPr>
      <t xml:space="preserve">do běžných tříd běžných škol, se poskytne příplatek: 
(pokud se nejedná o finanční prostředky na asistenta pedagoga)  
</t>
    </r>
    <r>
      <rPr>
        <u val="single"/>
        <sz val="10"/>
        <rFont val="Arial CE"/>
        <family val="0"/>
      </rPr>
      <t>pozn.: v r. 2012 je řešeno formou rozvojového programu</t>
    </r>
  </si>
  <si>
    <r>
      <t xml:space="preserve">K normativu pro výuku v mateřské, základní a střední škole uvedených 
v části I.se na jedno dítě nebo žáka, jde-li o dítě nebo žáka </t>
    </r>
    <r>
      <rPr>
        <b/>
        <u val="single"/>
        <sz val="10"/>
        <rFont val="Arial CE"/>
        <family val="0"/>
      </rPr>
      <t xml:space="preserve">ve třídě </t>
    </r>
    <r>
      <rPr>
        <sz val="10"/>
        <rFont val="Arial CE"/>
        <family val="0"/>
      </rPr>
      <t>samostatně zřízené pro děti nebo žáky se zdravotním postižením a jde-li o dítě nebo žáka s příslušným zdravotním postižením, poskytne příplatek:</t>
    </r>
  </si>
  <si>
    <t>Kožešník - příprava kožešinových výrobků</t>
  </si>
  <si>
    <t>Kožešník - šití a opravy kožešinových výrobků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</si>
  <si>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</si>
  <si>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</si>
  <si>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</si>
  <si>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</si>
  <si>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</si>
  <si>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</si>
  <si>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</si>
  <si>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</si>
  <si>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</si>
  <si>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</si>
  <si>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</si>
  <si>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</si>
  <si>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</si>
  <si>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</si>
  <si>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</si>
  <si>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</si>
  <si>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</si>
  <si>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</si>
  <si>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</si>
  <si>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</si>
  <si>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</si>
  <si>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</si>
  <si>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</si>
  <si>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</si>
  <si>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</si>
  <si>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</si>
  <si>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</si>
  <si>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</si>
  <si>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</si>
  <si>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</si>
  <si>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</si>
  <si>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</si>
  <si>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</si>
  <si>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</si>
  <si>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</si>
  <si>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</si>
  <si>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 xml:space="preserve">Práce ve zdravotnických a sociálních zařízeních - pečovatel.práce            </t>
  </si>
  <si>
    <t>-</t>
  </si>
  <si>
    <t>Diplomovaný oční technik bez získání způsobilosti zdrav. pracovníka</t>
  </si>
  <si>
    <t>MŠMT, odbor 26
k č.j. 7/2012-26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</si>
</sst>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#,##0;;\-"/>
    <numFmt numFmtId="167" formatCode="#,##0.0"/>
    <numFmt numFmtId="168" formatCode="#,##0.000"/>
    <numFmt numFmtId="169" formatCode="#,##0.0000"/>
    <numFmt numFmtId="170" formatCode="0.000"/>
    <numFmt numFmtId="171" formatCode="#,##0;;[White]#,##0"/>
    <numFmt numFmtId="172" formatCode="0.00000"/>
    <numFmt numFmtId="173" formatCode="0.0000"/>
    <numFmt numFmtId="174" formatCode="\+\ #,##0.00;\-\ #,##0.00"/>
    <numFmt numFmtId="175" formatCode="\+\ #,##0.00;[Red]\-\ #,##0.00"/>
    <numFmt numFmtId="176" formatCode="0.0"/>
    <numFmt numFmtId="177" formatCode="0.000000"/>
  </numFmts>
  <fonts count="7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"/>
      <family val="2"/>
    </font>
    <font>
      <b/>
      <sz val="16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 CE"/>
      <family val="0"/>
    </font>
    <font>
      <sz val="8"/>
      <color indexed="9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3" fontId="6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2" fillId="0" borderId="0" xfId="0" applyFont="1" applyAlignment="1">
      <alignment/>
    </xf>
    <xf numFmtId="3" fontId="67" fillId="0" borderId="14" xfId="0" applyNumberFormat="1" applyFont="1" applyFill="1" applyBorder="1" applyAlignment="1">
      <alignment horizontal="center" vertical="center" wrapText="1"/>
    </xf>
    <xf numFmtId="3" fontId="67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3" fontId="67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8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10" fillId="0" borderId="23" xfId="0" applyNumberFormat="1" applyFont="1" applyFill="1" applyBorder="1" applyAlignment="1">
      <alignment vertical="center" wrapText="1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12" fillId="0" borderId="34" xfId="0" applyFont="1" applyFill="1" applyBorder="1" applyAlignment="1">
      <alignment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" fontId="10" fillId="0" borderId="36" xfId="0" applyNumberFormat="1" applyFont="1" applyFill="1" applyBorder="1" applyAlignment="1">
      <alignment vertical="center" wrapText="1"/>
    </xf>
    <xf numFmtId="3" fontId="0" fillId="0" borderId="37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12" fillId="0" borderId="46" xfId="0" applyFont="1" applyFill="1" applyBorder="1" applyAlignment="1">
      <alignment wrapText="1"/>
    </xf>
    <xf numFmtId="1" fontId="10" fillId="0" borderId="25" xfId="0" applyNumberFormat="1" applyFont="1" applyFill="1" applyBorder="1" applyAlignment="1">
      <alignment vertical="center" wrapText="1"/>
    </xf>
    <xf numFmtId="1" fontId="10" fillId="0" borderId="31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175" fontId="0" fillId="0" borderId="4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8" fillId="0" borderId="2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vertical="center" wrapText="1"/>
    </xf>
    <xf numFmtId="1" fontId="0" fillId="0" borderId="51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" fontId="0" fillId="0" borderId="5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1" fontId="10" fillId="0" borderId="52" xfId="0" applyNumberFormat="1" applyFont="1" applyFill="1" applyBorder="1" applyAlignment="1">
      <alignment vertical="center" wrapText="1"/>
    </xf>
    <xf numFmtId="1" fontId="14" fillId="0" borderId="52" xfId="0" applyNumberFormat="1" applyFont="1" applyFill="1" applyBorder="1" applyAlignment="1">
      <alignment vertical="center" wrapText="1"/>
    </xf>
    <xf numFmtId="1" fontId="14" fillId="0" borderId="55" xfId="0" applyNumberFormat="1" applyFont="1" applyFill="1" applyBorder="1" applyAlignment="1">
      <alignment vertical="center" wrapText="1"/>
    </xf>
    <xf numFmtId="3" fontId="0" fillId="0" borderId="5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1" fontId="0" fillId="0" borderId="60" xfId="0" applyNumberFormat="1" applyFont="1" applyFill="1" applyBorder="1" applyAlignment="1">
      <alignment vertical="center" wrapText="1"/>
    </xf>
    <xf numFmtId="1" fontId="15" fillId="0" borderId="50" xfId="0" applyNumberFormat="1" applyFont="1" applyFill="1" applyBorder="1" applyAlignment="1">
      <alignment vertical="center" wrapText="1"/>
    </xf>
    <xf numFmtId="1" fontId="9" fillId="0" borderId="21" xfId="0" applyNumberFormat="1" applyFont="1" applyFill="1" applyBorder="1" applyAlignment="1">
      <alignment vertical="center" wrapText="1"/>
    </xf>
    <xf numFmtId="1" fontId="7" fillId="0" borderId="51" xfId="0" applyNumberFormat="1" applyFont="1" applyFill="1" applyBorder="1" applyAlignment="1">
      <alignment vertical="center" wrapText="1"/>
    </xf>
    <xf numFmtId="1" fontId="10" fillId="0" borderId="51" xfId="0" applyNumberFormat="1" applyFont="1" applyFill="1" applyBorder="1" applyAlignment="1">
      <alignment vertical="center" wrapText="1"/>
    </xf>
    <xf numFmtId="1" fontId="10" fillId="0" borderId="60" xfId="0" applyNumberFormat="1" applyFont="1" applyFill="1" applyBorder="1" applyAlignment="1">
      <alignment vertical="center" wrapText="1"/>
    </xf>
    <xf numFmtId="3" fontId="0" fillId="0" borderId="60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62" fillId="0" borderId="27" xfId="0" applyNumberFormat="1" applyFont="1" applyBorder="1" applyAlignment="1">
      <alignment/>
    </xf>
    <xf numFmtId="3" fontId="62" fillId="0" borderId="30" xfId="0" applyNumberFormat="1" applyFont="1" applyBorder="1" applyAlignment="1">
      <alignment/>
    </xf>
    <xf numFmtId="3" fontId="62" fillId="0" borderId="32" xfId="0" applyNumberFormat="1" applyFont="1" applyBorder="1" applyAlignment="1">
      <alignment/>
    </xf>
    <xf numFmtId="3" fontId="62" fillId="0" borderId="22" xfId="0" applyNumberFormat="1" applyFont="1" applyBorder="1" applyAlignment="1">
      <alignment/>
    </xf>
    <xf numFmtId="3" fontId="62" fillId="0" borderId="24" xfId="0" applyNumberFormat="1" applyFont="1" applyBorder="1" applyAlignment="1">
      <alignment/>
    </xf>
    <xf numFmtId="3" fontId="62" fillId="0" borderId="40" xfId="0" applyNumberFormat="1" applyFont="1" applyBorder="1" applyAlignment="1">
      <alignment/>
    </xf>
    <xf numFmtId="3" fontId="62" fillId="0" borderId="4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7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0" fontId="16" fillId="0" borderId="65" xfId="0" applyFont="1" applyFill="1" applyBorder="1" applyAlignment="1">
      <alignment/>
    </xf>
    <xf numFmtId="3" fontId="16" fillId="0" borderId="64" xfId="0" applyNumberFormat="1" applyFont="1" applyFill="1" applyBorder="1" applyAlignment="1">
      <alignment/>
    </xf>
    <xf numFmtId="3" fontId="16" fillId="0" borderId="66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1" fillId="0" borderId="70" xfId="0" applyNumberFormat="1" applyFont="1" applyFill="1" applyBorder="1" applyAlignment="1">
      <alignment/>
    </xf>
    <xf numFmtId="3" fontId="16" fillId="0" borderId="70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72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0" fillId="0" borderId="64" xfId="0" applyNumberFormat="1" applyFont="1" applyFill="1" applyBorder="1" applyAlignment="1">
      <alignment/>
    </xf>
    <xf numFmtId="49" fontId="0" fillId="0" borderId="67" xfId="0" applyNumberFormat="1" applyFont="1" applyFill="1" applyBorder="1" applyAlignment="1">
      <alignment/>
    </xf>
    <xf numFmtId="0" fontId="16" fillId="0" borderId="70" xfId="0" applyFont="1" applyFill="1" applyBorder="1" applyAlignment="1">
      <alignment/>
    </xf>
    <xf numFmtId="49" fontId="0" fillId="33" borderId="64" xfId="0" applyNumberFormat="1" applyFont="1" applyFill="1" applyBorder="1" applyAlignment="1">
      <alignment/>
    </xf>
    <xf numFmtId="0" fontId="0" fillId="33" borderId="70" xfId="0" applyFont="1" applyFill="1" applyBorder="1" applyAlignment="1">
      <alignment/>
    </xf>
    <xf numFmtId="49" fontId="0" fillId="33" borderId="67" xfId="0" applyNumberFormat="1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7" fillId="34" borderId="0" xfId="0" applyFont="1" applyFill="1" applyBorder="1" applyAlignment="1">
      <alignment/>
    </xf>
    <xf numFmtId="0" fontId="68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35" borderId="0" xfId="0" applyNumberFormat="1" applyFont="1" applyFill="1" applyAlignment="1">
      <alignment/>
    </xf>
    <xf numFmtId="0" fontId="68" fillId="36" borderId="0" xfId="0" applyFont="1" applyFill="1" applyAlignment="1">
      <alignment/>
    </xf>
    <xf numFmtId="0" fontId="19" fillId="36" borderId="0" xfId="0" applyFont="1" applyFill="1" applyBorder="1" applyAlignment="1">
      <alignment/>
    </xf>
    <xf numFmtId="0" fontId="16" fillId="36" borderId="0" xfId="0" applyFont="1" applyFill="1" applyAlignment="1">
      <alignment/>
    </xf>
    <xf numFmtId="3" fontId="69" fillId="36" borderId="14" xfId="0" applyNumberFormat="1" applyFont="1" applyFill="1" applyBorder="1" applyAlignment="1">
      <alignment horizontal="center" vertical="center" wrapText="1"/>
    </xf>
    <xf numFmtId="3" fontId="69" fillId="36" borderId="15" xfId="0" applyNumberFormat="1" applyFont="1" applyFill="1" applyBorder="1" applyAlignment="1">
      <alignment horizontal="center" vertical="center"/>
    </xf>
    <xf numFmtId="3" fontId="69" fillId="36" borderId="15" xfId="0" applyNumberFormat="1" applyFont="1" applyFill="1" applyBorder="1" applyAlignment="1">
      <alignment horizontal="center" vertical="center" wrapText="1"/>
    </xf>
    <xf numFmtId="3" fontId="19" fillId="36" borderId="18" xfId="0" applyNumberFormat="1" applyFont="1" applyFill="1" applyBorder="1" applyAlignment="1">
      <alignment horizontal="center" vertical="center" wrapText="1"/>
    </xf>
    <xf numFmtId="3" fontId="19" fillId="36" borderId="19" xfId="0" applyNumberFormat="1" applyFont="1" applyFill="1" applyBorder="1" applyAlignment="1">
      <alignment horizontal="center" vertical="center"/>
    </xf>
    <xf numFmtId="3" fontId="19" fillId="36" borderId="19" xfId="0" applyNumberFormat="1" applyFont="1" applyFill="1" applyBorder="1" applyAlignment="1">
      <alignment horizontal="center" vertical="center" wrapText="1"/>
    </xf>
    <xf numFmtId="3" fontId="68" fillId="36" borderId="64" xfId="0" applyNumberFormat="1" applyFont="1" applyFill="1" applyBorder="1" applyAlignment="1">
      <alignment/>
    </xf>
    <xf numFmtId="3" fontId="68" fillId="36" borderId="66" xfId="0" applyNumberFormat="1" applyFont="1" applyFill="1" applyBorder="1" applyAlignment="1">
      <alignment/>
    </xf>
    <xf numFmtId="3" fontId="68" fillId="36" borderId="70" xfId="0" applyNumberFormat="1" applyFont="1" applyFill="1" applyBorder="1" applyAlignment="1">
      <alignment/>
    </xf>
    <xf numFmtId="175" fontId="16" fillId="36" borderId="64" xfId="0" applyNumberFormat="1" applyFont="1" applyFill="1" applyBorder="1" applyAlignment="1">
      <alignment/>
    </xf>
    <xf numFmtId="175" fontId="16" fillId="36" borderId="66" xfId="0" applyNumberFormat="1" applyFont="1" applyFill="1" applyBorder="1" applyAlignment="1">
      <alignment/>
    </xf>
    <xf numFmtId="175" fontId="16" fillId="36" borderId="70" xfId="0" applyNumberFormat="1" applyFont="1" applyFill="1" applyBorder="1" applyAlignment="1">
      <alignment/>
    </xf>
    <xf numFmtId="0" fontId="16" fillId="36" borderId="74" xfId="0" applyFont="1" applyFill="1" applyBorder="1" applyAlignment="1">
      <alignment/>
    </xf>
    <xf numFmtId="3" fontId="68" fillId="36" borderId="67" xfId="0" applyNumberFormat="1" applyFont="1" applyFill="1" applyBorder="1" applyAlignment="1">
      <alignment/>
    </xf>
    <xf numFmtId="3" fontId="68" fillId="36" borderId="69" xfId="0" applyNumberFormat="1" applyFont="1" applyFill="1" applyBorder="1" applyAlignment="1">
      <alignment/>
    </xf>
    <xf numFmtId="3" fontId="68" fillId="36" borderId="71" xfId="0" applyNumberFormat="1" applyFont="1" applyFill="1" applyBorder="1" applyAlignment="1">
      <alignment/>
    </xf>
    <xf numFmtId="175" fontId="16" fillId="36" borderId="67" xfId="0" applyNumberFormat="1" applyFont="1" applyFill="1" applyBorder="1" applyAlignment="1">
      <alignment/>
    </xf>
    <xf numFmtId="175" fontId="16" fillId="36" borderId="69" xfId="0" applyNumberFormat="1" applyFont="1" applyFill="1" applyBorder="1" applyAlignment="1">
      <alignment/>
    </xf>
    <xf numFmtId="175" fontId="16" fillId="36" borderId="71" xfId="0" applyNumberFormat="1" applyFont="1" applyFill="1" applyBorder="1" applyAlignment="1">
      <alignment/>
    </xf>
    <xf numFmtId="171" fontId="16" fillId="36" borderId="75" xfId="0" applyNumberFormat="1" applyFont="1" applyFill="1" applyBorder="1" applyAlignment="1">
      <alignment/>
    </xf>
    <xf numFmtId="3" fontId="69" fillId="36" borderId="18" xfId="0" applyNumberFormat="1" applyFont="1" applyFill="1" applyBorder="1" applyAlignment="1">
      <alignment horizontal="center" vertical="center" wrapText="1"/>
    </xf>
    <xf numFmtId="3" fontId="69" fillId="36" borderId="19" xfId="0" applyNumberFormat="1" applyFont="1" applyFill="1" applyBorder="1" applyAlignment="1">
      <alignment horizontal="center" vertical="center"/>
    </xf>
    <xf numFmtId="3" fontId="69" fillId="36" borderId="19" xfId="0" applyNumberFormat="1" applyFont="1" applyFill="1" applyBorder="1" applyAlignment="1">
      <alignment horizontal="center" vertical="center" wrapText="1"/>
    </xf>
    <xf numFmtId="4" fontId="21" fillId="36" borderId="0" xfId="0" applyNumberFormat="1" applyFont="1" applyFill="1" applyAlignment="1">
      <alignment/>
    </xf>
    <xf numFmtId="3" fontId="68" fillId="36" borderId="39" xfId="0" applyNumberFormat="1" applyFont="1" applyFill="1" applyBorder="1" applyAlignment="1">
      <alignment/>
    </xf>
    <xf numFmtId="3" fontId="68" fillId="36" borderId="40" xfId="0" applyNumberFormat="1" applyFont="1" applyFill="1" applyBorder="1" applyAlignment="1">
      <alignment/>
    </xf>
    <xf numFmtId="3" fontId="68" fillId="36" borderId="41" xfId="0" applyNumberFormat="1" applyFont="1" applyFill="1" applyBorder="1" applyAlignment="1">
      <alignment/>
    </xf>
    <xf numFmtId="175" fontId="16" fillId="36" borderId="47" xfId="0" applyNumberFormat="1" applyFont="1" applyFill="1" applyBorder="1" applyAlignment="1">
      <alignment/>
    </xf>
    <xf numFmtId="3" fontId="16" fillId="36" borderId="28" xfId="0" applyNumberFormat="1" applyFont="1" applyFill="1" applyBorder="1" applyAlignment="1">
      <alignment/>
    </xf>
    <xf numFmtId="3" fontId="68" fillId="36" borderId="26" xfId="0" applyNumberFormat="1" applyFont="1" applyFill="1" applyBorder="1" applyAlignment="1">
      <alignment/>
    </xf>
    <xf numFmtId="3" fontId="68" fillId="36" borderId="27" xfId="0" applyNumberFormat="1" applyFont="1" applyFill="1" applyBorder="1" applyAlignment="1">
      <alignment/>
    </xf>
    <xf numFmtId="3" fontId="68" fillId="36" borderId="28" xfId="0" applyNumberFormat="1" applyFont="1" applyFill="1" applyBorder="1" applyAlignment="1">
      <alignment/>
    </xf>
    <xf numFmtId="3" fontId="68" fillId="36" borderId="48" xfId="0" applyNumberFormat="1" applyFont="1" applyFill="1" applyBorder="1" applyAlignment="1">
      <alignment/>
    </xf>
    <xf numFmtId="3" fontId="68" fillId="36" borderId="49" xfId="0" applyNumberFormat="1" applyFont="1" applyFill="1" applyBorder="1" applyAlignment="1">
      <alignment/>
    </xf>
    <xf numFmtId="3" fontId="68" fillId="36" borderId="63" xfId="0" applyNumberFormat="1" applyFont="1" applyFill="1" applyBorder="1" applyAlignment="1">
      <alignment/>
    </xf>
    <xf numFmtId="0" fontId="68" fillId="36" borderId="0" xfId="0" applyFont="1" applyFill="1" applyBorder="1" applyAlignment="1">
      <alignment/>
    </xf>
    <xf numFmtId="3" fontId="16" fillId="36" borderId="25" xfId="0" applyNumberFormat="1" applyFont="1" applyFill="1" applyBorder="1" applyAlignment="1">
      <alignment/>
    </xf>
    <xf numFmtId="3" fontId="68" fillId="36" borderId="30" xfId="0" applyNumberFormat="1" applyFont="1" applyFill="1" applyBorder="1" applyAlignment="1">
      <alignment/>
    </xf>
    <xf numFmtId="3" fontId="16" fillId="36" borderId="38" xfId="0" applyNumberFormat="1" applyFont="1" applyFill="1" applyBorder="1" applyAlignment="1">
      <alignment/>
    </xf>
    <xf numFmtId="3" fontId="16" fillId="36" borderId="41" xfId="0" applyNumberFormat="1" applyFont="1" applyFill="1" applyBorder="1" applyAlignment="1">
      <alignment/>
    </xf>
    <xf numFmtId="3" fontId="68" fillId="36" borderId="47" xfId="0" applyNumberFormat="1" applyFont="1" applyFill="1" applyBorder="1" applyAlignment="1">
      <alignment/>
    </xf>
    <xf numFmtId="0" fontId="69" fillId="36" borderId="0" xfId="0" applyFont="1" applyFill="1" applyAlignment="1">
      <alignment/>
    </xf>
    <xf numFmtId="3" fontId="68" fillId="36" borderId="19" xfId="0" applyNumberFormat="1" applyFont="1" applyFill="1" applyBorder="1" applyAlignment="1">
      <alignment/>
    </xf>
    <xf numFmtId="3" fontId="19" fillId="36" borderId="14" xfId="0" applyNumberFormat="1" applyFont="1" applyFill="1" applyBorder="1" applyAlignment="1">
      <alignment horizontal="center" vertical="center" wrapText="1"/>
    </xf>
    <xf numFmtId="3" fontId="19" fillId="36" borderId="15" xfId="0" applyNumberFormat="1" applyFont="1" applyFill="1" applyBorder="1" applyAlignment="1">
      <alignment horizontal="center" vertical="center"/>
    </xf>
    <xf numFmtId="3" fontId="19" fillId="36" borderId="15" xfId="0" applyNumberFormat="1" applyFont="1" applyFill="1" applyBorder="1" applyAlignment="1">
      <alignment horizontal="center" vertical="center" wrapText="1"/>
    </xf>
    <xf numFmtId="3" fontId="68" fillId="36" borderId="53" xfId="0" applyNumberFormat="1" applyFont="1" applyFill="1" applyBorder="1" applyAlignment="1">
      <alignment/>
    </xf>
    <xf numFmtId="3" fontId="68" fillId="36" borderId="56" xfId="0" applyNumberFormat="1" applyFont="1" applyFill="1" applyBorder="1" applyAlignment="1">
      <alignment/>
    </xf>
    <xf numFmtId="3" fontId="68" fillId="36" borderId="58" xfId="0" applyNumberFormat="1" applyFont="1" applyFill="1" applyBorder="1" applyAlignment="1">
      <alignment/>
    </xf>
    <xf numFmtId="3" fontId="68" fillId="36" borderId="6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1" fontId="22" fillId="37" borderId="76" xfId="0" applyNumberFormat="1" applyFont="1" applyFill="1" applyBorder="1" applyAlignment="1">
      <alignment vertical="center" wrapText="1"/>
    </xf>
    <xf numFmtId="3" fontId="7" fillId="0" borderId="7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175" fontId="16" fillId="38" borderId="47" xfId="0" applyNumberFormat="1" applyFont="1" applyFill="1" applyBorder="1" applyAlignment="1">
      <alignment/>
    </xf>
    <xf numFmtId="4" fontId="16" fillId="36" borderId="0" xfId="0" applyNumberFormat="1" applyFont="1" applyFill="1" applyAlignment="1">
      <alignment/>
    </xf>
    <xf numFmtId="0" fontId="0" fillId="0" borderId="41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19" fillId="36" borderId="0" xfId="0" applyFont="1" applyFill="1" applyAlignment="1">
      <alignment/>
    </xf>
    <xf numFmtId="3" fontId="68" fillId="0" borderId="26" xfId="0" applyNumberFormat="1" applyFont="1" applyFill="1" applyBorder="1" applyAlignment="1">
      <alignment/>
    </xf>
    <xf numFmtId="3" fontId="68" fillId="0" borderId="27" xfId="0" applyNumberFormat="1" applyFont="1" applyFill="1" applyBorder="1" applyAlignment="1">
      <alignment/>
    </xf>
    <xf numFmtId="3" fontId="68" fillId="0" borderId="28" xfId="0" applyNumberFormat="1" applyFont="1" applyFill="1" applyBorder="1" applyAlignment="1">
      <alignment/>
    </xf>
    <xf numFmtId="175" fontId="16" fillId="0" borderId="47" xfId="0" applyNumberFormat="1" applyFont="1" applyFill="1" applyBorder="1" applyAlignment="1">
      <alignment/>
    </xf>
    <xf numFmtId="4" fontId="20" fillId="36" borderId="50" xfId="0" applyNumberFormat="1" applyFont="1" applyFill="1" applyBorder="1" applyAlignment="1">
      <alignment horizontal="center" wrapText="1"/>
    </xf>
    <xf numFmtId="4" fontId="20" fillId="0" borderId="50" xfId="0" applyNumberFormat="1" applyFont="1" applyFill="1" applyBorder="1" applyAlignment="1">
      <alignment horizontal="center" wrapText="1"/>
    </xf>
    <xf numFmtId="3" fontId="70" fillId="36" borderId="27" xfId="0" applyNumberFormat="1" applyFont="1" applyFill="1" applyBorder="1" applyAlignment="1">
      <alignment/>
    </xf>
    <xf numFmtId="3" fontId="70" fillId="36" borderId="30" xfId="0" applyNumberFormat="1" applyFont="1" applyFill="1" applyBorder="1" applyAlignment="1">
      <alignment/>
    </xf>
    <xf numFmtId="3" fontId="70" fillId="36" borderId="53" xfId="0" applyNumberFormat="1" applyFont="1" applyFill="1" applyBorder="1" applyAlignment="1">
      <alignment/>
    </xf>
    <xf numFmtId="3" fontId="70" fillId="36" borderId="56" xfId="0" applyNumberFormat="1" applyFont="1" applyFill="1" applyBorder="1" applyAlignment="1">
      <alignment/>
    </xf>
    <xf numFmtId="3" fontId="70" fillId="36" borderId="58" xfId="0" applyNumberFormat="1" applyFont="1" applyFill="1" applyBorder="1" applyAlignment="1">
      <alignment/>
    </xf>
    <xf numFmtId="4" fontId="20" fillId="36" borderId="0" xfId="0" applyNumberFormat="1" applyFont="1" applyFill="1" applyBorder="1" applyAlignment="1">
      <alignment horizontal="center" wrapText="1"/>
    </xf>
    <xf numFmtId="4" fontId="62" fillId="0" borderId="0" xfId="0" applyNumberFormat="1" applyFont="1" applyFill="1" applyAlignment="1">
      <alignment/>
    </xf>
    <xf numFmtId="4" fontId="27" fillId="35" borderId="0" xfId="0" applyNumberFormat="1" applyFont="1" applyFill="1" applyAlignment="1">
      <alignment/>
    </xf>
    <xf numFmtId="0" fontId="62" fillId="39" borderId="74" xfId="0" applyFont="1" applyFill="1" applyBorder="1" applyAlignment="1">
      <alignment/>
    </xf>
    <xf numFmtId="171" fontId="62" fillId="39" borderId="75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0" fontId="62" fillId="0" borderId="74" xfId="0" applyFont="1" applyFill="1" applyBorder="1" applyAlignment="1">
      <alignment/>
    </xf>
    <xf numFmtId="171" fontId="62" fillId="0" borderId="75" xfId="0" applyNumberFormat="1" applyFont="1" applyFill="1" applyBorder="1" applyAlignment="1">
      <alignment/>
    </xf>
    <xf numFmtId="4" fontId="27" fillId="40" borderId="0" xfId="0" applyNumberFormat="1" applyFont="1" applyFill="1" applyAlignment="1">
      <alignment/>
    </xf>
    <xf numFmtId="4" fontId="27" fillId="28" borderId="0" xfId="0" applyNumberFormat="1" applyFont="1" applyFill="1" applyAlignment="1">
      <alignment/>
    </xf>
    <xf numFmtId="4" fontId="27" fillId="41" borderId="0" xfId="0" applyNumberFormat="1" applyFont="1" applyFill="1" applyAlignment="1">
      <alignment/>
    </xf>
    <xf numFmtId="0" fontId="62" fillId="33" borderId="74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74" xfId="0" applyFont="1" applyFill="1" applyBorder="1" applyAlignment="1">
      <alignment/>
    </xf>
    <xf numFmtId="4" fontId="27" fillId="39" borderId="0" xfId="0" applyNumberFormat="1" applyFont="1" applyFill="1" applyAlignment="1">
      <alignment/>
    </xf>
    <xf numFmtId="171" fontId="0" fillId="0" borderId="75" xfId="0" applyNumberFormat="1" applyFont="1" applyFill="1" applyBorder="1" applyAlignment="1">
      <alignment/>
    </xf>
    <xf numFmtId="4" fontId="27" fillId="42" borderId="0" xfId="0" applyNumberFormat="1" applyFont="1" applyFill="1" applyAlignment="1">
      <alignment/>
    </xf>
    <xf numFmtId="3" fontId="62" fillId="0" borderId="28" xfId="0" applyNumberFormat="1" applyFont="1" applyFill="1" applyBorder="1" applyAlignment="1">
      <alignment/>
    </xf>
    <xf numFmtId="3" fontId="62" fillId="33" borderId="28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43" borderId="29" xfId="0" applyFont="1" applyFill="1" applyBorder="1" applyAlignment="1">
      <alignment/>
    </xf>
    <xf numFmtId="0" fontId="0" fillId="43" borderId="64" xfId="0" applyFont="1" applyFill="1" applyBorder="1" applyAlignment="1">
      <alignment/>
    </xf>
    <xf numFmtId="0" fontId="0" fillId="43" borderId="65" xfId="0" applyFont="1" applyFill="1" applyBorder="1" applyAlignment="1">
      <alignment/>
    </xf>
    <xf numFmtId="0" fontId="0" fillId="43" borderId="67" xfId="0" applyFont="1" applyFill="1" applyBorder="1" applyAlignment="1">
      <alignment/>
    </xf>
    <xf numFmtId="0" fontId="0" fillId="43" borderId="68" xfId="0" applyFont="1" applyFill="1" applyBorder="1" applyAlignment="1">
      <alignment/>
    </xf>
    <xf numFmtId="0" fontId="1" fillId="43" borderId="65" xfId="0" applyFont="1" applyFill="1" applyBorder="1" applyAlignment="1">
      <alignment/>
    </xf>
    <xf numFmtId="0" fontId="16" fillId="43" borderId="65" xfId="0" applyFont="1" applyFill="1" applyBorder="1" applyAlignment="1">
      <alignment/>
    </xf>
    <xf numFmtId="0" fontId="0" fillId="43" borderId="70" xfId="0" applyFont="1" applyFill="1" applyBorder="1" applyAlignment="1">
      <alignment/>
    </xf>
    <xf numFmtId="0" fontId="0" fillId="43" borderId="71" xfId="0" applyFont="1" applyFill="1" applyBorder="1" applyAlignment="1">
      <alignment/>
    </xf>
    <xf numFmtId="3" fontId="68" fillId="0" borderId="66" xfId="0" applyNumberFormat="1" applyFont="1" applyFill="1" applyBorder="1" applyAlignment="1">
      <alignment/>
    </xf>
    <xf numFmtId="175" fontId="16" fillId="0" borderId="64" xfId="0" applyNumberFormat="1" applyFont="1" applyFill="1" applyBorder="1" applyAlignment="1">
      <alignment/>
    </xf>
    <xf numFmtId="175" fontId="16" fillId="0" borderId="66" xfId="0" applyNumberFormat="1" applyFont="1" applyFill="1" applyBorder="1" applyAlignment="1">
      <alignment/>
    </xf>
    <xf numFmtId="175" fontId="16" fillId="0" borderId="70" xfId="0" applyNumberFormat="1" applyFont="1" applyFill="1" applyBorder="1" applyAlignment="1">
      <alignment/>
    </xf>
    <xf numFmtId="0" fontId="16" fillId="0" borderId="74" xfId="0" applyFont="1" applyFill="1" applyBorder="1" applyAlignment="1">
      <alignment/>
    </xf>
    <xf numFmtId="3" fontId="68" fillId="0" borderId="69" xfId="0" applyNumberFormat="1" applyFont="1" applyFill="1" applyBorder="1" applyAlignment="1">
      <alignment/>
    </xf>
    <xf numFmtId="175" fontId="16" fillId="0" borderId="67" xfId="0" applyNumberFormat="1" applyFont="1" applyFill="1" applyBorder="1" applyAlignment="1">
      <alignment/>
    </xf>
    <xf numFmtId="175" fontId="16" fillId="0" borderId="69" xfId="0" applyNumberFormat="1" applyFont="1" applyFill="1" applyBorder="1" applyAlignment="1">
      <alignment/>
    </xf>
    <xf numFmtId="175" fontId="16" fillId="0" borderId="71" xfId="0" applyNumberFormat="1" applyFont="1" applyFill="1" applyBorder="1" applyAlignment="1">
      <alignment/>
    </xf>
    <xf numFmtId="171" fontId="16" fillId="0" borderId="75" xfId="0" applyNumberFormat="1" applyFont="1" applyFill="1" applyBorder="1" applyAlignment="1">
      <alignment/>
    </xf>
    <xf numFmtId="0" fontId="0" fillId="43" borderId="39" xfId="0" applyFont="1" applyFill="1" applyBorder="1" applyAlignment="1">
      <alignment/>
    </xf>
    <xf numFmtId="0" fontId="0" fillId="43" borderId="73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6" fillId="43" borderId="12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3" borderId="72" xfId="0" applyFont="1" applyFill="1" applyBorder="1" applyAlignment="1">
      <alignment/>
    </xf>
    <xf numFmtId="0" fontId="0" fillId="43" borderId="48" xfId="0" applyFont="1" applyFill="1" applyBorder="1" applyAlignment="1">
      <alignment/>
    </xf>
    <xf numFmtId="0" fontId="0" fillId="43" borderId="81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49" fontId="0" fillId="43" borderId="64" xfId="0" applyNumberFormat="1" applyFont="1" applyFill="1" applyBorder="1" applyAlignment="1">
      <alignment/>
    </xf>
    <xf numFmtId="49" fontId="0" fillId="43" borderId="67" xfId="0" applyNumberFormat="1" applyFont="1" applyFill="1" applyBorder="1" applyAlignment="1">
      <alignment/>
    </xf>
    <xf numFmtId="0" fontId="16" fillId="43" borderId="7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5" fontId="16" fillId="36" borderId="82" xfId="0" applyNumberFormat="1" applyFont="1" applyFill="1" applyBorder="1" applyAlignment="1">
      <alignment/>
    </xf>
    <xf numFmtId="0" fontId="62" fillId="0" borderId="24" xfId="0" applyFont="1" applyFill="1" applyBorder="1" applyAlignment="1">
      <alignment/>
    </xf>
    <xf numFmtId="0" fontId="68" fillId="36" borderId="24" xfId="0" applyFont="1" applyFill="1" applyBorder="1" applyAlignment="1">
      <alignment/>
    </xf>
    <xf numFmtId="4" fontId="27" fillId="35" borderId="24" xfId="0" applyNumberFormat="1" applyFont="1" applyFill="1" applyBorder="1" applyAlignment="1">
      <alignment/>
    </xf>
    <xf numFmtId="3" fontId="62" fillId="0" borderId="63" xfId="0" applyNumberFormat="1" applyFont="1" applyFill="1" applyBorder="1" applyAlignment="1">
      <alignment/>
    </xf>
    <xf numFmtId="3" fontId="16" fillId="36" borderId="63" xfId="0" applyNumberFormat="1" applyFont="1" applyFill="1" applyBorder="1" applyAlignment="1">
      <alignment/>
    </xf>
    <xf numFmtId="0" fontId="62" fillId="0" borderId="50" xfId="0" applyFont="1" applyFill="1" applyBorder="1" applyAlignment="1">
      <alignment/>
    </xf>
    <xf numFmtId="0" fontId="62" fillId="0" borderId="24" xfId="0" applyFont="1" applyBorder="1" applyAlignment="1">
      <alignment/>
    </xf>
    <xf numFmtId="4" fontId="27" fillId="0" borderId="24" xfId="0" applyNumberFormat="1" applyFont="1" applyFill="1" applyBorder="1" applyAlignment="1">
      <alignment/>
    </xf>
    <xf numFmtId="0" fontId="0" fillId="43" borderId="43" xfId="0" applyFont="1" applyFill="1" applyBorder="1" applyAlignment="1">
      <alignment/>
    </xf>
    <xf numFmtId="0" fontId="0" fillId="43" borderId="83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69" fillId="36" borderId="24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 horizontal="center" vertical="center"/>
    </xf>
    <xf numFmtId="1" fontId="13" fillId="44" borderId="76" xfId="0" applyNumberFormat="1" applyFont="1" applyFill="1" applyBorder="1" applyAlignment="1">
      <alignment horizontal="center" vertical="center" wrapText="1"/>
    </xf>
    <xf numFmtId="1" fontId="13" fillId="44" borderId="77" xfId="0" applyNumberFormat="1" applyFont="1" applyFill="1" applyBorder="1" applyAlignment="1">
      <alignment horizontal="center" vertical="center" wrapText="1"/>
    </xf>
    <xf numFmtId="1" fontId="13" fillId="44" borderId="78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84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0" fontId="6" fillId="44" borderId="76" xfId="0" applyFont="1" applyFill="1" applyBorder="1" applyAlignment="1">
      <alignment horizontal="center" vertical="center"/>
    </xf>
    <xf numFmtId="0" fontId="6" fillId="44" borderId="77" xfId="0" applyFont="1" applyFill="1" applyBorder="1" applyAlignment="1">
      <alignment horizontal="center" vertical="center"/>
    </xf>
    <xf numFmtId="0" fontId="6" fillId="44" borderId="78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center" vertical="center"/>
    </xf>
    <xf numFmtId="0" fontId="2" fillId="44" borderId="76" xfId="0" applyFont="1" applyFill="1" applyBorder="1" applyAlignment="1">
      <alignment horizontal="center" vertical="center" wrapText="1"/>
    </xf>
    <xf numFmtId="0" fontId="2" fillId="44" borderId="77" xfId="0" applyFont="1" applyFill="1" applyBorder="1" applyAlignment="1">
      <alignment horizontal="center" vertical="center"/>
    </xf>
    <xf numFmtId="0" fontId="2" fillId="44" borderId="78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textRotation="90" wrapText="1"/>
    </xf>
    <xf numFmtId="0" fontId="16" fillId="36" borderId="36" xfId="0" applyFont="1" applyFill="1" applyBorder="1" applyAlignment="1">
      <alignment textRotation="90" wrapText="1"/>
    </xf>
    <xf numFmtId="4" fontId="20" fillId="36" borderId="50" xfId="0" applyNumberFormat="1" applyFont="1" applyFill="1" applyBorder="1" applyAlignment="1">
      <alignment horizontal="center" wrapText="1"/>
    </xf>
    <xf numFmtId="0" fontId="2" fillId="44" borderId="76" xfId="0" applyFont="1" applyFill="1" applyBorder="1" applyAlignment="1">
      <alignment horizontal="center" wrapText="1"/>
    </xf>
    <xf numFmtId="0" fontId="2" fillId="44" borderId="77" xfId="0" applyFont="1" applyFill="1" applyBorder="1" applyAlignment="1">
      <alignment horizontal="center" wrapText="1"/>
    </xf>
    <xf numFmtId="0" fontId="2" fillId="44" borderId="78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left" wrapText="1"/>
    </xf>
    <xf numFmtId="0" fontId="2" fillId="44" borderId="77" xfId="0" applyFont="1" applyFill="1" applyBorder="1" applyAlignment="1">
      <alignment horizontal="center"/>
    </xf>
    <xf numFmtId="0" fontId="2" fillId="44" borderId="78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textRotation="90" wrapText="1"/>
    </xf>
    <xf numFmtId="0" fontId="0" fillId="35" borderId="36" xfId="0" applyFont="1" applyFill="1" applyBorder="1" applyAlignment="1">
      <alignment textRotation="90" wrapText="1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20" fillId="0" borderId="5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/>
    </xf>
    <xf numFmtId="0" fontId="2" fillId="44" borderId="7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showGridLines="0" tabSelected="1"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0.140625" style="100" customWidth="1"/>
    <col min="2" max="5" width="11.7109375" style="62" customWidth="1"/>
    <col min="6" max="6" width="7.00390625" style="6" hidden="1" customWidth="1"/>
    <col min="7" max="8" width="8.57421875" style="161" hidden="1" customWidth="1"/>
    <col min="9" max="9" width="9.140625" style="161" hidden="1" customWidth="1"/>
    <col min="10" max="10" width="7.7109375" style="161" hidden="1" customWidth="1"/>
    <col min="11" max="11" width="8.421875" style="161" hidden="1" customWidth="1"/>
    <col min="12" max="12" width="4.7109375" style="161" hidden="1" customWidth="1"/>
    <col min="13" max="15" width="7.7109375" style="163" hidden="1" customWidth="1"/>
    <col min="16" max="16" width="9.140625" style="16" hidden="1" customWidth="1"/>
    <col min="17" max="18" width="9.140625" style="6" hidden="1" customWidth="1"/>
    <col min="19" max="19" width="3.00390625" style="6" hidden="1" customWidth="1"/>
    <col min="20" max="21" width="9.140625" style="6" hidden="1" customWidth="1"/>
    <col min="22" max="16384" width="9.140625" style="6" customWidth="1"/>
  </cols>
  <sheetData>
    <row r="1" spans="1:5" ht="27" customHeight="1" thickBot="1">
      <c r="A1" s="227" t="s">
        <v>2915</v>
      </c>
      <c r="E1" s="63" t="s">
        <v>677</v>
      </c>
    </row>
    <row r="2" spans="1:5" ht="36" customHeight="1" thickBot="1">
      <c r="A2" s="328" t="s">
        <v>2855</v>
      </c>
      <c r="B2" s="329"/>
      <c r="C2" s="329"/>
      <c r="D2" s="329"/>
      <c r="E2" s="330"/>
    </row>
    <row r="3" spans="1:15" ht="15.75" customHeight="1" thickBot="1">
      <c r="A3" s="64"/>
      <c r="B3" s="340"/>
      <c r="C3" s="340"/>
      <c r="D3" s="340"/>
      <c r="E3" s="340"/>
      <c r="G3" s="326" t="s">
        <v>2856</v>
      </c>
      <c r="H3" s="326"/>
      <c r="I3" s="326"/>
      <c r="J3" s="326"/>
      <c r="K3" s="326"/>
      <c r="M3" s="327" t="s">
        <v>2857</v>
      </c>
      <c r="N3" s="327"/>
      <c r="O3" s="327"/>
    </row>
    <row r="4" spans="1:15" ht="51" customHeight="1" thickBot="1">
      <c r="A4" s="65"/>
      <c r="B4" s="58" t="s">
        <v>1866</v>
      </c>
      <c r="C4" s="59" t="s">
        <v>1639</v>
      </c>
      <c r="D4" s="59" t="s">
        <v>1465</v>
      </c>
      <c r="E4" s="222" t="s">
        <v>2080</v>
      </c>
      <c r="G4" s="164" t="s">
        <v>1866</v>
      </c>
      <c r="H4" s="165" t="s">
        <v>1639</v>
      </c>
      <c r="I4" s="165" t="s">
        <v>1465</v>
      </c>
      <c r="J4" s="166" t="s">
        <v>435</v>
      </c>
      <c r="K4" s="166"/>
      <c r="M4" s="207" t="s">
        <v>1866</v>
      </c>
      <c r="N4" s="208" t="s">
        <v>1639</v>
      </c>
      <c r="O4" s="209" t="s">
        <v>2080</v>
      </c>
    </row>
    <row r="5" spans="1:5" ht="11.25" customHeight="1" hidden="1" thickBot="1">
      <c r="A5" s="223"/>
      <c r="B5" s="67"/>
      <c r="C5" s="68"/>
      <c r="D5" s="68"/>
      <c r="E5" s="111"/>
    </row>
    <row r="6" spans="1:5" ht="16.5" customHeight="1">
      <c r="A6" s="21" t="s">
        <v>1541</v>
      </c>
      <c r="B6" s="331"/>
      <c r="C6" s="334"/>
      <c r="D6" s="334"/>
      <c r="E6" s="337"/>
    </row>
    <row r="7" spans="1:5" ht="13.5" customHeight="1">
      <c r="A7" s="69" t="s">
        <v>2859</v>
      </c>
      <c r="B7" s="332"/>
      <c r="C7" s="335"/>
      <c r="D7" s="335"/>
      <c r="E7" s="338"/>
    </row>
    <row r="8" spans="1:5" ht="12.75" customHeight="1">
      <c r="A8" s="69" t="s">
        <v>2081</v>
      </c>
      <c r="B8" s="332"/>
      <c r="C8" s="335"/>
      <c r="D8" s="335"/>
      <c r="E8" s="338"/>
    </row>
    <row r="9" spans="1:5" ht="13.5" customHeight="1" thickBot="1">
      <c r="A9" s="70" t="s">
        <v>2082</v>
      </c>
      <c r="B9" s="333"/>
      <c r="C9" s="336"/>
      <c r="D9" s="336"/>
      <c r="E9" s="339"/>
    </row>
    <row r="10" spans="1:17" ht="12.75">
      <c r="A10" s="71" t="s">
        <v>2847</v>
      </c>
      <c r="B10" s="72">
        <v>41951</v>
      </c>
      <c r="C10" s="73">
        <v>30886</v>
      </c>
      <c r="D10" s="73">
        <v>10810</v>
      </c>
      <c r="E10" s="74">
        <v>255</v>
      </c>
      <c r="G10" s="243">
        <v>39930</v>
      </c>
      <c r="H10" s="243">
        <v>29389</v>
      </c>
      <c r="I10" s="243">
        <v>10286</v>
      </c>
      <c r="J10" s="243">
        <v>255</v>
      </c>
      <c r="K10" s="194"/>
      <c r="M10" s="191">
        <f aca="true" t="shared" si="0" ref="M10:M73">IF(G10=0,"-",B10/G10*100-100)</f>
        <v>5.061357375406956</v>
      </c>
      <c r="N10" s="191">
        <f aca="true" t="shared" si="1" ref="N10:N73">IF(G10=0,"-",C10/H10*100-100)</f>
        <v>5.093742556738917</v>
      </c>
      <c r="O10" s="191">
        <f aca="true" t="shared" si="2" ref="O10:O73">IF(G10=0,"-",E10/(J10+K10)*100-100)</f>
        <v>0</v>
      </c>
      <c r="Q10" s="7">
        <f>SUM(C10:E10)-B10</f>
        <v>0</v>
      </c>
    </row>
    <row r="11" spans="1:17" ht="25.5">
      <c r="A11" s="75" t="s">
        <v>1567</v>
      </c>
      <c r="B11" s="76">
        <v>34054</v>
      </c>
      <c r="C11" s="77">
        <v>25052</v>
      </c>
      <c r="D11" s="77">
        <v>8768</v>
      </c>
      <c r="E11" s="78">
        <v>234</v>
      </c>
      <c r="G11" s="244">
        <v>32415</v>
      </c>
      <c r="H11" s="244">
        <v>23838</v>
      </c>
      <c r="I11" s="244">
        <v>8343</v>
      </c>
      <c r="J11" s="244">
        <v>234</v>
      </c>
      <c r="K11" s="201"/>
      <c r="M11" s="191">
        <f t="shared" si="0"/>
        <v>5.056301095171989</v>
      </c>
      <c r="N11" s="191">
        <f t="shared" si="1"/>
        <v>5.092709119892618</v>
      </c>
      <c r="O11" s="191">
        <f t="shared" si="2"/>
        <v>0</v>
      </c>
      <c r="Q11" s="7">
        <f aca="true" t="shared" si="3" ref="Q11:Q74">SUM(C11:E11)-B11</f>
        <v>0</v>
      </c>
    </row>
    <row r="12" spans="1:17" ht="25.5">
      <c r="A12" s="75" t="s">
        <v>1870</v>
      </c>
      <c r="B12" s="76">
        <v>33298</v>
      </c>
      <c r="C12" s="77">
        <v>24493</v>
      </c>
      <c r="D12" s="77">
        <v>8573</v>
      </c>
      <c r="E12" s="78">
        <v>232</v>
      </c>
      <c r="G12" s="244">
        <v>31695</v>
      </c>
      <c r="H12" s="244">
        <v>23306</v>
      </c>
      <c r="I12" s="244">
        <v>8157</v>
      </c>
      <c r="J12" s="244">
        <v>232</v>
      </c>
      <c r="K12" s="201"/>
      <c r="M12" s="191">
        <f t="shared" si="0"/>
        <v>5.0575800599463605</v>
      </c>
      <c r="N12" s="191">
        <f t="shared" si="1"/>
        <v>5.093109070625587</v>
      </c>
      <c r="O12" s="191">
        <f t="shared" si="2"/>
        <v>0</v>
      </c>
      <c r="Q12" s="7">
        <f t="shared" si="3"/>
        <v>0</v>
      </c>
    </row>
    <row r="13" spans="1:17" ht="12.75">
      <c r="A13" s="75" t="s">
        <v>1568</v>
      </c>
      <c r="B13" s="76">
        <v>32855</v>
      </c>
      <c r="C13" s="77">
        <v>24166</v>
      </c>
      <c r="D13" s="77">
        <v>8458</v>
      </c>
      <c r="E13" s="78">
        <v>231</v>
      </c>
      <c r="G13" s="244">
        <v>31274</v>
      </c>
      <c r="H13" s="244">
        <v>22995</v>
      </c>
      <c r="I13" s="244">
        <v>8048</v>
      </c>
      <c r="J13" s="244">
        <v>231</v>
      </c>
      <c r="K13" s="201"/>
      <c r="M13" s="191">
        <f t="shared" si="0"/>
        <v>5.0553175161476105</v>
      </c>
      <c r="N13" s="191">
        <f>IF(G13=0,"-",C13/H13*100-100)</f>
        <v>5.092411393781248</v>
      </c>
      <c r="O13" s="191">
        <f>IF(G13=0,"-",E13/(J13+K13)*100-100)</f>
        <v>0</v>
      </c>
      <c r="Q13" s="7">
        <f t="shared" si="3"/>
        <v>0</v>
      </c>
    </row>
    <row r="14" spans="1:17" ht="51">
      <c r="A14" s="75" t="s">
        <v>1864</v>
      </c>
      <c r="B14" s="79"/>
      <c r="C14" s="80"/>
      <c r="D14" s="80"/>
      <c r="E14" s="81"/>
      <c r="G14" s="245">
        <v>0</v>
      </c>
      <c r="H14" s="245">
        <v>0</v>
      </c>
      <c r="I14" s="245">
        <v>0</v>
      </c>
      <c r="J14" s="245">
        <v>0</v>
      </c>
      <c r="K14" s="210"/>
      <c r="M14" s="191" t="str">
        <f t="shared" si="0"/>
        <v>-</v>
      </c>
      <c r="N14" s="191" t="str">
        <f t="shared" si="1"/>
        <v>-</v>
      </c>
      <c r="O14" s="191" t="str">
        <f t="shared" si="2"/>
        <v>-</v>
      </c>
      <c r="Q14" s="7">
        <f t="shared" si="3"/>
        <v>0</v>
      </c>
    </row>
    <row r="15" spans="1:17" ht="12.75">
      <c r="A15" s="75" t="s">
        <v>2848</v>
      </c>
      <c r="B15" s="76">
        <v>20975</v>
      </c>
      <c r="C15" s="77">
        <v>15443</v>
      </c>
      <c r="D15" s="77">
        <v>5405</v>
      </c>
      <c r="E15" s="78">
        <v>127</v>
      </c>
      <c r="G15" s="244">
        <v>19965</v>
      </c>
      <c r="H15" s="244">
        <v>14695</v>
      </c>
      <c r="I15" s="244">
        <v>5143</v>
      </c>
      <c r="J15" s="244">
        <v>127</v>
      </c>
      <c r="K15" s="201"/>
      <c r="M15" s="191">
        <f t="shared" si="0"/>
        <v>5.0588529927373</v>
      </c>
      <c r="N15" s="191">
        <f t="shared" si="1"/>
        <v>5.0901667233753045</v>
      </c>
      <c r="O15" s="191">
        <f t="shared" si="2"/>
        <v>0</v>
      </c>
      <c r="Q15" s="7">
        <f t="shared" si="3"/>
        <v>0</v>
      </c>
    </row>
    <row r="16" spans="1:17" ht="12.75">
      <c r="A16" s="75" t="s">
        <v>1482</v>
      </c>
      <c r="B16" s="76">
        <v>17027</v>
      </c>
      <c r="C16" s="77">
        <v>12526</v>
      </c>
      <c r="D16" s="77">
        <v>4384</v>
      </c>
      <c r="E16" s="78">
        <v>117</v>
      </c>
      <c r="G16" s="244">
        <v>16208</v>
      </c>
      <c r="H16" s="244">
        <v>11919</v>
      </c>
      <c r="I16" s="244">
        <v>4172</v>
      </c>
      <c r="J16" s="244">
        <v>117</v>
      </c>
      <c r="K16" s="201"/>
      <c r="M16" s="191">
        <f t="shared" si="0"/>
        <v>5.053060217176707</v>
      </c>
      <c r="N16" s="191">
        <f t="shared" si="1"/>
        <v>5.092709119892618</v>
      </c>
      <c r="O16" s="191">
        <f t="shared" si="2"/>
        <v>0</v>
      </c>
      <c r="Q16" s="7">
        <f t="shared" si="3"/>
        <v>0</v>
      </c>
    </row>
    <row r="17" spans="1:17" ht="12.75">
      <c r="A17" s="75" t="s">
        <v>1871</v>
      </c>
      <c r="B17" s="76">
        <v>16647</v>
      </c>
      <c r="C17" s="77">
        <v>12245</v>
      </c>
      <c r="D17" s="77">
        <v>4286</v>
      </c>
      <c r="E17" s="78">
        <v>116</v>
      </c>
      <c r="G17" s="244">
        <v>15846</v>
      </c>
      <c r="H17" s="244">
        <v>11652</v>
      </c>
      <c r="I17" s="244">
        <v>4078</v>
      </c>
      <c r="J17" s="244">
        <v>116</v>
      </c>
      <c r="K17" s="201"/>
      <c r="M17" s="191">
        <f t="shared" si="0"/>
        <v>5.054903445664522</v>
      </c>
      <c r="N17" s="191">
        <f t="shared" si="1"/>
        <v>5.089255063508418</v>
      </c>
      <c r="O17" s="191">
        <f t="shared" si="2"/>
        <v>0</v>
      </c>
      <c r="Q17" s="7">
        <f t="shared" si="3"/>
        <v>0</v>
      </c>
    </row>
    <row r="18" spans="1:17" ht="12.75">
      <c r="A18" s="75" t="s">
        <v>1483</v>
      </c>
      <c r="B18" s="76">
        <v>16427</v>
      </c>
      <c r="C18" s="77">
        <v>12083</v>
      </c>
      <c r="D18" s="77">
        <v>4229</v>
      </c>
      <c r="E18" s="78">
        <v>115</v>
      </c>
      <c r="G18" s="244">
        <v>15636</v>
      </c>
      <c r="H18" s="244">
        <v>11497</v>
      </c>
      <c r="I18" s="244">
        <v>4024</v>
      </c>
      <c r="J18" s="244">
        <v>115</v>
      </c>
      <c r="K18" s="201"/>
      <c r="M18" s="191">
        <f t="shared" si="0"/>
        <v>5.058838577641339</v>
      </c>
      <c r="N18" s="191">
        <f t="shared" si="1"/>
        <v>5.0969818213446985</v>
      </c>
      <c r="O18" s="191">
        <f t="shared" si="2"/>
        <v>0</v>
      </c>
      <c r="Q18" s="7">
        <f t="shared" si="3"/>
        <v>0</v>
      </c>
    </row>
    <row r="19" spans="1:17" ht="63.75">
      <c r="A19" s="75" t="s">
        <v>1865</v>
      </c>
      <c r="B19" s="79"/>
      <c r="C19" s="80"/>
      <c r="D19" s="80"/>
      <c r="E19" s="81"/>
      <c r="G19" s="245">
        <v>0</v>
      </c>
      <c r="H19" s="245">
        <v>0</v>
      </c>
      <c r="I19" s="245">
        <v>0</v>
      </c>
      <c r="J19" s="245">
        <v>0</v>
      </c>
      <c r="K19" s="210"/>
      <c r="M19" s="191" t="str">
        <f t="shared" si="0"/>
        <v>-</v>
      </c>
      <c r="N19" s="191" t="str">
        <f t="shared" si="1"/>
        <v>-</v>
      </c>
      <c r="O19" s="191" t="str">
        <f t="shared" si="2"/>
        <v>-</v>
      </c>
      <c r="Q19" s="7">
        <f t="shared" si="3"/>
        <v>0</v>
      </c>
    </row>
    <row r="20" spans="1:17" ht="12.75">
      <c r="A20" s="75" t="s">
        <v>1484</v>
      </c>
      <c r="B20" s="76">
        <v>21643</v>
      </c>
      <c r="C20" s="77">
        <v>14787</v>
      </c>
      <c r="D20" s="77">
        <v>5175</v>
      </c>
      <c r="E20" s="78">
        <v>1681</v>
      </c>
      <c r="G20" s="244">
        <v>20676</v>
      </c>
      <c r="H20" s="244">
        <v>14070</v>
      </c>
      <c r="I20" s="244">
        <v>4925</v>
      </c>
      <c r="J20" s="244">
        <v>1681</v>
      </c>
      <c r="K20" s="201"/>
      <c r="M20" s="191">
        <f t="shared" si="0"/>
        <v>4.67692010059973</v>
      </c>
      <c r="N20" s="191">
        <f t="shared" si="1"/>
        <v>5.095948827292119</v>
      </c>
      <c r="O20" s="191">
        <f t="shared" si="2"/>
        <v>0</v>
      </c>
      <c r="Q20" s="7">
        <f t="shared" si="3"/>
        <v>0</v>
      </c>
    </row>
    <row r="21" spans="1:17" ht="12.75">
      <c r="A21" s="75" t="s">
        <v>1485</v>
      </c>
      <c r="B21" s="76">
        <v>18088</v>
      </c>
      <c r="C21" s="77">
        <v>12160</v>
      </c>
      <c r="D21" s="77">
        <v>4256</v>
      </c>
      <c r="E21" s="78">
        <v>1672</v>
      </c>
      <c r="G21" s="244">
        <v>17293</v>
      </c>
      <c r="H21" s="244">
        <v>11571</v>
      </c>
      <c r="I21" s="244">
        <v>4050</v>
      </c>
      <c r="J21" s="244">
        <v>1672</v>
      </c>
      <c r="K21" s="201"/>
      <c r="M21" s="191">
        <f t="shared" si="0"/>
        <v>4.597235875787888</v>
      </c>
      <c r="N21" s="191">
        <f t="shared" si="1"/>
        <v>5.090311986863711</v>
      </c>
      <c r="O21" s="191">
        <f t="shared" si="2"/>
        <v>0</v>
      </c>
      <c r="Q21" s="7">
        <f t="shared" si="3"/>
        <v>0</v>
      </c>
    </row>
    <row r="22" spans="1:17" ht="25.5">
      <c r="A22" s="75" t="s">
        <v>1569</v>
      </c>
      <c r="B22" s="76">
        <v>43284</v>
      </c>
      <c r="C22" s="77">
        <v>29572</v>
      </c>
      <c r="D22" s="77">
        <v>10350</v>
      </c>
      <c r="E22" s="78">
        <v>3362</v>
      </c>
      <c r="G22" s="244">
        <v>41350</v>
      </c>
      <c r="H22" s="244">
        <v>28139</v>
      </c>
      <c r="I22" s="244">
        <v>9849</v>
      </c>
      <c r="J22" s="244">
        <v>3362</v>
      </c>
      <c r="K22" s="201"/>
      <c r="M22" s="191">
        <f t="shared" si="0"/>
        <v>4.677146311970986</v>
      </c>
      <c r="N22" s="191">
        <f t="shared" si="1"/>
        <v>5.092576139877039</v>
      </c>
      <c r="O22" s="191">
        <f t="shared" si="2"/>
        <v>0</v>
      </c>
      <c r="Q22" s="7">
        <f t="shared" si="3"/>
        <v>0</v>
      </c>
    </row>
    <row r="23" spans="1:17" ht="25.5">
      <c r="A23" s="75" t="s">
        <v>1872</v>
      </c>
      <c r="B23" s="76">
        <v>36176</v>
      </c>
      <c r="C23" s="77">
        <v>24320</v>
      </c>
      <c r="D23" s="77">
        <v>8512</v>
      </c>
      <c r="E23" s="78">
        <v>3344</v>
      </c>
      <c r="G23" s="244">
        <v>34584</v>
      </c>
      <c r="H23" s="244">
        <v>23141</v>
      </c>
      <c r="I23" s="244">
        <v>8099</v>
      </c>
      <c r="J23" s="244">
        <v>3344</v>
      </c>
      <c r="K23" s="201"/>
      <c r="M23" s="191">
        <f t="shared" si="0"/>
        <v>4.603284755956508</v>
      </c>
      <c r="N23" s="191">
        <f t="shared" si="1"/>
        <v>5.0948532906961645</v>
      </c>
      <c r="O23" s="191">
        <f t="shared" si="2"/>
        <v>0</v>
      </c>
      <c r="Q23" s="7">
        <f t="shared" si="3"/>
        <v>0</v>
      </c>
    </row>
    <row r="24" spans="1:17" ht="38.25">
      <c r="A24" s="75" t="s">
        <v>1481</v>
      </c>
      <c r="B24" s="79"/>
      <c r="C24" s="80"/>
      <c r="D24" s="80"/>
      <c r="E24" s="81"/>
      <c r="G24" s="245">
        <v>0</v>
      </c>
      <c r="H24" s="245">
        <v>0</v>
      </c>
      <c r="I24" s="245">
        <v>0</v>
      </c>
      <c r="J24" s="245">
        <v>0</v>
      </c>
      <c r="K24" s="210"/>
      <c r="M24" s="191" t="str">
        <f t="shared" si="0"/>
        <v>-</v>
      </c>
      <c r="N24" s="191" t="str">
        <f t="shared" si="1"/>
        <v>-</v>
      </c>
      <c r="O24" s="191" t="str">
        <f t="shared" si="2"/>
        <v>-</v>
      </c>
      <c r="Q24" s="7">
        <f t="shared" si="3"/>
        <v>0</v>
      </c>
    </row>
    <row r="25" spans="1:17" ht="12.75">
      <c r="A25" s="75" t="s">
        <v>1475</v>
      </c>
      <c r="B25" s="76">
        <v>75652</v>
      </c>
      <c r="C25" s="77">
        <v>50947</v>
      </c>
      <c r="D25" s="77">
        <v>17831</v>
      </c>
      <c r="E25" s="78">
        <v>6874</v>
      </c>
      <c r="G25" s="244">
        <v>72218</v>
      </c>
      <c r="H25" s="244">
        <v>48403</v>
      </c>
      <c r="I25" s="244">
        <v>16941</v>
      </c>
      <c r="J25" s="244">
        <v>6874</v>
      </c>
      <c r="K25" s="201"/>
      <c r="M25" s="191">
        <f t="shared" si="0"/>
        <v>4.755047218145052</v>
      </c>
      <c r="N25" s="191">
        <f t="shared" si="1"/>
        <v>5.25587256988203</v>
      </c>
      <c r="O25" s="191">
        <f t="shared" si="2"/>
        <v>0</v>
      </c>
      <c r="Q25" s="7">
        <f t="shared" si="3"/>
        <v>0</v>
      </c>
    </row>
    <row r="26" spans="1:17" ht="12.75">
      <c r="A26" s="75" t="s">
        <v>1476</v>
      </c>
      <c r="B26" s="76">
        <v>59214</v>
      </c>
      <c r="C26" s="77">
        <v>38802</v>
      </c>
      <c r="D26" s="77">
        <v>13581</v>
      </c>
      <c r="E26" s="78">
        <v>6831</v>
      </c>
      <c r="G26" s="244">
        <v>56597</v>
      </c>
      <c r="H26" s="244">
        <v>36864</v>
      </c>
      <c r="I26" s="244">
        <v>12902</v>
      </c>
      <c r="J26" s="244">
        <v>6831</v>
      </c>
      <c r="K26" s="201"/>
      <c r="M26" s="191">
        <f t="shared" si="0"/>
        <v>4.623919995759479</v>
      </c>
      <c r="N26" s="191">
        <f t="shared" si="1"/>
        <v>5.257161458333329</v>
      </c>
      <c r="O26" s="191">
        <f t="shared" si="2"/>
        <v>0</v>
      </c>
      <c r="Q26" s="7">
        <f t="shared" si="3"/>
        <v>0</v>
      </c>
    </row>
    <row r="27" spans="1:17" ht="12.75">
      <c r="A27" s="75" t="s">
        <v>1477</v>
      </c>
      <c r="B27" s="76">
        <v>50344</v>
      </c>
      <c r="C27" s="77">
        <v>32248</v>
      </c>
      <c r="D27" s="77">
        <v>11287</v>
      </c>
      <c r="E27" s="78">
        <v>6809</v>
      </c>
      <c r="G27" s="244">
        <v>48170</v>
      </c>
      <c r="H27" s="244">
        <v>30638</v>
      </c>
      <c r="I27" s="244">
        <v>10723</v>
      </c>
      <c r="J27" s="244">
        <v>6809</v>
      </c>
      <c r="K27" s="201"/>
      <c r="M27" s="191">
        <f t="shared" si="0"/>
        <v>4.513182478721191</v>
      </c>
      <c r="N27" s="191">
        <f t="shared" si="1"/>
        <v>5.254912200535287</v>
      </c>
      <c r="O27" s="191">
        <f t="shared" si="2"/>
        <v>0</v>
      </c>
      <c r="Q27" s="7">
        <f t="shared" si="3"/>
        <v>0</v>
      </c>
    </row>
    <row r="28" spans="1:17" ht="12.75">
      <c r="A28" s="75" t="s">
        <v>1478</v>
      </c>
      <c r="B28" s="76">
        <v>46509</v>
      </c>
      <c r="C28" s="77">
        <v>29415</v>
      </c>
      <c r="D28" s="77">
        <v>10295</v>
      </c>
      <c r="E28" s="78">
        <v>6799</v>
      </c>
      <c r="G28" s="244">
        <v>44526</v>
      </c>
      <c r="H28" s="244">
        <v>27946</v>
      </c>
      <c r="I28" s="244">
        <v>9781</v>
      </c>
      <c r="J28" s="244">
        <v>6799</v>
      </c>
      <c r="K28" s="201"/>
      <c r="M28" s="191">
        <f t="shared" si="0"/>
        <v>4.453577684948115</v>
      </c>
      <c r="N28" s="191">
        <f t="shared" si="1"/>
        <v>5.256566234881561</v>
      </c>
      <c r="O28" s="191">
        <f t="shared" si="2"/>
        <v>0</v>
      </c>
      <c r="Q28" s="7">
        <f t="shared" si="3"/>
        <v>0</v>
      </c>
    </row>
    <row r="29" spans="1:17" ht="12.75">
      <c r="A29" s="75" t="s">
        <v>1479</v>
      </c>
      <c r="B29" s="76">
        <v>40643</v>
      </c>
      <c r="C29" s="77">
        <v>25711</v>
      </c>
      <c r="D29" s="77">
        <v>8999</v>
      </c>
      <c r="E29" s="78">
        <v>5933</v>
      </c>
      <c r="G29" s="244">
        <v>38909</v>
      </c>
      <c r="H29" s="244">
        <v>24427</v>
      </c>
      <c r="I29" s="244">
        <v>8549</v>
      </c>
      <c r="J29" s="244">
        <v>5933</v>
      </c>
      <c r="K29" s="201"/>
      <c r="M29" s="191">
        <f t="shared" si="0"/>
        <v>4.45655246858054</v>
      </c>
      <c r="N29" s="191">
        <f t="shared" si="1"/>
        <v>5.256478486920216</v>
      </c>
      <c r="O29" s="191">
        <f t="shared" si="2"/>
        <v>0</v>
      </c>
      <c r="Q29" s="7">
        <f t="shared" si="3"/>
        <v>0</v>
      </c>
    </row>
    <row r="30" spans="1:17" ht="25.5">
      <c r="A30" s="75" t="s">
        <v>1480</v>
      </c>
      <c r="B30" s="79"/>
      <c r="C30" s="80"/>
      <c r="D30" s="80"/>
      <c r="E30" s="81"/>
      <c r="G30" s="245">
        <v>0</v>
      </c>
      <c r="H30" s="245">
        <v>0</v>
      </c>
      <c r="I30" s="245">
        <v>0</v>
      </c>
      <c r="J30" s="245">
        <v>0</v>
      </c>
      <c r="K30" s="210"/>
      <c r="M30" s="191" t="str">
        <f t="shared" si="0"/>
        <v>-</v>
      </c>
      <c r="N30" s="191" t="str">
        <f t="shared" si="1"/>
        <v>-</v>
      </c>
      <c r="O30" s="191" t="str">
        <f t="shared" si="2"/>
        <v>-</v>
      </c>
      <c r="Q30" s="7">
        <f t="shared" si="3"/>
        <v>0</v>
      </c>
    </row>
    <row r="31" spans="1:17" ht="12.75">
      <c r="A31" s="75" t="s">
        <v>1873</v>
      </c>
      <c r="B31" s="76">
        <v>47487</v>
      </c>
      <c r="C31" s="77">
        <v>30478</v>
      </c>
      <c r="D31" s="77">
        <v>10667</v>
      </c>
      <c r="E31" s="81">
        <v>6342</v>
      </c>
      <c r="G31" s="244">
        <v>45412</v>
      </c>
      <c r="H31" s="244">
        <v>28941</v>
      </c>
      <c r="I31" s="244">
        <v>10129</v>
      </c>
      <c r="J31" s="244">
        <v>6342</v>
      </c>
      <c r="K31" s="201"/>
      <c r="M31" s="191">
        <f t="shared" si="0"/>
        <v>4.569276843125152</v>
      </c>
      <c r="N31" s="191">
        <f t="shared" si="1"/>
        <v>5.310804740679316</v>
      </c>
      <c r="O31" s="191">
        <f t="shared" si="2"/>
        <v>0</v>
      </c>
      <c r="Q31" s="7">
        <f t="shared" si="3"/>
        <v>0</v>
      </c>
    </row>
    <row r="32" spans="1:17" ht="12.75">
      <c r="A32" s="75" t="s">
        <v>1874</v>
      </c>
      <c r="B32" s="76">
        <v>46623</v>
      </c>
      <c r="C32" s="77">
        <v>30281</v>
      </c>
      <c r="D32" s="77">
        <v>10598</v>
      </c>
      <c r="E32" s="81">
        <v>5744</v>
      </c>
      <c r="G32" s="244">
        <v>44562</v>
      </c>
      <c r="H32" s="244">
        <v>28754</v>
      </c>
      <c r="I32" s="244">
        <v>10064</v>
      </c>
      <c r="J32" s="244">
        <v>5744</v>
      </c>
      <c r="K32" s="201"/>
      <c r="M32" s="191">
        <f t="shared" si="0"/>
        <v>4.625016830483375</v>
      </c>
      <c r="N32" s="191">
        <f t="shared" si="1"/>
        <v>5.310565486541009</v>
      </c>
      <c r="O32" s="191">
        <f t="shared" si="2"/>
        <v>0</v>
      </c>
      <c r="Q32" s="7">
        <f t="shared" si="3"/>
        <v>0</v>
      </c>
    </row>
    <row r="33" spans="1:17" ht="12.75">
      <c r="A33" s="75" t="s">
        <v>1875</v>
      </c>
      <c r="B33" s="76">
        <v>46360</v>
      </c>
      <c r="C33" s="77">
        <v>30087</v>
      </c>
      <c r="D33" s="77">
        <v>10530</v>
      </c>
      <c r="E33" s="81">
        <v>5743</v>
      </c>
      <c r="G33" s="244">
        <v>44313</v>
      </c>
      <c r="H33" s="244">
        <v>28570</v>
      </c>
      <c r="I33" s="244">
        <v>10000</v>
      </c>
      <c r="J33" s="244">
        <v>5743</v>
      </c>
      <c r="K33" s="201"/>
      <c r="M33" s="191">
        <f t="shared" si="0"/>
        <v>4.619411910725972</v>
      </c>
      <c r="N33" s="191">
        <f t="shared" si="1"/>
        <v>5.309765488274422</v>
      </c>
      <c r="O33" s="191">
        <f t="shared" si="2"/>
        <v>0</v>
      </c>
      <c r="Q33" s="7">
        <f t="shared" si="3"/>
        <v>0</v>
      </c>
    </row>
    <row r="34" spans="1:17" ht="12.75">
      <c r="A34" s="75" t="s">
        <v>1876</v>
      </c>
      <c r="B34" s="76">
        <v>46107</v>
      </c>
      <c r="C34" s="77">
        <v>29900</v>
      </c>
      <c r="D34" s="77">
        <v>10465</v>
      </c>
      <c r="E34" s="81">
        <v>5742</v>
      </c>
      <c r="G34" s="244">
        <v>44071</v>
      </c>
      <c r="H34" s="244">
        <v>28392</v>
      </c>
      <c r="I34" s="244">
        <v>9937</v>
      </c>
      <c r="J34" s="244">
        <v>5742</v>
      </c>
      <c r="K34" s="201"/>
      <c r="M34" s="191">
        <f t="shared" si="0"/>
        <v>4.619818020920803</v>
      </c>
      <c r="N34" s="191">
        <f t="shared" si="1"/>
        <v>5.311355311355314</v>
      </c>
      <c r="O34" s="191">
        <f t="shared" si="2"/>
        <v>0</v>
      </c>
      <c r="Q34" s="7">
        <f t="shared" si="3"/>
        <v>0</v>
      </c>
    </row>
    <row r="35" spans="1:17" ht="12.75">
      <c r="A35" s="75" t="s">
        <v>1877</v>
      </c>
      <c r="B35" s="76">
        <v>45856</v>
      </c>
      <c r="C35" s="77">
        <v>29714</v>
      </c>
      <c r="D35" s="77">
        <v>10400</v>
      </c>
      <c r="E35" s="81">
        <v>5742</v>
      </c>
      <c r="G35" s="244">
        <v>43834</v>
      </c>
      <c r="H35" s="244">
        <v>28216</v>
      </c>
      <c r="I35" s="244">
        <v>9876</v>
      </c>
      <c r="J35" s="244">
        <v>5742</v>
      </c>
      <c r="K35" s="201"/>
      <c r="M35" s="191">
        <f t="shared" si="0"/>
        <v>4.61285759912397</v>
      </c>
      <c r="N35" s="191">
        <f t="shared" si="1"/>
        <v>5.3090445137510756</v>
      </c>
      <c r="O35" s="191">
        <f t="shared" si="2"/>
        <v>0</v>
      </c>
      <c r="Q35" s="7">
        <f t="shared" si="3"/>
        <v>0</v>
      </c>
    </row>
    <row r="36" spans="1:17" ht="12.75">
      <c r="A36" s="75" t="s">
        <v>1878</v>
      </c>
      <c r="B36" s="76">
        <v>45611</v>
      </c>
      <c r="C36" s="77">
        <v>29533</v>
      </c>
      <c r="D36" s="77">
        <v>10337</v>
      </c>
      <c r="E36" s="81">
        <v>5741</v>
      </c>
      <c r="G36" s="244">
        <v>43600</v>
      </c>
      <c r="H36" s="244">
        <v>28044</v>
      </c>
      <c r="I36" s="244">
        <v>9815</v>
      </c>
      <c r="J36" s="244">
        <v>5741</v>
      </c>
      <c r="K36" s="201"/>
      <c r="M36" s="191">
        <f t="shared" si="0"/>
        <v>4.612385321100902</v>
      </c>
      <c r="N36" s="191">
        <f t="shared" si="1"/>
        <v>5.309513621451998</v>
      </c>
      <c r="O36" s="191">
        <f t="shared" si="2"/>
        <v>0</v>
      </c>
      <c r="Q36" s="7">
        <f t="shared" si="3"/>
        <v>0</v>
      </c>
    </row>
    <row r="37" spans="1:17" ht="12.75">
      <c r="A37" s="75" t="s">
        <v>1879</v>
      </c>
      <c r="B37" s="76">
        <v>45369</v>
      </c>
      <c r="C37" s="77">
        <v>29355</v>
      </c>
      <c r="D37" s="77">
        <v>10274</v>
      </c>
      <c r="E37" s="81">
        <v>5740</v>
      </c>
      <c r="G37" s="244">
        <v>43371</v>
      </c>
      <c r="H37" s="244">
        <v>27875</v>
      </c>
      <c r="I37" s="244">
        <v>9756</v>
      </c>
      <c r="J37" s="244">
        <v>5740</v>
      </c>
      <c r="K37" s="201"/>
      <c r="M37" s="191">
        <f t="shared" si="0"/>
        <v>4.606764888981104</v>
      </c>
      <c r="N37" s="191">
        <f t="shared" si="1"/>
        <v>5.309417040358738</v>
      </c>
      <c r="O37" s="191">
        <f t="shared" si="2"/>
        <v>0</v>
      </c>
      <c r="Q37" s="7">
        <f t="shared" si="3"/>
        <v>0</v>
      </c>
    </row>
    <row r="38" spans="1:17" ht="12.75">
      <c r="A38" s="75" t="s">
        <v>1880</v>
      </c>
      <c r="B38" s="76">
        <v>45133</v>
      </c>
      <c r="C38" s="77">
        <v>29180</v>
      </c>
      <c r="D38" s="77">
        <v>10213</v>
      </c>
      <c r="E38" s="81">
        <v>5740</v>
      </c>
      <c r="G38" s="244">
        <v>43147</v>
      </c>
      <c r="H38" s="244">
        <v>27709</v>
      </c>
      <c r="I38" s="244">
        <v>9698</v>
      </c>
      <c r="J38" s="244">
        <v>5740</v>
      </c>
      <c r="K38" s="201"/>
      <c r="M38" s="191">
        <f t="shared" si="0"/>
        <v>4.602869260898785</v>
      </c>
      <c r="N38" s="191">
        <f t="shared" si="1"/>
        <v>5.308744451261333</v>
      </c>
      <c r="O38" s="191">
        <f t="shared" si="2"/>
        <v>0</v>
      </c>
      <c r="Q38" s="7">
        <f t="shared" si="3"/>
        <v>0</v>
      </c>
    </row>
    <row r="39" spans="1:17" ht="12.75">
      <c r="A39" s="75" t="s">
        <v>1881</v>
      </c>
      <c r="B39" s="76">
        <v>44901</v>
      </c>
      <c r="C39" s="77">
        <v>29009</v>
      </c>
      <c r="D39" s="77">
        <v>10153</v>
      </c>
      <c r="E39" s="81">
        <v>5739</v>
      </c>
      <c r="G39" s="244">
        <v>42926</v>
      </c>
      <c r="H39" s="244">
        <v>27546</v>
      </c>
      <c r="I39" s="244">
        <v>9641</v>
      </c>
      <c r="J39" s="244">
        <v>5739</v>
      </c>
      <c r="K39" s="201"/>
      <c r="M39" s="191">
        <f t="shared" si="0"/>
        <v>4.6009411545450405</v>
      </c>
      <c r="N39" s="191">
        <f t="shared" si="1"/>
        <v>5.311115951499318</v>
      </c>
      <c r="O39" s="191">
        <f t="shared" si="2"/>
        <v>0</v>
      </c>
      <c r="Q39" s="7">
        <f t="shared" si="3"/>
        <v>0</v>
      </c>
    </row>
    <row r="40" spans="1:17" ht="12.75">
      <c r="A40" s="75" t="s">
        <v>1882</v>
      </c>
      <c r="B40" s="76">
        <v>44672</v>
      </c>
      <c r="C40" s="77">
        <v>28840</v>
      </c>
      <c r="D40" s="77">
        <v>10094</v>
      </c>
      <c r="E40" s="81">
        <v>5738</v>
      </c>
      <c r="G40" s="244">
        <v>42709</v>
      </c>
      <c r="H40" s="244">
        <v>27386</v>
      </c>
      <c r="I40" s="244">
        <v>9585</v>
      </c>
      <c r="J40" s="244">
        <v>5738</v>
      </c>
      <c r="K40" s="201"/>
      <c r="M40" s="191">
        <f t="shared" si="0"/>
        <v>4.5962209370390354</v>
      </c>
      <c r="N40" s="191">
        <f t="shared" si="1"/>
        <v>5.309282114949255</v>
      </c>
      <c r="O40" s="191">
        <f t="shared" si="2"/>
        <v>0</v>
      </c>
      <c r="Q40" s="7">
        <f t="shared" si="3"/>
        <v>0</v>
      </c>
    </row>
    <row r="41" spans="1:17" ht="12.75">
      <c r="A41" s="75" t="s">
        <v>1883</v>
      </c>
      <c r="B41" s="76">
        <v>44451</v>
      </c>
      <c r="C41" s="77">
        <v>28676</v>
      </c>
      <c r="D41" s="77">
        <v>10037</v>
      </c>
      <c r="E41" s="81">
        <v>5738</v>
      </c>
      <c r="G41" s="244">
        <v>42499</v>
      </c>
      <c r="H41" s="244">
        <v>27230</v>
      </c>
      <c r="I41" s="244">
        <v>9531</v>
      </c>
      <c r="J41" s="244">
        <v>5738</v>
      </c>
      <c r="K41" s="201"/>
      <c r="M41" s="191">
        <f t="shared" si="0"/>
        <v>4.593049248217596</v>
      </c>
      <c r="N41" s="191">
        <f t="shared" si="1"/>
        <v>5.310319500550847</v>
      </c>
      <c r="O41" s="191">
        <f t="shared" si="2"/>
        <v>0</v>
      </c>
      <c r="Q41" s="7">
        <f t="shared" si="3"/>
        <v>0</v>
      </c>
    </row>
    <row r="42" spans="1:17" ht="12.75">
      <c r="A42" s="75" t="s">
        <v>1884</v>
      </c>
      <c r="B42" s="76">
        <v>44232</v>
      </c>
      <c r="C42" s="77">
        <v>28514</v>
      </c>
      <c r="D42" s="77">
        <v>9980</v>
      </c>
      <c r="E42" s="81">
        <v>5738</v>
      </c>
      <c r="G42" s="244">
        <v>42291</v>
      </c>
      <c r="H42" s="244">
        <v>27076</v>
      </c>
      <c r="I42" s="244">
        <v>9477</v>
      </c>
      <c r="J42" s="244">
        <v>5738</v>
      </c>
      <c r="K42" s="201"/>
      <c r="M42" s="191">
        <f t="shared" si="0"/>
        <v>4.589628999077817</v>
      </c>
      <c r="N42" s="191">
        <f t="shared" si="1"/>
        <v>5.310976510562867</v>
      </c>
      <c r="O42" s="191">
        <f t="shared" si="2"/>
        <v>0</v>
      </c>
      <c r="Q42" s="7">
        <f t="shared" si="3"/>
        <v>0</v>
      </c>
    </row>
    <row r="43" spans="1:17" ht="12.75">
      <c r="A43" s="75" t="s">
        <v>1885</v>
      </c>
      <c r="B43" s="76">
        <v>44016</v>
      </c>
      <c r="C43" s="77">
        <v>28355</v>
      </c>
      <c r="D43" s="77">
        <v>9924</v>
      </c>
      <c r="E43" s="81">
        <v>5737</v>
      </c>
      <c r="G43" s="244">
        <v>42086</v>
      </c>
      <c r="H43" s="244">
        <v>26925</v>
      </c>
      <c r="I43" s="244">
        <v>9424</v>
      </c>
      <c r="J43" s="244">
        <v>5737</v>
      </c>
      <c r="K43" s="201"/>
      <c r="M43" s="191">
        <f t="shared" si="0"/>
        <v>4.5858480254716625</v>
      </c>
      <c r="N43" s="191">
        <f t="shared" si="1"/>
        <v>5.311049210770662</v>
      </c>
      <c r="O43" s="191">
        <f t="shared" si="2"/>
        <v>0</v>
      </c>
      <c r="Q43" s="7">
        <f t="shared" si="3"/>
        <v>0</v>
      </c>
    </row>
    <row r="44" spans="1:17" ht="12.75">
      <c r="A44" s="75" t="s">
        <v>1886</v>
      </c>
      <c r="B44" s="76">
        <v>43804</v>
      </c>
      <c r="C44" s="77">
        <v>28198</v>
      </c>
      <c r="D44" s="77">
        <v>9869</v>
      </c>
      <c r="E44" s="81">
        <v>5737</v>
      </c>
      <c r="G44" s="244">
        <v>41885</v>
      </c>
      <c r="H44" s="244">
        <v>26776</v>
      </c>
      <c r="I44" s="244">
        <v>9372</v>
      </c>
      <c r="J44" s="244">
        <v>5737</v>
      </c>
      <c r="K44" s="201"/>
      <c r="M44" s="191">
        <f t="shared" si="0"/>
        <v>4.5815924555329985</v>
      </c>
      <c r="N44" s="191">
        <f t="shared" si="1"/>
        <v>5.31072602330444</v>
      </c>
      <c r="O44" s="191">
        <f t="shared" si="2"/>
        <v>0</v>
      </c>
      <c r="Q44" s="7">
        <f t="shared" si="3"/>
        <v>0</v>
      </c>
    </row>
    <row r="45" spans="1:17" ht="12.75">
      <c r="A45" s="75" t="s">
        <v>1887</v>
      </c>
      <c r="B45" s="76">
        <v>43597</v>
      </c>
      <c r="C45" s="77">
        <v>28045</v>
      </c>
      <c r="D45" s="77">
        <v>9816</v>
      </c>
      <c r="E45" s="81">
        <v>5736</v>
      </c>
      <c r="G45" s="244">
        <v>41688</v>
      </c>
      <c r="H45" s="244">
        <v>26631</v>
      </c>
      <c r="I45" s="244">
        <v>9321</v>
      </c>
      <c r="J45" s="244">
        <v>5736</v>
      </c>
      <c r="K45" s="201"/>
      <c r="M45" s="191">
        <f t="shared" si="0"/>
        <v>4.579255421224332</v>
      </c>
      <c r="N45" s="191">
        <f t="shared" si="1"/>
        <v>5.309601592129482</v>
      </c>
      <c r="O45" s="191">
        <f t="shared" si="2"/>
        <v>0</v>
      </c>
      <c r="Q45" s="7">
        <f t="shared" si="3"/>
        <v>0</v>
      </c>
    </row>
    <row r="46" spans="1:17" ht="12.75">
      <c r="A46" s="75" t="s">
        <v>1888</v>
      </c>
      <c r="B46" s="76">
        <v>43396</v>
      </c>
      <c r="C46" s="77">
        <v>27896</v>
      </c>
      <c r="D46" s="77">
        <v>9764</v>
      </c>
      <c r="E46" s="81">
        <v>5736</v>
      </c>
      <c r="G46" s="244">
        <v>41496</v>
      </c>
      <c r="H46" s="244">
        <v>26489</v>
      </c>
      <c r="I46" s="244">
        <v>9271</v>
      </c>
      <c r="J46" s="244">
        <v>5736</v>
      </c>
      <c r="K46" s="201"/>
      <c r="M46" s="191">
        <f t="shared" si="0"/>
        <v>4.578754578754584</v>
      </c>
      <c r="N46" s="191">
        <f t="shared" si="1"/>
        <v>5.311638793461441</v>
      </c>
      <c r="O46" s="191">
        <f t="shared" si="2"/>
        <v>0</v>
      </c>
      <c r="Q46" s="7">
        <f t="shared" si="3"/>
        <v>0</v>
      </c>
    </row>
    <row r="47" spans="1:17" ht="12.75">
      <c r="A47" s="75" t="s">
        <v>1889</v>
      </c>
      <c r="B47" s="76">
        <v>43192</v>
      </c>
      <c r="C47" s="77">
        <v>27746</v>
      </c>
      <c r="D47" s="77">
        <v>9711</v>
      </c>
      <c r="E47" s="81">
        <v>5735</v>
      </c>
      <c r="G47" s="244">
        <v>41303</v>
      </c>
      <c r="H47" s="244">
        <v>26347</v>
      </c>
      <c r="I47" s="244">
        <v>9221</v>
      </c>
      <c r="J47" s="244">
        <v>5735</v>
      </c>
      <c r="K47" s="201"/>
      <c r="M47" s="191">
        <f t="shared" si="0"/>
        <v>4.573517662155297</v>
      </c>
      <c r="N47" s="191">
        <f t="shared" si="1"/>
        <v>5.309902455687563</v>
      </c>
      <c r="O47" s="191">
        <f t="shared" si="2"/>
        <v>0</v>
      </c>
      <c r="Q47" s="7">
        <f t="shared" si="3"/>
        <v>0</v>
      </c>
    </row>
    <row r="48" spans="1:17" ht="12.75">
      <c r="A48" s="75" t="s">
        <v>1890</v>
      </c>
      <c r="B48" s="76">
        <v>42994</v>
      </c>
      <c r="C48" s="77">
        <v>27600</v>
      </c>
      <c r="D48" s="77">
        <v>9660</v>
      </c>
      <c r="E48" s="81">
        <v>5734</v>
      </c>
      <c r="G48" s="244">
        <v>41115</v>
      </c>
      <c r="H48" s="244">
        <v>26208</v>
      </c>
      <c r="I48" s="244">
        <v>9173</v>
      </c>
      <c r="J48" s="244">
        <v>5734</v>
      </c>
      <c r="K48" s="201"/>
      <c r="M48" s="191">
        <f t="shared" si="0"/>
        <v>4.570108233004987</v>
      </c>
      <c r="N48" s="191">
        <f t="shared" si="1"/>
        <v>5.311355311355314</v>
      </c>
      <c r="O48" s="191">
        <f t="shared" si="2"/>
        <v>0</v>
      </c>
      <c r="Q48" s="7">
        <f t="shared" si="3"/>
        <v>0</v>
      </c>
    </row>
    <row r="49" spans="1:17" ht="12.75">
      <c r="A49" s="75" t="s">
        <v>1891</v>
      </c>
      <c r="B49" s="76">
        <v>42802</v>
      </c>
      <c r="C49" s="77">
        <v>27458</v>
      </c>
      <c r="D49" s="77">
        <v>9610</v>
      </c>
      <c r="E49" s="81">
        <v>5734</v>
      </c>
      <c r="G49" s="244">
        <v>40933</v>
      </c>
      <c r="H49" s="244">
        <v>26073</v>
      </c>
      <c r="I49" s="244">
        <v>9126</v>
      </c>
      <c r="J49" s="244">
        <v>5734</v>
      </c>
      <c r="K49" s="201"/>
      <c r="M49" s="191">
        <f t="shared" si="0"/>
        <v>4.565998094447025</v>
      </c>
      <c r="N49" s="191">
        <f t="shared" si="1"/>
        <v>5.312008591262995</v>
      </c>
      <c r="O49" s="191">
        <f t="shared" si="2"/>
        <v>0</v>
      </c>
      <c r="Q49" s="7">
        <f t="shared" si="3"/>
        <v>0</v>
      </c>
    </row>
    <row r="50" spans="1:17" ht="12.75">
      <c r="A50" s="75" t="s">
        <v>1892</v>
      </c>
      <c r="B50" s="76">
        <v>42611</v>
      </c>
      <c r="C50" s="77">
        <v>27317</v>
      </c>
      <c r="D50" s="77">
        <v>9561</v>
      </c>
      <c r="E50" s="81">
        <v>5733</v>
      </c>
      <c r="G50" s="244">
        <v>40752</v>
      </c>
      <c r="H50" s="244">
        <v>25940</v>
      </c>
      <c r="I50" s="244">
        <v>9079</v>
      </c>
      <c r="J50" s="244">
        <v>5733</v>
      </c>
      <c r="K50" s="201"/>
      <c r="M50" s="191">
        <f t="shared" si="0"/>
        <v>4.561739301138587</v>
      </c>
      <c r="N50" s="191">
        <f t="shared" si="1"/>
        <v>5.308404009252115</v>
      </c>
      <c r="O50" s="191">
        <f t="shared" si="2"/>
        <v>0</v>
      </c>
      <c r="Q50" s="7">
        <f t="shared" si="3"/>
        <v>0</v>
      </c>
    </row>
    <row r="51" spans="1:17" ht="12.75">
      <c r="A51" s="75" t="s">
        <v>1893</v>
      </c>
      <c r="B51" s="76">
        <v>42423</v>
      </c>
      <c r="C51" s="77">
        <v>27178</v>
      </c>
      <c r="D51" s="77">
        <v>9512</v>
      </c>
      <c r="E51" s="81">
        <v>5733</v>
      </c>
      <c r="G51" s="244">
        <v>40574</v>
      </c>
      <c r="H51" s="244">
        <v>25808</v>
      </c>
      <c r="I51" s="244">
        <v>9033</v>
      </c>
      <c r="J51" s="244">
        <v>5733</v>
      </c>
      <c r="K51" s="201"/>
      <c r="M51" s="191">
        <f t="shared" si="0"/>
        <v>4.557105535564659</v>
      </c>
      <c r="N51" s="191">
        <f t="shared" si="1"/>
        <v>5.308431494110351</v>
      </c>
      <c r="O51" s="191">
        <f t="shared" si="2"/>
        <v>0</v>
      </c>
      <c r="Q51" s="7">
        <f t="shared" si="3"/>
        <v>0</v>
      </c>
    </row>
    <row r="52" spans="1:17" ht="12.75">
      <c r="A52" s="75" t="s">
        <v>1894</v>
      </c>
      <c r="B52" s="76">
        <v>42241</v>
      </c>
      <c r="C52" s="77">
        <v>27044</v>
      </c>
      <c r="D52" s="77">
        <v>9465</v>
      </c>
      <c r="E52" s="81">
        <v>5732</v>
      </c>
      <c r="G52" s="244">
        <v>40400</v>
      </c>
      <c r="H52" s="244">
        <v>25680</v>
      </c>
      <c r="I52" s="244">
        <v>8988</v>
      </c>
      <c r="J52" s="244">
        <v>5732</v>
      </c>
      <c r="K52" s="201"/>
      <c r="M52" s="191">
        <f t="shared" si="0"/>
        <v>4.5569306930693045</v>
      </c>
      <c r="N52" s="191">
        <f t="shared" si="1"/>
        <v>5.311526479750768</v>
      </c>
      <c r="O52" s="191">
        <f t="shared" si="2"/>
        <v>0</v>
      </c>
      <c r="Q52" s="7">
        <f t="shared" si="3"/>
        <v>0</v>
      </c>
    </row>
    <row r="53" spans="1:17" ht="12.75">
      <c r="A53" s="75" t="s">
        <v>1895</v>
      </c>
      <c r="B53" s="76">
        <v>42062</v>
      </c>
      <c r="C53" s="77">
        <v>26911</v>
      </c>
      <c r="D53" s="77">
        <v>9419</v>
      </c>
      <c r="E53" s="81">
        <v>5732</v>
      </c>
      <c r="G53" s="244">
        <v>40230</v>
      </c>
      <c r="H53" s="244">
        <v>25554</v>
      </c>
      <c r="I53" s="244">
        <v>8944</v>
      </c>
      <c r="J53" s="244">
        <v>5732</v>
      </c>
      <c r="K53" s="201"/>
      <c r="M53" s="191">
        <f t="shared" si="0"/>
        <v>4.553815560526971</v>
      </c>
      <c r="N53" s="191">
        <f t="shared" si="1"/>
        <v>5.310323237066598</v>
      </c>
      <c r="O53" s="191">
        <f t="shared" si="2"/>
        <v>0</v>
      </c>
      <c r="Q53" s="7">
        <f t="shared" si="3"/>
        <v>0</v>
      </c>
    </row>
    <row r="54" spans="1:17" ht="12.75">
      <c r="A54" s="75" t="s">
        <v>1896</v>
      </c>
      <c r="B54" s="76">
        <v>41883</v>
      </c>
      <c r="C54" s="77">
        <v>26779</v>
      </c>
      <c r="D54" s="77">
        <v>9373</v>
      </c>
      <c r="E54" s="81">
        <v>5731</v>
      </c>
      <c r="G54" s="244">
        <v>40060</v>
      </c>
      <c r="H54" s="244">
        <v>25429</v>
      </c>
      <c r="I54" s="244">
        <v>8900</v>
      </c>
      <c r="J54" s="244">
        <v>5731</v>
      </c>
      <c r="K54" s="201"/>
      <c r="M54" s="191">
        <f t="shared" si="0"/>
        <v>4.550673989016474</v>
      </c>
      <c r="N54" s="191">
        <f t="shared" si="1"/>
        <v>5.308899288214249</v>
      </c>
      <c r="O54" s="191">
        <f t="shared" si="2"/>
        <v>0</v>
      </c>
      <c r="Q54" s="7">
        <f t="shared" si="3"/>
        <v>0</v>
      </c>
    </row>
    <row r="55" spans="1:17" ht="12.75">
      <c r="A55" s="75" t="s">
        <v>1897</v>
      </c>
      <c r="B55" s="76">
        <v>41710</v>
      </c>
      <c r="C55" s="77">
        <v>26651</v>
      </c>
      <c r="D55" s="77">
        <v>9328</v>
      </c>
      <c r="E55" s="81">
        <v>5731</v>
      </c>
      <c r="G55" s="244">
        <v>39895</v>
      </c>
      <c r="H55" s="244">
        <v>25307</v>
      </c>
      <c r="I55" s="244">
        <v>8857</v>
      </c>
      <c r="J55" s="244">
        <v>5731</v>
      </c>
      <c r="K55" s="201"/>
      <c r="M55" s="191">
        <f t="shared" si="0"/>
        <v>4.549442286000755</v>
      </c>
      <c r="N55" s="191">
        <f t="shared" si="1"/>
        <v>5.310783577666257</v>
      </c>
      <c r="O55" s="191">
        <f t="shared" si="2"/>
        <v>0</v>
      </c>
      <c r="Q55" s="7">
        <f t="shared" si="3"/>
        <v>0</v>
      </c>
    </row>
    <row r="56" spans="1:17" ht="12.75">
      <c r="A56" s="75" t="s">
        <v>1898</v>
      </c>
      <c r="B56" s="76">
        <v>41537</v>
      </c>
      <c r="C56" s="77">
        <v>26524</v>
      </c>
      <c r="D56" s="77">
        <v>9283</v>
      </c>
      <c r="E56" s="81">
        <v>5730</v>
      </c>
      <c r="G56" s="244">
        <v>39732</v>
      </c>
      <c r="H56" s="244">
        <v>25187</v>
      </c>
      <c r="I56" s="244">
        <v>8815</v>
      </c>
      <c r="J56" s="244">
        <v>5730</v>
      </c>
      <c r="K56" s="201"/>
      <c r="M56" s="191">
        <f t="shared" si="0"/>
        <v>4.542937682472555</v>
      </c>
      <c r="N56" s="191">
        <f t="shared" si="1"/>
        <v>5.308293961170449</v>
      </c>
      <c r="O56" s="191">
        <f t="shared" si="2"/>
        <v>0</v>
      </c>
      <c r="Q56" s="7">
        <f t="shared" si="3"/>
        <v>0</v>
      </c>
    </row>
    <row r="57" spans="1:17" ht="12.75">
      <c r="A57" s="75" t="s">
        <v>1899</v>
      </c>
      <c r="B57" s="76">
        <v>41370</v>
      </c>
      <c r="C57" s="77">
        <v>26400</v>
      </c>
      <c r="D57" s="77">
        <v>9240</v>
      </c>
      <c r="E57" s="81">
        <v>5730</v>
      </c>
      <c r="G57" s="244">
        <v>39573</v>
      </c>
      <c r="H57" s="244">
        <v>25069</v>
      </c>
      <c r="I57" s="244">
        <v>8774</v>
      </c>
      <c r="J57" s="244">
        <v>5730</v>
      </c>
      <c r="K57" s="201"/>
      <c r="M57" s="191">
        <f t="shared" si="0"/>
        <v>4.540974907133659</v>
      </c>
      <c r="N57" s="191">
        <f t="shared" si="1"/>
        <v>5.309346204475645</v>
      </c>
      <c r="O57" s="191">
        <f t="shared" si="2"/>
        <v>0</v>
      </c>
      <c r="Q57" s="7">
        <f t="shared" si="3"/>
        <v>0</v>
      </c>
    </row>
    <row r="58" spans="1:17" ht="12.75">
      <c r="A58" s="75" t="s">
        <v>1900</v>
      </c>
      <c r="B58" s="76">
        <v>41204</v>
      </c>
      <c r="C58" s="77">
        <v>26278</v>
      </c>
      <c r="D58" s="77">
        <v>9197</v>
      </c>
      <c r="E58" s="81">
        <v>5729</v>
      </c>
      <c r="G58" s="244">
        <v>39416</v>
      </c>
      <c r="H58" s="244">
        <v>24953</v>
      </c>
      <c r="I58" s="244">
        <v>8734</v>
      </c>
      <c r="J58" s="244">
        <v>5729</v>
      </c>
      <c r="K58" s="201"/>
      <c r="M58" s="191">
        <f t="shared" si="0"/>
        <v>4.536228942561408</v>
      </c>
      <c r="N58" s="191">
        <f t="shared" si="1"/>
        <v>5.309982767603088</v>
      </c>
      <c r="O58" s="191">
        <f t="shared" si="2"/>
        <v>0</v>
      </c>
      <c r="Q58" s="7">
        <f t="shared" si="3"/>
        <v>0</v>
      </c>
    </row>
    <row r="59" spans="1:17" ht="12.75">
      <c r="A59" s="75" t="s">
        <v>1901</v>
      </c>
      <c r="B59" s="76">
        <v>41042</v>
      </c>
      <c r="C59" s="77">
        <v>26158</v>
      </c>
      <c r="D59" s="77">
        <v>9155</v>
      </c>
      <c r="E59" s="81">
        <v>5729</v>
      </c>
      <c r="G59" s="244">
        <v>39262</v>
      </c>
      <c r="H59" s="244">
        <v>24839</v>
      </c>
      <c r="I59" s="244">
        <v>8694</v>
      </c>
      <c r="J59" s="244">
        <v>5729</v>
      </c>
      <c r="K59" s="201"/>
      <c r="M59" s="191">
        <f t="shared" si="0"/>
        <v>4.533645764352286</v>
      </c>
      <c r="N59" s="191">
        <f t="shared" si="1"/>
        <v>5.3101976730142155</v>
      </c>
      <c r="O59" s="191">
        <f t="shared" si="2"/>
        <v>0</v>
      </c>
      <c r="Q59" s="7">
        <f t="shared" si="3"/>
        <v>0</v>
      </c>
    </row>
    <row r="60" spans="1:17" ht="12.75">
      <c r="A60" s="75" t="s">
        <v>1902</v>
      </c>
      <c r="B60" s="76">
        <v>40883</v>
      </c>
      <c r="C60" s="77">
        <v>26040</v>
      </c>
      <c r="D60" s="77">
        <v>9114</v>
      </c>
      <c r="E60" s="81">
        <v>5729</v>
      </c>
      <c r="G60" s="244">
        <v>39110</v>
      </c>
      <c r="H60" s="244">
        <v>24727</v>
      </c>
      <c r="I60" s="244">
        <v>8654</v>
      </c>
      <c r="J60" s="244">
        <v>5729</v>
      </c>
      <c r="K60" s="201"/>
      <c r="M60" s="191">
        <f t="shared" si="0"/>
        <v>4.533367425210955</v>
      </c>
      <c r="N60" s="191">
        <f t="shared" si="1"/>
        <v>5.30998503659967</v>
      </c>
      <c r="O60" s="191">
        <f t="shared" si="2"/>
        <v>0</v>
      </c>
      <c r="Q60" s="7">
        <f t="shared" si="3"/>
        <v>0</v>
      </c>
    </row>
    <row r="61" spans="1:17" ht="12.75">
      <c r="A61" s="75" t="s">
        <v>1903</v>
      </c>
      <c r="B61" s="76">
        <v>40729</v>
      </c>
      <c r="C61" s="77">
        <v>25926</v>
      </c>
      <c r="D61" s="77">
        <v>9074</v>
      </c>
      <c r="E61" s="81">
        <v>5729</v>
      </c>
      <c r="G61" s="244">
        <v>38965</v>
      </c>
      <c r="H61" s="244">
        <v>24619</v>
      </c>
      <c r="I61" s="244">
        <v>8617</v>
      </c>
      <c r="J61" s="244">
        <v>5729</v>
      </c>
      <c r="K61" s="201"/>
      <c r="M61" s="191">
        <f t="shared" si="0"/>
        <v>4.527139740793018</v>
      </c>
      <c r="N61" s="191">
        <f t="shared" si="1"/>
        <v>5.308907754173603</v>
      </c>
      <c r="O61" s="191">
        <f t="shared" si="2"/>
        <v>0</v>
      </c>
      <c r="Q61" s="7">
        <f t="shared" si="3"/>
        <v>0</v>
      </c>
    </row>
    <row r="62" spans="1:17" ht="12.75">
      <c r="A62" s="75" t="s">
        <v>1904</v>
      </c>
      <c r="B62" s="76">
        <v>40577</v>
      </c>
      <c r="C62" s="77">
        <v>25813</v>
      </c>
      <c r="D62" s="77">
        <v>9035</v>
      </c>
      <c r="E62" s="81">
        <v>5729</v>
      </c>
      <c r="G62" s="244">
        <v>38819</v>
      </c>
      <c r="H62" s="244">
        <v>24511</v>
      </c>
      <c r="I62" s="244">
        <v>8579</v>
      </c>
      <c r="J62" s="244">
        <v>5729</v>
      </c>
      <c r="K62" s="201"/>
      <c r="M62" s="191">
        <f t="shared" si="0"/>
        <v>4.528710167701377</v>
      </c>
      <c r="N62" s="191">
        <f t="shared" si="1"/>
        <v>5.311900779241967</v>
      </c>
      <c r="O62" s="191">
        <f t="shared" si="2"/>
        <v>0</v>
      </c>
      <c r="Q62" s="7">
        <f t="shared" si="3"/>
        <v>0</v>
      </c>
    </row>
    <row r="63" spans="1:17" ht="12.75">
      <c r="A63" s="75" t="s">
        <v>1905</v>
      </c>
      <c r="B63" s="76">
        <v>40424</v>
      </c>
      <c r="C63" s="77">
        <v>25701</v>
      </c>
      <c r="D63" s="77">
        <v>8995</v>
      </c>
      <c r="E63" s="81">
        <v>5728</v>
      </c>
      <c r="G63" s="244">
        <v>38675</v>
      </c>
      <c r="H63" s="244">
        <v>24405</v>
      </c>
      <c r="I63" s="244">
        <v>8542</v>
      </c>
      <c r="J63" s="244">
        <v>5728</v>
      </c>
      <c r="K63" s="201"/>
      <c r="M63" s="191">
        <f t="shared" si="0"/>
        <v>4.522301228183579</v>
      </c>
      <c r="N63" s="191">
        <f t="shared" si="1"/>
        <v>5.310387215734494</v>
      </c>
      <c r="O63" s="191">
        <f t="shared" si="2"/>
        <v>0</v>
      </c>
      <c r="Q63" s="7">
        <f t="shared" si="3"/>
        <v>0</v>
      </c>
    </row>
    <row r="64" spans="1:17" ht="12.75">
      <c r="A64" s="75" t="s">
        <v>1906</v>
      </c>
      <c r="B64" s="76">
        <v>40279</v>
      </c>
      <c r="C64" s="77">
        <v>25593</v>
      </c>
      <c r="D64" s="77">
        <v>8958</v>
      </c>
      <c r="E64" s="81">
        <v>5728</v>
      </c>
      <c r="G64" s="244">
        <v>38537</v>
      </c>
      <c r="H64" s="244">
        <v>24303</v>
      </c>
      <c r="I64" s="244">
        <v>8506</v>
      </c>
      <c r="J64" s="244">
        <v>5728</v>
      </c>
      <c r="K64" s="201"/>
      <c r="M64" s="191">
        <f t="shared" si="0"/>
        <v>4.520331110361468</v>
      </c>
      <c r="N64" s="191">
        <f t="shared" si="1"/>
        <v>5.307986668312566</v>
      </c>
      <c r="O64" s="191">
        <f t="shared" si="2"/>
        <v>0</v>
      </c>
      <c r="Q64" s="7">
        <f t="shared" si="3"/>
        <v>0</v>
      </c>
    </row>
    <row r="65" spans="1:17" ht="12.75">
      <c r="A65" s="75" t="s">
        <v>1907</v>
      </c>
      <c r="B65" s="76">
        <v>40136</v>
      </c>
      <c r="C65" s="77">
        <v>25488</v>
      </c>
      <c r="D65" s="77">
        <v>8921</v>
      </c>
      <c r="E65" s="81">
        <v>5727</v>
      </c>
      <c r="G65" s="244">
        <v>38401</v>
      </c>
      <c r="H65" s="244">
        <v>24203</v>
      </c>
      <c r="I65" s="244">
        <v>8471</v>
      </c>
      <c r="J65" s="244">
        <v>5727</v>
      </c>
      <c r="K65" s="201"/>
      <c r="M65" s="191">
        <f t="shared" si="0"/>
        <v>4.5181115075128275</v>
      </c>
      <c r="N65" s="191">
        <f t="shared" si="1"/>
        <v>5.309259182745933</v>
      </c>
      <c r="O65" s="191">
        <f t="shared" si="2"/>
        <v>0</v>
      </c>
      <c r="Q65" s="7">
        <f t="shared" si="3"/>
        <v>0</v>
      </c>
    </row>
    <row r="66" spans="1:17" ht="12.75">
      <c r="A66" s="75" t="s">
        <v>1908</v>
      </c>
      <c r="B66" s="76">
        <v>39997</v>
      </c>
      <c r="C66" s="77">
        <v>25385</v>
      </c>
      <c r="D66" s="77">
        <v>8885</v>
      </c>
      <c r="E66" s="81">
        <v>5727</v>
      </c>
      <c r="G66" s="244">
        <v>38269</v>
      </c>
      <c r="H66" s="244">
        <v>24105</v>
      </c>
      <c r="I66" s="244">
        <v>8437</v>
      </c>
      <c r="J66" s="244">
        <v>5727</v>
      </c>
      <c r="K66" s="201"/>
      <c r="M66" s="191">
        <f t="shared" si="0"/>
        <v>4.5154041129896285</v>
      </c>
      <c r="N66" s="191">
        <f t="shared" si="1"/>
        <v>5.310101638664193</v>
      </c>
      <c r="O66" s="191">
        <f t="shared" si="2"/>
        <v>0</v>
      </c>
      <c r="Q66" s="7">
        <f t="shared" si="3"/>
        <v>0</v>
      </c>
    </row>
    <row r="67" spans="1:17" ht="12.75">
      <c r="A67" s="75" t="s">
        <v>1909</v>
      </c>
      <c r="B67" s="76">
        <v>39862</v>
      </c>
      <c r="C67" s="77">
        <v>25285</v>
      </c>
      <c r="D67" s="77">
        <v>8850</v>
      </c>
      <c r="E67" s="81">
        <v>5727</v>
      </c>
      <c r="G67" s="244">
        <v>38141</v>
      </c>
      <c r="H67" s="244">
        <v>24010</v>
      </c>
      <c r="I67" s="244">
        <v>8404</v>
      </c>
      <c r="J67" s="244">
        <v>5727</v>
      </c>
      <c r="K67" s="201"/>
      <c r="M67" s="191">
        <f t="shared" si="0"/>
        <v>4.512204714087204</v>
      </c>
      <c r="N67" s="191">
        <f t="shared" si="1"/>
        <v>5.310287380258231</v>
      </c>
      <c r="O67" s="191">
        <f t="shared" si="2"/>
        <v>0</v>
      </c>
      <c r="Q67" s="7">
        <f t="shared" si="3"/>
        <v>0</v>
      </c>
    </row>
    <row r="68" spans="1:17" ht="12.75">
      <c r="A68" s="75" t="s">
        <v>1910</v>
      </c>
      <c r="B68" s="76">
        <v>39728</v>
      </c>
      <c r="C68" s="77">
        <v>25187</v>
      </c>
      <c r="D68" s="77">
        <v>8815</v>
      </c>
      <c r="E68" s="81">
        <v>5726</v>
      </c>
      <c r="G68" s="244">
        <v>38014</v>
      </c>
      <c r="H68" s="244">
        <v>23917</v>
      </c>
      <c r="I68" s="244">
        <v>8371</v>
      </c>
      <c r="J68" s="244">
        <v>5726</v>
      </c>
      <c r="K68" s="201"/>
      <c r="M68" s="191">
        <f t="shared" si="0"/>
        <v>4.50886515494291</v>
      </c>
      <c r="N68" s="191">
        <f t="shared" si="1"/>
        <v>5.3100305222227036</v>
      </c>
      <c r="O68" s="191">
        <f t="shared" si="2"/>
        <v>0</v>
      </c>
      <c r="Q68" s="7">
        <f t="shared" si="3"/>
        <v>0</v>
      </c>
    </row>
    <row r="69" spans="1:17" ht="12.75">
      <c r="A69" s="75" t="s">
        <v>1911</v>
      </c>
      <c r="B69" s="76">
        <v>39600</v>
      </c>
      <c r="C69" s="77">
        <v>25092</v>
      </c>
      <c r="D69" s="77">
        <v>8782</v>
      </c>
      <c r="E69" s="81">
        <v>5726</v>
      </c>
      <c r="G69" s="244">
        <v>37892</v>
      </c>
      <c r="H69" s="244">
        <v>23827</v>
      </c>
      <c r="I69" s="244">
        <v>8339</v>
      </c>
      <c r="J69" s="244">
        <v>5726</v>
      </c>
      <c r="K69" s="201"/>
      <c r="M69" s="191">
        <f t="shared" si="0"/>
        <v>4.50754776733875</v>
      </c>
      <c r="N69" s="191">
        <f t="shared" si="1"/>
        <v>5.309103118311171</v>
      </c>
      <c r="O69" s="191">
        <f t="shared" si="2"/>
        <v>0</v>
      </c>
      <c r="Q69" s="7">
        <f t="shared" si="3"/>
        <v>0</v>
      </c>
    </row>
    <row r="70" spans="1:17" ht="12.75">
      <c r="A70" s="75" t="s">
        <v>1912</v>
      </c>
      <c r="B70" s="76">
        <v>38985</v>
      </c>
      <c r="C70" s="77">
        <v>24638</v>
      </c>
      <c r="D70" s="77">
        <v>8623</v>
      </c>
      <c r="E70" s="81">
        <v>5724</v>
      </c>
      <c r="G70" s="244">
        <v>37309</v>
      </c>
      <c r="H70" s="244">
        <v>23396</v>
      </c>
      <c r="I70" s="244">
        <v>8189</v>
      </c>
      <c r="J70" s="244">
        <v>5724</v>
      </c>
      <c r="K70" s="201"/>
      <c r="M70" s="191">
        <f t="shared" si="0"/>
        <v>4.492213674984583</v>
      </c>
      <c r="N70" s="191">
        <f t="shared" si="1"/>
        <v>5.308599760642835</v>
      </c>
      <c r="O70" s="191">
        <f t="shared" si="2"/>
        <v>0</v>
      </c>
      <c r="Q70" s="7">
        <f t="shared" si="3"/>
        <v>0</v>
      </c>
    </row>
    <row r="71" spans="1:17" ht="12.75">
      <c r="A71" s="75" t="s">
        <v>1913</v>
      </c>
      <c r="B71" s="76">
        <v>38198</v>
      </c>
      <c r="C71" s="77">
        <v>24056</v>
      </c>
      <c r="D71" s="77">
        <v>8420</v>
      </c>
      <c r="E71" s="81">
        <v>5722</v>
      </c>
      <c r="G71" s="244">
        <v>36560</v>
      </c>
      <c r="H71" s="244">
        <v>22843</v>
      </c>
      <c r="I71" s="244">
        <v>7995</v>
      </c>
      <c r="J71" s="244">
        <v>5722</v>
      </c>
      <c r="K71" s="201"/>
      <c r="M71" s="191">
        <f t="shared" si="0"/>
        <v>4.480306345733041</v>
      </c>
      <c r="N71" s="191">
        <f t="shared" si="1"/>
        <v>5.310160661909549</v>
      </c>
      <c r="O71" s="191">
        <f t="shared" si="2"/>
        <v>0</v>
      </c>
      <c r="Q71" s="7">
        <f t="shared" si="3"/>
        <v>0</v>
      </c>
    </row>
    <row r="72" spans="1:17" ht="12.75">
      <c r="A72" s="75" t="s">
        <v>1914</v>
      </c>
      <c r="B72" s="76">
        <v>36955</v>
      </c>
      <c r="C72" s="77">
        <v>23138</v>
      </c>
      <c r="D72" s="77">
        <v>8098</v>
      </c>
      <c r="E72" s="81">
        <v>5719</v>
      </c>
      <c r="G72" s="244">
        <v>35380</v>
      </c>
      <c r="H72" s="244">
        <v>21971</v>
      </c>
      <c r="I72" s="244">
        <v>7690</v>
      </c>
      <c r="J72" s="244">
        <v>5719</v>
      </c>
      <c r="K72" s="201"/>
      <c r="M72" s="191">
        <f t="shared" si="0"/>
        <v>4.451667608818539</v>
      </c>
      <c r="N72" s="191">
        <f t="shared" si="1"/>
        <v>5.3115470392790485</v>
      </c>
      <c r="O72" s="191">
        <f t="shared" si="2"/>
        <v>0</v>
      </c>
      <c r="Q72" s="7">
        <f t="shared" si="3"/>
        <v>0</v>
      </c>
    </row>
    <row r="73" spans="1:17" ht="12.75">
      <c r="A73" s="75" t="s">
        <v>1915</v>
      </c>
      <c r="B73" s="76">
        <v>36045</v>
      </c>
      <c r="C73" s="77">
        <v>22465</v>
      </c>
      <c r="D73" s="77">
        <v>7863</v>
      </c>
      <c r="E73" s="81">
        <v>5717</v>
      </c>
      <c r="G73" s="244">
        <v>34515</v>
      </c>
      <c r="H73" s="244">
        <v>21332</v>
      </c>
      <c r="I73" s="244">
        <v>7466</v>
      </c>
      <c r="J73" s="244">
        <v>5717</v>
      </c>
      <c r="K73" s="201"/>
      <c r="M73" s="191">
        <f t="shared" si="0"/>
        <v>4.432855280312893</v>
      </c>
      <c r="N73" s="191">
        <f t="shared" si="1"/>
        <v>5.311269454340902</v>
      </c>
      <c r="O73" s="191">
        <f t="shared" si="2"/>
        <v>0</v>
      </c>
      <c r="Q73" s="7">
        <f t="shared" si="3"/>
        <v>0</v>
      </c>
    </row>
    <row r="74" spans="1:17" ht="12.75">
      <c r="A74" s="75" t="s">
        <v>1916</v>
      </c>
      <c r="B74" s="76">
        <v>35389</v>
      </c>
      <c r="C74" s="77">
        <v>21981</v>
      </c>
      <c r="D74" s="77">
        <v>7693</v>
      </c>
      <c r="E74" s="81">
        <v>5715</v>
      </c>
      <c r="G74" s="244">
        <v>33894</v>
      </c>
      <c r="H74" s="244">
        <v>20873</v>
      </c>
      <c r="I74" s="244">
        <v>7306</v>
      </c>
      <c r="J74" s="244">
        <v>5715</v>
      </c>
      <c r="K74" s="201"/>
      <c r="M74" s="191">
        <f aca="true" t="shared" si="4" ref="M74:M137">IF(G74=0,"-",B74/G74*100-100)</f>
        <v>4.410810172891956</v>
      </c>
      <c r="N74" s="191">
        <f aca="true" t="shared" si="5" ref="N74:N137">IF(G74=0,"-",C74/H74*100-100)</f>
        <v>5.3082930101087555</v>
      </c>
      <c r="O74" s="191">
        <f aca="true" t="shared" si="6" ref="O74:O137">IF(G74=0,"-",E74/(J74+K74)*100-100)</f>
        <v>0</v>
      </c>
      <c r="Q74" s="7">
        <f t="shared" si="3"/>
        <v>0</v>
      </c>
    </row>
    <row r="75" spans="1:17" ht="12.75">
      <c r="A75" s="75" t="s">
        <v>1570</v>
      </c>
      <c r="B75" s="76">
        <v>9879</v>
      </c>
      <c r="C75" s="77">
        <v>7296</v>
      </c>
      <c r="D75" s="77">
        <v>2554</v>
      </c>
      <c r="E75" s="81">
        <v>29</v>
      </c>
      <c r="G75" s="244">
        <v>9321</v>
      </c>
      <c r="H75" s="244">
        <v>6883</v>
      </c>
      <c r="I75" s="244">
        <v>2409</v>
      </c>
      <c r="J75" s="244">
        <v>29</v>
      </c>
      <c r="K75" s="201"/>
      <c r="M75" s="191">
        <f t="shared" si="4"/>
        <v>5.986482137109746</v>
      </c>
      <c r="N75" s="191">
        <f t="shared" si="5"/>
        <v>6.000290570971956</v>
      </c>
      <c r="O75" s="191">
        <f t="shared" si="6"/>
        <v>0</v>
      </c>
      <c r="Q75" s="7">
        <f aca="true" t="shared" si="7" ref="Q75:Q138">SUM(C75:E75)-B75</f>
        <v>0</v>
      </c>
    </row>
    <row r="76" spans="1:17" ht="12.75">
      <c r="A76" s="75" t="s">
        <v>1571</v>
      </c>
      <c r="B76" s="76">
        <v>11566</v>
      </c>
      <c r="C76" s="77">
        <v>8536</v>
      </c>
      <c r="D76" s="77">
        <v>2988</v>
      </c>
      <c r="E76" s="81">
        <v>42</v>
      </c>
      <c r="G76" s="244">
        <v>10914</v>
      </c>
      <c r="H76" s="244">
        <v>8053</v>
      </c>
      <c r="I76" s="244">
        <v>2819</v>
      </c>
      <c r="J76" s="244">
        <v>42</v>
      </c>
      <c r="K76" s="201"/>
      <c r="M76" s="191">
        <f t="shared" si="4"/>
        <v>5.973978376397284</v>
      </c>
      <c r="N76" s="191">
        <f t="shared" si="5"/>
        <v>5.997764808146016</v>
      </c>
      <c r="O76" s="191">
        <f t="shared" si="6"/>
        <v>0</v>
      </c>
      <c r="Q76" s="7">
        <f t="shared" si="7"/>
        <v>0</v>
      </c>
    </row>
    <row r="77" spans="1:17" ht="12.75">
      <c r="A77" s="75" t="s">
        <v>1589</v>
      </c>
      <c r="B77" s="76">
        <v>10846</v>
      </c>
      <c r="C77" s="77">
        <v>8004</v>
      </c>
      <c r="D77" s="77">
        <v>2801</v>
      </c>
      <c r="E77" s="81">
        <v>41</v>
      </c>
      <c r="G77" s="244">
        <v>10235</v>
      </c>
      <c r="H77" s="244">
        <v>7551</v>
      </c>
      <c r="I77" s="244">
        <v>2643</v>
      </c>
      <c r="J77" s="244">
        <v>41</v>
      </c>
      <c r="K77" s="201"/>
      <c r="M77" s="191">
        <f t="shared" si="4"/>
        <v>5.969711773326807</v>
      </c>
      <c r="N77" s="191">
        <f t="shared" si="5"/>
        <v>5.999205403257847</v>
      </c>
      <c r="O77" s="191">
        <f t="shared" si="6"/>
        <v>0</v>
      </c>
      <c r="Q77" s="7">
        <f t="shared" si="7"/>
        <v>0</v>
      </c>
    </row>
    <row r="78" spans="1:17" ht="12.75">
      <c r="A78" s="75" t="s">
        <v>1590</v>
      </c>
      <c r="B78" s="76">
        <v>10648</v>
      </c>
      <c r="C78" s="77">
        <v>7858</v>
      </c>
      <c r="D78" s="77">
        <v>2750</v>
      </c>
      <c r="E78" s="81">
        <v>40</v>
      </c>
      <c r="G78" s="244">
        <v>10048</v>
      </c>
      <c r="H78" s="244">
        <v>7413</v>
      </c>
      <c r="I78" s="244">
        <v>2595</v>
      </c>
      <c r="J78" s="244">
        <v>40</v>
      </c>
      <c r="K78" s="201"/>
      <c r="M78" s="191">
        <f t="shared" si="4"/>
        <v>5.971337579617824</v>
      </c>
      <c r="N78" s="191">
        <f t="shared" si="5"/>
        <v>6.002967759341701</v>
      </c>
      <c r="O78" s="191">
        <f t="shared" si="6"/>
        <v>0</v>
      </c>
      <c r="Q78" s="7">
        <f t="shared" si="7"/>
        <v>0</v>
      </c>
    </row>
    <row r="79" spans="1:17" ht="25.5">
      <c r="A79" s="75" t="s">
        <v>1591</v>
      </c>
      <c r="B79" s="76">
        <v>12459</v>
      </c>
      <c r="C79" s="77">
        <v>9202</v>
      </c>
      <c r="D79" s="77">
        <v>3221</v>
      </c>
      <c r="E79" s="81">
        <v>36</v>
      </c>
      <c r="G79" s="244">
        <v>11755</v>
      </c>
      <c r="H79" s="244">
        <v>8681</v>
      </c>
      <c r="I79" s="244">
        <v>3038</v>
      </c>
      <c r="J79" s="244">
        <v>36</v>
      </c>
      <c r="K79" s="201"/>
      <c r="M79" s="191">
        <f t="shared" si="4"/>
        <v>5.988940876222884</v>
      </c>
      <c r="N79" s="191">
        <f t="shared" si="5"/>
        <v>6.00161271742887</v>
      </c>
      <c r="O79" s="191">
        <f t="shared" si="6"/>
        <v>0</v>
      </c>
      <c r="Q79" s="7">
        <f t="shared" si="7"/>
        <v>0</v>
      </c>
    </row>
    <row r="80" spans="1:17" ht="25.5">
      <c r="A80" s="75" t="s">
        <v>1592</v>
      </c>
      <c r="B80" s="76">
        <v>17797</v>
      </c>
      <c r="C80" s="77">
        <v>13145</v>
      </c>
      <c r="D80" s="77">
        <v>4601</v>
      </c>
      <c r="E80" s="81">
        <v>51</v>
      </c>
      <c r="G80" s="244">
        <v>16792</v>
      </c>
      <c r="H80" s="244">
        <v>12401</v>
      </c>
      <c r="I80" s="244">
        <v>4340</v>
      </c>
      <c r="J80" s="244">
        <v>51</v>
      </c>
      <c r="K80" s="201"/>
      <c r="M80" s="191">
        <f t="shared" si="4"/>
        <v>5.984992853739882</v>
      </c>
      <c r="N80" s="191">
        <f t="shared" si="5"/>
        <v>5.999516168050974</v>
      </c>
      <c r="O80" s="191">
        <f t="shared" si="6"/>
        <v>0</v>
      </c>
      <c r="Q80" s="7">
        <f t="shared" si="7"/>
        <v>0</v>
      </c>
    </row>
    <row r="81" spans="1:17" ht="25.5">
      <c r="A81" s="75" t="s">
        <v>1593</v>
      </c>
      <c r="B81" s="76">
        <v>16669</v>
      </c>
      <c r="C81" s="77">
        <v>12311</v>
      </c>
      <c r="D81" s="77">
        <v>4309</v>
      </c>
      <c r="E81" s="81">
        <v>49</v>
      </c>
      <c r="G81" s="244">
        <v>15728</v>
      </c>
      <c r="H81" s="244">
        <v>11614</v>
      </c>
      <c r="I81" s="244">
        <v>4065</v>
      </c>
      <c r="J81" s="244">
        <v>49</v>
      </c>
      <c r="K81" s="201"/>
      <c r="M81" s="191">
        <f t="shared" si="4"/>
        <v>5.982960325534066</v>
      </c>
      <c r="N81" s="191">
        <f t="shared" si="5"/>
        <v>6.001377647666615</v>
      </c>
      <c r="O81" s="191">
        <f t="shared" si="6"/>
        <v>0</v>
      </c>
      <c r="Q81" s="7">
        <f t="shared" si="7"/>
        <v>0</v>
      </c>
    </row>
    <row r="82" spans="1:17" ht="25.5">
      <c r="A82" s="75" t="s">
        <v>1594</v>
      </c>
      <c r="B82" s="76">
        <v>15964</v>
      </c>
      <c r="C82" s="77">
        <v>11790</v>
      </c>
      <c r="D82" s="77">
        <v>4127</v>
      </c>
      <c r="E82" s="81">
        <v>47</v>
      </c>
      <c r="G82" s="244">
        <v>15063</v>
      </c>
      <c r="H82" s="244">
        <v>11123</v>
      </c>
      <c r="I82" s="244">
        <v>3893</v>
      </c>
      <c r="J82" s="244">
        <v>47</v>
      </c>
      <c r="K82" s="201"/>
      <c r="M82" s="191">
        <f t="shared" si="4"/>
        <v>5.981544181106017</v>
      </c>
      <c r="N82" s="191">
        <f t="shared" si="5"/>
        <v>5.996583655488635</v>
      </c>
      <c r="O82" s="191">
        <f t="shared" si="6"/>
        <v>0</v>
      </c>
      <c r="Q82" s="7">
        <f t="shared" si="7"/>
        <v>0</v>
      </c>
    </row>
    <row r="83" spans="1:17" ht="25.5">
      <c r="A83" s="75" t="s">
        <v>1917</v>
      </c>
      <c r="B83" s="76">
        <v>196139</v>
      </c>
      <c r="C83" s="77">
        <v>133150</v>
      </c>
      <c r="D83" s="77">
        <v>46603</v>
      </c>
      <c r="E83" s="81">
        <v>16386</v>
      </c>
      <c r="G83" s="244">
        <v>186641</v>
      </c>
      <c r="H83" s="244">
        <v>126115</v>
      </c>
      <c r="I83" s="244">
        <v>44140</v>
      </c>
      <c r="J83" s="244">
        <v>16386</v>
      </c>
      <c r="K83" s="201"/>
      <c r="M83" s="191">
        <f t="shared" si="4"/>
        <v>5.088914011390841</v>
      </c>
      <c r="N83" s="191">
        <f t="shared" si="5"/>
        <v>5.578242080640678</v>
      </c>
      <c r="O83" s="191">
        <f t="shared" si="6"/>
        <v>0</v>
      </c>
      <c r="Q83" s="7">
        <f t="shared" si="7"/>
        <v>0</v>
      </c>
    </row>
    <row r="84" spans="1:17" ht="25.5">
      <c r="A84" s="75" t="s">
        <v>2849</v>
      </c>
      <c r="B84" s="76">
        <v>23917</v>
      </c>
      <c r="C84" s="77">
        <v>17561</v>
      </c>
      <c r="D84" s="77">
        <v>6146</v>
      </c>
      <c r="E84" s="81">
        <v>210</v>
      </c>
      <c r="G84" s="244">
        <v>22575</v>
      </c>
      <c r="H84" s="244">
        <v>16567</v>
      </c>
      <c r="I84" s="244">
        <v>5798</v>
      </c>
      <c r="J84" s="244">
        <v>210</v>
      </c>
      <c r="K84" s="201"/>
      <c r="M84" s="191">
        <f t="shared" si="4"/>
        <v>5.944629014396455</v>
      </c>
      <c r="N84" s="191">
        <f t="shared" si="5"/>
        <v>5.999879278082943</v>
      </c>
      <c r="O84" s="191">
        <f t="shared" si="6"/>
        <v>0</v>
      </c>
      <c r="Q84" s="7">
        <f t="shared" si="7"/>
        <v>0</v>
      </c>
    </row>
    <row r="85" spans="1:17" ht="25.5">
      <c r="A85" s="75" t="s">
        <v>2850</v>
      </c>
      <c r="B85" s="76">
        <v>9567</v>
      </c>
      <c r="C85" s="77">
        <v>7025</v>
      </c>
      <c r="D85" s="77">
        <v>2459</v>
      </c>
      <c r="E85" s="81">
        <v>83</v>
      </c>
      <c r="G85" s="244">
        <v>9029</v>
      </c>
      <c r="H85" s="244">
        <v>6627</v>
      </c>
      <c r="I85" s="244">
        <v>2319</v>
      </c>
      <c r="J85" s="244">
        <v>83</v>
      </c>
      <c r="K85" s="201"/>
      <c r="M85" s="191">
        <f t="shared" si="4"/>
        <v>5.958577915605275</v>
      </c>
      <c r="N85" s="191">
        <f t="shared" si="5"/>
        <v>6.00573411800211</v>
      </c>
      <c r="O85" s="191">
        <f t="shared" si="6"/>
        <v>0</v>
      </c>
      <c r="Q85" s="7">
        <f t="shared" si="7"/>
        <v>0</v>
      </c>
    </row>
    <row r="86" spans="1:17" ht="25.5">
      <c r="A86" s="82" t="s">
        <v>2851</v>
      </c>
      <c r="B86" s="76">
        <v>3587</v>
      </c>
      <c r="C86" s="77">
        <v>2633</v>
      </c>
      <c r="D86" s="77">
        <v>922</v>
      </c>
      <c r="E86" s="81">
        <v>32</v>
      </c>
      <c r="G86" s="244">
        <v>3385</v>
      </c>
      <c r="H86" s="244">
        <v>2484</v>
      </c>
      <c r="I86" s="244">
        <v>869</v>
      </c>
      <c r="J86" s="244">
        <v>32</v>
      </c>
      <c r="K86" s="201"/>
      <c r="M86" s="191">
        <f t="shared" si="4"/>
        <v>5.967503692762179</v>
      </c>
      <c r="N86" s="191">
        <f t="shared" si="5"/>
        <v>5.998389694041876</v>
      </c>
      <c r="O86" s="191">
        <f t="shared" si="6"/>
        <v>0</v>
      </c>
      <c r="Q86" s="7">
        <f t="shared" si="7"/>
        <v>0</v>
      </c>
    </row>
    <row r="87" spans="1:17" ht="38.25">
      <c r="A87" s="82" t="s">
        <v>2846</v>
      </c>
      <c r="B87" s="76">
        <v>150816</v>
      </c>
      <c r="C87" s="77">
        <v>101936</v>
      </c>
      <c r="D87" s="77">
        <v>35678</v>
      </c>
      <c r="E87" s="81">
        <v>13202</v>
      </c>
      <c r="G87" s="244">
        <v>143026</v>
      </c>
      <c r="H87" s="244">
        <v>96166</v>
      </c>
      <c r="I87" s="244">
        <v>33658</v>
      </c>
      <c r="J87" s="244">
        <v>13202</v>
      </c>
      <c r="K87" s="201"/>
      <c r="M87" s="191">
        <f t="shared" si="4"/>
        <v>5.4465621635226995</v>
      </c>
      <c r="N87" s="191">
        <f t="shared" si="5"/>
        <v>6.000041594742427</v>
      </c>
      <c r="O87" s="191">
        <f t="shared" si="6"/>
        <v>0</v>
      </c>
      <c r="Q87" s="7">
        <f t="shared" si="7"/>
        <v>0</v>
      </c>
    </row>
    <row r="88" spans="1:17" ht="38.25">
      <c r="A88" s="75" t="s">
        <v>1595</v>
      </c>
      <c r="B88" s="76">
        <v>114098</v>
      </c>
      <c r="C88" s="77">
        <v>66936</v>
      </c>
      <c r="D88" s="77">
        <v>23428</v>
      </c>
      <c r="E88" s="81">
        <v>23734</v>
      </c>
      <c r="G88" s="244">
        <v>110550</v>
      </c>
      <c r="H88" s="244">
        <v>64308</v>
      </c>
      <c r="I88" s="244">
        <v>22508</v>
      </c>
      <c r="J88" s="244">
        <v>23734</v>
      </c>
      <c r="K88" s="201"/>
      <c r="M88" s="191">
        <f t="shared" si="4"/>
        <v>3.2094075079149604</v>
      </c>
      <c r="N88" s="191">
        <f t="shared" si="5"/>
        <v>4.08658331778318</v>
      </c>
      <c r="O88" s="191">
        <f t="shared" si="6"/>
        <v>0</v>
      </c>
      <c r="Q88" s="7">
        <f t="shared" si="7"/>
        <v>0</v>
      </c>
    </row>
    <row r="89" spans="1:17" ht="38.25">
      <c r="A89" s="75" t="s">
        <v>1596</v>
      </c>
      <c r="B89" s="76">
        <v>76790</v>
      </c>
      <c r="C89" s="77">
        <v>48583</v>
      </c>
      <c r="D89" s="77">
        <v>17004</v>
      </c>
      <c r="E89" s="81">
        <v>11203</v>
      </c>
      <c r="G89" s="244">
        <v>74216</v>
      </c>
      <c r="H89" s="244">
        <v>46676</v>
      </c>
      <c r="I89" s="244">
        <v>16337</v>
      </c>
      <c r="J89" s="244">
        <v>11203</v>
      </c>
      <c r="K89" s="201"/>
      <c r="M89" s="191">
        <f t="shared" si="4"/>
        <v>3.4682548237576754</v>
      </c>
      <c r="N89" s="191">
        <f t="shared" si="5"/>
        <v>4.085611449138753</v>
      </c>
      <c r="O89" s="191">
        <f t="shared" si="6"/>
        <v>0</v>
      </c>
      <c r="Q89" s="7">
        <f t="shared" si="7"/>
        <v>0</v>
      </c>
    </row>
    <row r="90" spans="1:17" ht="12.75">
      <c r="A90" s="75" t="s">
        <v>1597</v>
      </c>
      <c r="B90" s="76">
        <v>54086</v>
      </c>
      <c r="C90" s="77">
        <v>37110</v>
      </c>
      <c r="D90" s="77">
        <v>12989</v>
      </c>
      <c r="E90" s="81">
        <v>3987</v>
      </c>
      <c r="G90" s="244">
        <v>52333</v>
      </c>
      <c r="H90" s="244">
        <v>35812</v>
      </c>
      <c r="I90" s="244">
        <v>12534</v>
      </c>
      <c r="J90" s="244">
        <v>3987</v>
      </c>
      <c r="K90" s="201"/>
      <c r="M90" s="191">
        <f t="shared" si="4"/>
        <v>3.349702864349453</v>
      </c>
      <c r="N90" s="191">
        <f t="shared" si="5"/>
        <v>3.624483413381</v>
      </c>
      <c r="O90" s="191">
        <f t="shared" si="6"/>
        <v>0</v>
      </c>
      <c r="Q90" s="7">
        <f t="shared" si="7"/>
        <v>0</v>
      </c>
    </row>
    <row r="91" spans="1:17" ht="12.75" customHeight="1">
      <c r="A91" s="75" t="s">
        <v>678</v>
      </c>
      <c r="B91" s="76">
        <v>30627</v>
      </c>
      <c r="C91" s="77">
        <v>19603</v>
      </c>
      <c r="D91" s="77">
        <v>6861</v>
      </c>
      <c r="E91" s="78">
        <v>4163</v>
      </c>
      <c r="G91" s="244">
        <v>29519</v>
      </c>
      <c r="H91" s="244">
        <v>18782</v>
      </c>
      <c r="I91" s="244">
        <v>6574</v>
      </c>
      <c r="J91" s="244">
        <v>4163</v>
      </c>
      <c r="K91" s="201"/>
      <c r="M91" s="191">
        <f t="shared" si="4"/>
        <v>3.753514685456821</v>
      </c>
      <c r="N91" s="191">
        <f t="shared" si="5"/>
        <v>4.3712064742838805</v>
      </c>
      <c r="O91" s="191">
        <f t="shared" si="6"/>
        <v>0</v>
      </c>
      <c r="Q91" s="7">
        <f t="shared" si="7"/>
        <v>0</v>
      </c>
    </row>
    <row r="92" spans="1:17" ht="25.5">
      <c r="A92" s="75" t="s">
        <v>1598</v>
      </c>
      <c r="B92" s="76">
        <v>9029</v>
      </c>
      <c r="C92" s="77">
        <v>4833</v>
      </c>
      <c r="D92" s="77">
        <v>1692</v>
      </c>
      <c r="E92" s="78">
        <v>2504</v>
      </c>
      <c r="G92" s="244">
        <v>9029</v>
      </c>
      <c r="H92" s="244">
        <v>4833</v>
      </c>
      <c r="I92" s="244">
        <v>1692</v>
      </c>
      <c r="J92" s="244">
        <v>2504</v>
      </c>
      <c r="K92" s="201"/>
      <c r="M92" s="191">
        <f t="shared" si="4"/>
        <v>0</v>
      </c>
      <c r="N92" s="191">
        <f t="shared" si="5"/>
        <v>0</v>
      </c>
      <c r="O92" s="191">
        <f t="shared" si="6"/>
        <v>0</v>
      </c>
      <c r="Q92" s="7">
        <f t="shared" si="7"/>
        <v>0</v>
      </c>
    </row>
    <row r="93" spans="1:28" ht="12.75" customHeight="1">
      <c r="A93" s="75" t="s">
        <v>1599</v>
      </c>
      <c r="B93" s="76">
        <v>4988</v>
      </c>
      <c r="C93" s="77">
        <v>3658</v>
      </c>
      <c r="D93" s="77">
        <v>1280</v>
      </c>
      <c r="E93" s="78">
        <v>50</v>
      </c>
      <c r="G93" s="244">
        <v>4988</v>
      </c>
      <c r="H93" s="244">
        <v>3658</v>
      </c>
      <c r="I93" s="244">
        <v>1280</v>
      </c>
      <c r="J93" s="244">
        <v>50</v>
      </c>
      <c r="K93" s="201"/>
      <c r="M93" s="191">
        <f t="shared" si="4"/>
        <v>0</v>
      </c>
      <c r="N93" s="191">
        <f t="shared" si="5"/>
        <v>0</v>
      </c>
      <c r="O93" s="224">
        <f t="shared" si="6"/>
        <v>0</v>
      </c>
      <c r="Q93" s="7">
        <f t="shared" si="7"/>
        <v>0</v>
      </c>
      <c r="R93" s="7"/>
      <c r="S93" s="7"/>
      <c r="T93" s="7"/>
      <c r="U93" s="7">
        <f>E93+D93+C93</f>
        <v>4988</v>
      </c>
      <c r="V93" s="7"/>
      <c r="W93" s="7"/>
      <c r="Y93" s="16"/>
      <c r="Z93" s="7"/>
      <c r="AA93" s="16"/>
      <c r="AB93" s="62"/>
    </row>
    <row r="94" spans="1:28" ht="12.75" customHeight="1">
      <c r="A94" s="75" t="s">
        <v>1600</v>
      </c>
      <c r="B94" s="76">
        <v>3342</v>
      </c>
      <c r="C94" s="77">
        <v>2451</v>
      </c>
      <c r="D94" s="77">
        <v>858</v>
      </c>
      <c r="E94" s="78">
        <v>33</v>
      </c>
      <c r="G94" s="244">
        <v>3342</v>
      </c>
      <c r="H94" s="244">
        <v>2451</v>
      </c>
      <c r="I94" s="244">
        <v>858</v>
      </c>
      <c r="J94" s="244">
        <v>33</v>
      </c>
      <c r="K94" s="201"/>
      <c r="M94" s="191">
        <f t="shared" si="4"/>
        <v>0</v>
      </c>
      <c r="N94" s="191">
        <f t="shared" si="5"/>
        <v>0</v>
      </c>
      <c r="O94" s="224">
        <f t="shared" si="6"/>
        <v>0</v>
      </c>
      <c r="Q94" s="7">
        <f t="shared" si="7"/>
        <v>0</v>
      </c>
      <c r="R94" s="7"/>
      <c r="T94" s="249">
        <f>E93*0.67</f>
        <v>33.5</v>
      </c>
      <c r="U94" s="7">
        <f aca="true" t="shared" si="8" ref="U94:U113">E94+D94+C94</f>
        <v>3342</v>
      </c>
      <c r="W94" s="7"/>
      <c r="Z94" s="7"/>
      <c r="AB94" s="62"/>
    </row>
    <row r="95" spans="1:28" ht="12.75">
      <c r="A95" s="75" t="s">
        <v>679</v>
      </c>
      <c r="B95" s="76">
        <v>1646</v>
      </c>
      <c r="C95" s="77">
        <v>1207</v>
      </c>
      <c r="D95" s="77">
        <v>422</v>
      </c>
      <c r="E95" s="78">
        <v>17</v>
      </c>
      <c r="G95" s="244">
        <v>1646</v>
      </c>
      <c r="H95" s="244">
        <v>1207</v>
      </c>
      <c r="I95" s="244">
        <v>422</v>
      </c>
      <c r="J95" s="244">
        <v>17</v>
      </c>
      <c r="K95" s="201"/>
      <c r="M95" s="191">
        <f t="shared" si="4"/>
        <v>0</v>
      </c>
      <c r="N95" s="191">
        <f t="shared" si="5"/>
        <v>0</v>
      </c>
      <c r="O95" s="224">
        <f t="shared" si="6"/>
        <v>0</v>
      </c>
      <c r="Q95" s="7">
        <f t="shared" si="7"/>
        <v>0</v>
      </c>
      <c r="R95" s="7"/>
      <c r="T95" s="249">
        <f>E93*0.33</f>
        <v>16.5</v>
      </c>
      <c r="U95" s="7">
        <f t="shared" si="8"/>
        <v>1646</v>
      </c>
      <c r="W95" s="7"/>
      <c r="Z95" s="7"/>
      <c r="AB95" s="62"/>
    </row>
    <row r="96" spans="1:28" ht="12.75">
      <c r="A96" s="75" t="s">
        <v>1601</v>
      </c>
      <c r="B96" s="76">
        <v>2884</v>
      </c>
      <c r="C96" s="77">
        <v>2107</v>
      </c>
      <c r="D96" s="77">
        <v>737</v>
      </c>
      <c r="E96" s="78">
        <v>40</v>
      </c>
      <c r="G96" s="244">
        <v>2884</v>
      </c>
      <c r="H96" s="244">
        <v>2107</v>
      </c>
      <c r="I96" s="244">
        <v>737</v>
      </c>
      <c r="J96" s="244">
        <v>40</v>
      </c>
      <c r="K96" s="201"/>
      <c r="M96" s="191">
        <f t="shared" si="4"/>
        <v>0</v>
      </c>
      <c r="N96" s="191">
        <f t="shared" si="5"/>
        <v>0</v>
      </c>
      <c r="O96" s="224">
        <f t="shared" si="6"/>
        <v>0</v>
      </c>
      <c r="Q96" s="7">
        <f t="shared" si="7"/>
        <v>0</v>
      </c>
      <c r="R96" s="7"/>
      <c r="S96" s="7"/>
      <c r="T96" s="7"/>
      <c r="U96" s="7">
        <f t="shared" si="8"/>
        <v>2884</v>
      </c>
      <c r="V96" s="7"/>
      <c r="W96" s="7"/>
      <c r="Y96" s="16"/>
      <c r="Z96" s="7"/>
      <c r="AA96" s="16"/>
      <c r="AB96" s="62"/>
    </row>
    <row r="97" spans="1:28" ht="25.5">
      <c r="A97" s="75" t="s">
        <v>1602</v>
      </c>
      <c r="B97" s="76">
        <v>2163</v>
      </c>
      <c r="C97" s="77">
        <v>1580</v>
      </c>
      <c r="D97" s="77">
        <v>553</v>
      </c>
      <c r="E97" s="78">
        <v>30</v>
      </c>
      <c r="G97" s="244">
        <v>2163</v>
      </c>
      <c r="H97" s="244">
        <v>1580</v>
      </c>
      <c r="I97" s="244">
        <v>553</v>
      </c>
      <c r="J97" s="244">
        <v>30</v>
      </c>
      <c r="K97" s="201"/>
      <c r="M97" s="191">
        <f t="shared" si="4"/>
        <v>0</v>
      </c>
      <c r="N97" s="191">
        <f t="shared" si="5"/>
        <v>0</v>
      </c>
      <c r="O97" s="224">
        <f t="shared" si="6"/>
        <v>0</v>
      </c>
      <c r="Q97" s="7">
        <f t="shared" si="7"/>
        <v>0</v>
      </c>
      <c r="R97" s="7"/>
      <c r="T97" s="7"/>
      <c r="U97" s="7">
        <f t="shared" si="8"/>
        <v>2163</v>
      </c>
      <c r="W97" s="7"/>
      <c r="Z97" s="7"/>
      <c r="AB97" s="62"/>
    </row>
    <row r="98" spans="1:28" ht="12.75">
      <c r="A98" s="75" t="s">
        <v>1603</v>
      </c>
      <c r="B98" s="76">
        <v>721</v>
      </c>
      <c r="C98" s="77">
        <v>527</v>
      </c>
      <c r="D98" s="77">
        <v>184</v>
      </c>
      <c r="E98" s="78">
        <v>10</v>
      </c>
      <c r="G98" s="244">
        <v>721</v>
      </c>
      <c r="H98" s="244">
        <v>527</v>
      </c>
      <c r="I98" s="244">
        <v>184</v>
      </c>
      <c r="J98" s="244">
        <v>10</v>
      </c>
      <c r="K98" s="201"/>
      <c r="M98" s="191">
        <f t="shared" si="4"/>
        <v>0</v>
      </c>
      <c r="N98" s="191">
        <f t="shared" si="5"/>
        <v>0</v>
      </c>
      <c r="O98" s="224">
        <f t="shared" si="6"/>
        <v>0</v>
      </c>
      <c r="Q98" s="7">
        <f t="shared" si="7"/>
        <v>0</v>
      </c>
      <c r="R98" s="7"/>
      <c r="T98" s="7"/>
      <c r="U98" s="7">
        <f t="shared" si="8"/>
        <v>721</v>
      </c>
      <c r="W98" s="7"/>
      <c r="Z98" s="7"/>
      <c r="AB98" s="62"/>
    </row>
    <row r="99" spans="1:28" ht="12.75">
      <c r="A99" s="75" t="s">
        <v>1604</v>
      </c>
      <c r="B99" s="76">
        <v>2665</v>
      </c>
      <c r="C99" s="77">
        <v>1945</v>
      </c>
      <c r="D99" s="77">
        <v>681</v>
      </c>
      <c r="E99" s="78">
        <v>39</v>
      </c>
      <c r="G99" s="244">
        <v>2665</v>
      </c>
      <c r="H99" s="244">
        <v>1945</v>
      </c>
      <c r="I99" s="244">
        <v>681</v>
      </c>
      <c r="J99" s="244">
        <v>39</v>
      </c>
      <c r="K99" s="201"/>
      <c r="M99" s="191">
        <f t="shared" si="4"/>
        <v>0</v>
      </c>
      <c r="N99" s="191">
        <f t="shared" si="5"/>
        <v>0</v>
      </c>
      <c r="O99" s="224">
        <f t="shared" si="6"/>
        <v>0</v>
      </c>
      <c r="Q99" s="7">
        <f t="shared" si="7"/>
        <v>0</v>
      </c>
      <c r="R99" s="7"/>
      <c r="S99" s="7"/>
      <c r="T99" s="7"/>
      <c r="U99" s="7">
        <f t="shared" si="8"/>
        <v>2665</v>
      </c>
      <c r="V99" s="7"/>
      <c r="W99" s="7"/>
      <c r="Y99" s="16"/>
      <c r="Z99" s="7"/>
      <c r="AA99" s="16"/>
      <c r="AB99" s="62"/>
    </row>
    <row r="100" spans="1:28" ht="25.5">
      <c r="A100" s="75" t="s">
        <v>1605</v>
      </c>
      <c r="B100" s="76">
        <v>1999</v>
      </c>
      <c r="C100" s="77">
        <v>1459</v>
      </c>
      <c r="D100" s="77">
        <v>511</v>
      </c>
      <c r="E100" s="78">
        <v>29</v>
      </c>
      <c r="G100" s="244">
        <v>1999</v>
      </c>
      <c r="H100" s="244">
        <v>1459</v>
      </c>
      <c r="I100" s="244">
        <v>511</v>
      </c>
      <c r="J100" s="244">
        <v>29</v>
      </c>
      <c r="K100" s="201"/>
      <c r="M100" s="191">
        <f t="shared" si="4"/>
        <v>0</v>
      </c>
      <c r="N100" s="191">
        <f t="shared" si="5"/>
        <v>0</v>
      </c>
      <c r="O100" s="224">
        <f t="shared" si="6"/>
        <v>0</v>
      </c>
      <c r="Q100" s="7">
        <f t="shared" si="7"/>
        <v>0</v>
      </c>
      <c r="R100" s="7"/>
      <c r="T100" s="7"/>
      <c r="U100" s="7">
        <f t="shared" si="8"/>
        <v>1999</v>
      </c>
      <c r="W100" s="7"/>
      <c r="Z100" s="7"/>
      <c r="AB100" s="62"/>
    </row>
    <row r="101" spans="1:28" ht="12.75">
      <c r="A101" s="75" t="s">
        <v>1606</v>
      </c>
      <c r="B101" s="76">
        <v>666</v>
      </c>
      <c r="C101" s="77">
        <v>486</v>
      </c>
      <c r="D101" s="77">
        <v>170</v>
      </c>
      <c r="E101" s="78">
        <v>10</v>
      </c>
      <c r="G101" s="244">
        <v>666</v>
      </c>
      <c r="H101" s="244">
        <v>486</v>
      </c>
      <c r="I101" s="244">
        <v>170</v>
      </c>
      <c r="J101" s="244">
        <v>10</v>
      </c>
      <c r="K101" s="201"/>
      <c r="M101" s="191">
        <f t="shared" si="4"/>
        <v>0</v>
      </c>
      <c r="N101" s="191">
        <f t="shared" si="5"/>
        <v>0</v>
      </c>
      <c r="O101" s="224">
        <f t="shared" si="6"/>
        <v>0</v>
      </c>
      <c r="Q101" s="7">
        <f t="shared" si="7"/>
        <v>0</v>
      </c>
      <c r="R101" s="7"/>
      <c r="T101" s="7"/>
      <c r="U101" s="7">
        <f t="shared" si="8"/>
        <v>666</v>
      </c>
      <c r="W101" s="7"/>
      <c r="Z101" s="7"/>
      <c r="AB101" s="62"/>
    </row>
    <row r="102" spans="1:28" ht="12.75">
      <c r="A102" s="75" t="s">
        <v>1607</v>
      </c>
      <c r="B102" s="76">
        <v>2589</v>
      </c>
      <c r="C102" s="77">
        <v>1889</v>
      </c>
      <c r="D102" s="77">
        <v>661</v>
      </c>
      <c r="E102" s="78">
        <v>39</v>
      </c>
      <c r="G102" s="244">
        <v>2589</v>
      </c>
      <c r="H102" s="244">
        <v>1889</v>
      </c>
      <c r="I102" s="244">
        <v>661</v>
      </c>
      <c r="J102" s="244">
        <v>39</v>
      </c>
      <c r="K102" s="201"/>
      <c r="M102" s="191">
        <f t="shared" si="4"/>
        <v>0</v>
      </c>
      <c r="N102" s="191">
        <f t="shared" si="5"/>
        <v>0</v>
      </c>
      <c r="O102" s="224">
        <f t="shared" si="6"/>
        <v>0</v>
      </c>
      <c r="Q102" s="7">
        <f t="shared" si="7"/>
        <v>0</v>
      </c>
      <c r="R102" s="7"/>
      <c r="S102" s="7"/>
      <c r="T102" s="7"/>
      <c r="U102" s="7">
        <f t="shared" si="8"/>
        <v>2589</v>
      </c>
      <c r="V102" s="7"/>
      <c r="W102" s="7"/>
      <c r="Y102" s="16"/>
      <c r="Z102" s="7"/>
      <c r="AA102" s="16"/>
      <c r="AB102" s="62"/>
    </row>
    <row r="103" spans="1:28" ht="12.75">
      <c r="A103" s="75" t="s">
        <v>1608</v>
      </c>
      <c r="B103" s="76">
        <v>1942</v>
      </c>
      <c r="C103" s="77">
        <v>1417</v>
      </c>
      <c r="D103" s="77">
        <v>496</v>
      </c>
      <c r="E103" s="78">
        <v>29</v>
      </c>
      <c r="G103" s="244">
        <v>1942</v>
      </c>
      <c r="H103" s="244">
        <v>1417</v>
      </c>
      <c r="I103" s="244">
        <v>496</v>
      </c>
      <c r="J103" s="244">
        <v>29</v>
      </c>
      <c r="K103" s="201"/>
      <c r="M103" s="191">
        <f t="shared" si="4"/>
        <v>0</v>
      </c>
      <c r="N103" s="191">
        <f t="shared" si="5"/>
        <v>0</v>
      </c>
      <c r="O103" s="224">
        <f t="shared" si="6"/>
        <v>0</v>
      </c>
      <c r="Q103" s="7">
        <f t="shared" si="7"/>
        <v>0</v>
      </c>
      <c r="R103" s="7"/>
      <c r="T103" s="7"/>
      <c r="U103" s="7">
        <f t="shared" si="8"/>
        <v>1942</v>
      </c>
      <c r="W103" s="7"/>
      <c r="Z103" s="7"/>
      <c r="AB103" s="62"/>
    </row>
    <row r="104" spans="1:28" ht="12.75">
      <c r="A104" s="75" t="s">
        <v>1609</v>
      </c>
      <c r="B104" s="76">
        <v>647</v>
      </c>
      <c r="C104" s="77">
        <v>472</v>
      </c>
      <c r="D104" s="77">
        <v>165</v>
      </c>
      <c r="E104" s="78">
        <v>10</v>
      </c>
      <c r="G104" s="244">
        <v>647</v>
      </c>
      <c r="H104" s="244">
        <v>472</v>
      </c>
      <c r="I104" s="244">
        <v>165</v>
      </c>
      <c r="J104" s="244">
        <v>10</v>
      </c>
      <c r="K104" s="201"/>
      <c r="M104" s="191">
        <f t="shared" si="4"/>
        <v>0</v>
      </c>
      <c r="N104" s="191">
        <f t="shared" si="5"/>
        <v>0</v>
      </c>
      <c r="O104" s="224">
        <f t="shared" si="6"/>
        <v>0</v>
      </c>
      <c r="Q104" s="7">
        <f t="shared" si="7"/>
        <v>0</v>
      </c>
      <c r="R104" s="7"/>
      <c r="T104" s="7"/>
      <c r="U104" s="7">
        <f t="shared" si="8"/>
        <v>647</v>
      </c>
      <c r="W104" s="7"/>
      <c r="Z104" s="7"/>
      <c r="AB104" s="62"/>
    </row>
    <row r="105" spans="1:28" ht="24.75" customHeight="1">
      <c r="A105" s="75" t="s">
        <v>1610</v>
      </c>
      <c r="B105" s="76">
        <v>6505</v>
      </c>
      <c r="C105" s="77">
        <v>3658</v>
      </c>
      <c r="D105" s="77">
        <v>1280</v>
      </c>
      <c r="E105" s="78">
        <v>1567</v>
      </c>
      <c r="G105" s="244">
        <v>6505</v>
      </c>
      <c r="H105" s="244">
        <v>3658</v>
      </c>
      <c r="I105" s="244">
        <v>1280</v>
      </c>
      <c r="J105" s="244">
        <v>1567</v>
      </c>
      <c r="K105" s="201"/>
      <c r="M105" s="191">
        <f t="shared" si="4"/>
        <v>0</v>
      </c>
      <c r="N105" s="191">
        <f t="shared" si="5"/>
        <v>0</v>
      </c>
      <c r="O105" s="224">
        <f t="shared" si="6"/>
        <v>0</v>
      </c>
      <c r="Q105" s="7">
        <f t="shared" si="7"/>
        <v>0</v>
      </c>
      <c r="R105" s="7"/>
      <c r="T105" s="7"/>
      <c r="U105" s="7">
        <f t="shared" si="8"/>
        <v>6505</v>
      </c>
      <c r="W105" s="7"/>
      <c r="Y105" s="16"/>
      <c r="Z105" s="7"/>
      <c r="AA105" s="16"/>
      <c r="AB105" s="62"/>
    </row>
    <row r="106" spans="1:28" ht="25.5" customHeight="1">
      <c r="A106" s="75" t="s">
        <v>1611</v>
      </c>
      <c r="B106" s="76">
        <v>4359</v>
      </c>
      <c r="C106" s="77">
        <v>2451</v>
      </c>
      <c r="D106" s="77">
        <v>858</v>
      </c>
      <c r="E106" s="78">
        <v>1050</v>
      </c>
      <c r="G106" s="244">
        <v>4359</v>
      </c>
      <c r="H106" s="244">
        <v>2451</v>
      </c>
      <c r="I106" s="244">
        <v>858</v>
      </c>
      <c r="J106" s="244">
        <v>1050</v>
      </c>
      <c r="K106" s="201"/>
      <c r="M106" s="191">
        <f t="shared" si="4"/>
        <v>0</v>
      </c>
      <c r="N106" s="191">
        <f t="shared" si="5"/>
        <v>0</v>
      </c>
      <c r="O106" s="224">
        <f t="shared" si="6"/>
        <v>0</v>
      </c>
      <c r="Q106" s="7">
        <f t="shared" si="7"/>
        <v>0</v>
      </c>
      <c r="R106" s="7"/>
      <c r="T106" s="7"/>
      <c r="U106" s="7">
        <f t="shared" si="8"/>
        <v>4359</v>
      </c>
      <c r="W106" s="7"/>
      <c r="Z106" s="7"/>
      <c r="AB106" s="62"/>
    </row>
    <row r="107" spans="1:28" ht="25.5">
      <c r="A107" s="75" t="s">
        <v>1612</v>
      </c>
      <c r="B107" s="76">
        <v>2146</v>
      </c>
      <c r="C107" s="77">
        <v>1207</v>
      </c>
      <c r="D107" s="77">
        <v>422</v>
      </c>
      <c r="E107" s="78">
        <v>517</v>
      </c>
      <c r="G107" s="244">
        <v>2146</v>
      </c>
      <c r="H107" s="244">
        <v>1207</v>
      </c>
      <c r="I107" s="244">
        <v>422</v>
      </c>
      <c r="J107" s="244">
        <v>517</v>
      </c>
      <c r="K107" s="201"/>
      <c r="M107" s="191">
        <f t="shared" si="4"/>
        <v>0</v>
      </c>
      <c r="N107" s="191">
        <f t="shared" si="5"/>
        <v>0</v>
      </c>
      <c r="O107" s="224">
        <f t="shared" si="6"/>
        <v>0</v>
      </c>
      <c r="Q107" s="7">
        <f t="shared" si="7"/>
        <v>0</v>
      </c>
      <c r="R107" s="7"/>
      <c r="T107" s="7"/>
      <c r="U107" s="7">
        <f t="shared" si="8"/>
        <v>2146</v>
      </c>
      <c r="W107" s="7"/>
      <c r="Z107" s="7"/>
      <c r="AB107" s="62"/>
    </row>
    <row r="108" spans="1:28" ht="25.5">
      <c r="A108" s="75" t="s">
        <v>1613</v>
      </c>
      <c r="B108" s="76">
        <v>4360</v>
      </c>
      <c r="C108" s="77">
        <v>2107</v>
      </c>
      <c r="D108" s="77">
        <v>737</v>
      </c>
      <c r="E108" s="78">
        <v>1516</v>
      </c>
      <c r="G108" s="244">
        <v>4360</v>
      </c>
      <c r="H108" s="244">
        <v>2107</v>
      </c>
      <c r="I108" s="244">
        <v>737</v>
      </c>
      <c r="J108" s="244">
        <v>1516</v>
      </c>
      <c r="K108" s="201"/>
      <c r="M108" s="191">
        <f t="shared" si="4"/>
        <v>0</v>
      </c>
      <c r="N108" s="191">
        <f t="shared" si="5"/>
        <v>0</v>
      </c>
      <c r="O108" s="224">
        <f t="shared" si="6"/>
        <v>0</v>
      </c>
      <c r="Q108" s="7">
        <f t="shared" si="7"/>
        <v>0</v>
      </c>
      <c r="R108" s="7"/>
      <c r="T108" s="7"/>
      <c r="U108" s="7">
        <f t="shared" si="8"/>
        <v>4360</v>
      </c>
      <c r="W108" s="7"/>
      <c r="Y108" s="16"/>
      <c r="Z108" s="7"/>
      <c r="AA108" s="16"/>
      <c r="AB108" s="62"/>
    </row>
    <row r="109" spans="1:28" ht="25.5">
      <c r="A109" s="75" t="s">
        <v>1614</v>
      </c>
      <c r="B109" s="76">
        <v>3270</v>
      </c>
      <c r="C109" s="77">
        <v>1580</v>
      </c>
      <c r="D109" s="77">
        <v>553</v>
      </c>
      <c r="E109" s="78">
        <v>1137</v>
      </c>
      <c r="G109" s="244">
        <v>3270</v>
      </c>
      <c r="H109" s="244">
        <v>1580</v>
      </c>
      <c r="I109" s="244">
        <v>553</v>
      </c>
      <c r="J109" s="244">
        <v>1137</v>
      </c>
      <c r="K109" s="201"/>
      <c r="M109" s="191">
        <f t="shared" si="4"/>
        <v>0</v>
      </c>
      <c r="N109" s="191">
        <f t="shared" si="5"/>
        <v>0</v>
      </c>
      <c r="O109" s="224">
        <f t="shared" si="6"/>
        <v>0</v>
      </c>
      <c r="Q109" s="7">
        <f t="shared" si="7"/>
        <v>0</v>
      </c>
      <c r="R109" s="7"/>
      <c r="T109" s="7"/>
      <c r="U109" s="7">
        <f t="shared" si="8"/>
        <v>3270</v>
      </c>
      <c r="W109" s="7"/>
      <c r="Z109" s="7"/>
      <c r="AB109" s="62"/>
    </row>
    <row r="110" spans="1:28" ht="25.5">
      <c r="A110" s="75" t="s">
        <v>1615</v>
      </c>
      <c r="B110" s="76">
        <v>1090</v>
      </c>
      <c r="C110" s="77">
        <v>527</v>
      </c>
      <c r="D110" s="77">
        <v>184</v>
      </c>
      <c r="E110" s="78">
        <v>379</v>
      </c>
      <c r="G110" s="244">
        <v>1090</v>
      </c>
      <c r="H110" s="244">
        <v>527</v>
      </c>
      <c r="I110" s="244">
        <v>184</v>
      </c>
      <c r="J110" s="244">
        <v>379</v>
      </c>
      <c r="K110" s="201"/>
      <c r="M110" s="191">
        <f t="shared" si="4"/>
        <v>0</v>
      </c>
      <c r="N110" s="191">
        <f t="shared" si="5"/>
        <v>0</v>
      </c>
      <c r="O110" s="224">
        <f t="shared" si="6"/>
        <v>0</v>
      </c>
      <c r="Q110" s="7">
        <f t="shared" si="7"/>
        <v>0</v>
      </c>
      <c r="R110" s="7"/>
      <c r="T110" s="7"/>
      <c r="U110" s="7">
        <f t="shared" si="8"/>
        <v>1090</v>
      </c>
      <c r="W110" s="7"/>
      <c r="Z110" s="7"/>
      <c r="AB110" s="62"/>
    </row>
    <row r="111" spans="1:28" ht="25.5">
      <c r="A111" s="75" t="s">
        <v>1572</v>
      </c>
      <c r="B111" s="76">
        <v>5415</v>
      </c>
      <c r="C111" s="77">
        <v>2455</v>
      </c>
      <c r="D111" s="77">
        <v>859</v>
      </c>
      <c r="E111" s="78">
        <v>2101</v>
      </c>
      <c r="G111" s="244">
        <v>5415</v>
      </c>
      <c r="H111" s="244">
        <v>2455</v>
      </c>
      <c r="I111" s="244">
        <v>859</v>
      </c>
      <c r="J111" s="244">
        <v>2101</v>
      </c>
      <c r="K111" s="201"/>
      <c r="M111" s="191">
        <f t="shared" si="4"/>
        <v>0</v>
      </c>
      <c r="N111" s="191">
        <f t="shared" si="5"/>
        <v>0</v>
      </c>
      <c r="O111" s="224">
        <f t="shared" si="6"/>
        <v>0</v>
      </c>
      <c r="Q111" s="7">
        <f t="shared" si="7"/>
        <v>0</v>
      </c>
      <c r="R111" s="7"/>
      <c r="T111" s="7"/>
      <c r="U111" s="7">
        <f t="shared" si="8"/>
        <v>5415</v>
      </c>
      <c r="W111" s="7"/>
      <c r="Y111" s="16"/>
      <c r="Z111" s="7"/>
      <c r="AA111" s="16"/>
      <c r="AB111" s="62"/>
    </row>
    <row r="112" spans="1:28" ht="25.5">
      <c r="A112" s="75" t="s">
        <v>1573</v>
      </c>
      <c r="B112" s="76">
        <v>4061</v>
      </c>
      <c r="C112" s="77">
        <v>1841</v>
      </c>
      <c r="D112" s="77">
        <v>644</v>
      </c>
      <c r="E112" s="78">
        <v>1576</v>
      </c>
      <c r="G112" s="244">
        <v>4061</v>
      </c>
      <c r="H112" s="244">
        <v>1841</v>
      </c>
      <c r="I112" s="244">
        <v>644</v>
      </c>
      <c r="J112" s="244">
        <v>1576</v>
      </c>
      <c r="K112" s="201"/>
      <c r="M112" s="191">
        <f t="shared" si="4"/>
        <v>0</v>
      </c>
      <c r="N112" s="191">
        <f t="shared" si="5"/>
        <v>0</v>
      </c>
      <c r="O112" s="224">
        <f t="shared" si="6"/>
        <v>0</v>
      </c>
      <c r="Q112" s="7">
        <f t="shared" si="7"/>
        <v>0</v>
      </c>
      <c r="R112" s="7"/>
      <c r="T112" s="7"/>
      <c r="U112" s="7">
        <f t="shared" si="8"/>
        <v>4061</v>
      </c>
      <c r="W112" s="7"/>
      <c r="Z112" s="7"/>
      <c r="AB112" s="62"/>
    </row>
    <row r="113" spans="1:28" ht="25.5">
      <c r="A113" s="75" t="s">
        <v>1574</v>
      </c>
      <c r="B113" s="76">
        <v>1354</v>
      </c>
      <c r="C113" s="77">
        <v>614</v>
      </c>
      <c r="D113" s="77">
        <v>215</v>
      </c>
      <c r="E113" s="78">
        <v>525</v>
      </c>
      <c r="G113" s="244">
        <v>1354</v>
      </c>
      <c r="H113" s="244">
        <v>614</v>
      </c>
      <c r="I113" s="244">
        <v>215</v>
      </c>
      <c r="J113" s="244">
        <v>525</v>
      </c>
      <c r="K113" s="201"/>
      <c r="M113" s="191">
        <f t="shared" si="4"/>
        <v>0</v>
      </c>
      <c r="N113" s="191">
        <f t="shared" si="5"/>
        <v>0</v>
      </c>
      <c r="O113" s="224">
        <f t="shared" si="6"/>
        <v>0</v>
      </c>
      <c r="Q113" s="7">
        <f t="shared" si="7"/>
        <v>0</v>
      </c>
      <c r="R113" s="7"/>
      <c r="T113" s="7"/>
      <c r="U113" s="7">
        <f t="shared" si="8"/>
        <v>1354</v>
      </c>
      <c r="W113" s="7"/>
      <c r="Z113" s="7"/>
      <c r="AB113" s="62"/>
    </row>
    <row r="114" spans="1:17" ht="25.5">
      <c r="A114" s="75" t="s">
        <v>1616</v>
      </c>
      <c r="B114" s="76">
        <v>21959</v>
      </c>
      <c r="C114" s="77">
        <v>16224</v>
      </c>
      <c r="D114" s="77">
        <v>5678</v>
      </c>
      <c r="E114" s="78">
        <v>57</v>
      </c>
      <c r="G114" s="244">
        <v>20802</v>
      </c>
      <c r="H114" s="244">
        <v>15367</v>
      </c>
      <c r="I114" s="244">
        <v>5378</v>
      </c>
      <c r="J114" s="244">
        <v>57</v>
      </c>
      <c r="K114" s="201"/>
      <c r="M114" s="191">
        <f t="shared" si="4"/>
        <v>5.561965195654267</v>
      </c>
      <c r="N114" s="191">
        <f t="shared" si="5"/>
        <v>5.5768855339363625</v>
      </c>
      <c r="O114" s="191">
        <f t="shared" si="6"/>
        <v>0</v>
      </c>
      <c r="Q114" s="7">
        <f t="shared" si="7"/>
        <v>0</v>
      </c>
    </row>
    <row r="115" spans="1:17" ht="12.75">
      <c r="A115" s="75" t="s">
        <v>1863</v>
      </c>
      <c r="B115" s="79"/>
      <c r="C115" s="80"/>
      <c r="D115" s="80"/>
      <c r="E115" s="81"/>
      <c r="G115" s="245">
        <v>0</v>
      </c>
      <c r="H115" s="245">
        <v>0</v>
      </c>
      <c r="I115" s="245">
        <v>0</v>
      </c>
      <c r="J115" s="245">
        <v>0</v>
      </c>
      <c r="K115" s="210"/>
      <c r="M115" s="191" t="str">
        <f t="shared" si="4"/>
        <v>-</v>
      </c>
      <c r="N115" s="191" t="str">
        <f t="shared" si="5"/>
        <v>-</v>
      </c>
      <c r="O115" s="191" t="str">
        <f t="shared" si="6"/>
        <v>-</v>
      </c>
      <c r="Q115" s="7">
        <f t="shared" si="7"/>
        <v>0</v>
      </c>
    </row>
    <row r="116" spans="1:17" ht="12.75">
      <c r="A116" s="75" t="s">
        <v>1576</v>
      </c>
      <c r="B116" s="76">
        <v>5502</v>
      </c>
      <c r="C116" s="77">
        <v>4065</v>
      </c>
      <c r="D116" s="77">
        <v>1423</v>
      </c>
      <c r="E116" s="78">
        <v>14</v>
      </c>
      <c r="G116" s="244">
        <v>5217</v>
      </c>
      <c r="H116" s="244">
        <v>3854</v>
      </c>
      <c r="I116" s="244">
        <v>1349</v>
      </c>
      <c r="J116" s="244">
        <v>14</v>
      </c>
      <c r="K116" s="201"/>
      <c r="M116" s="191">
        <f t="shared" si="4"/>
        <v>5.462909718228872</v>
      </c>
      <c r="N116" s="191">
        <f t="shared" si="5"/>
        <v>5.474831344058131</v>
      </c>
      <c r="O116" s="191">
        <f t="shared" si="6"/>
        <v>0</v>
      </c>
      <c r="Q116" s="7">
        <f t="shared" si="7"/>
        <v>0</v>
      </c>
    </row>
    <row r="117" spans="1:17" ht="12.75">
      <c r="A117" s="75" t="s">
        <v>1575</v>
      </c>
      <c r="B117" s="76">
        <v>9601</v>
      </c>
      <c r="C117" s="77">
        <v>7093</v>
      </c>
      <c r="D117" s="77">
        <v>2483</v>
      </c>
      <c r="E117" s="78">
        <v>25</v>
      </c>
      <c r="G117" s="244">
        <v>9104</v>
      </c>
      <c r="H117" s="244">
        <v>6725</v>
      </c>
      <c r="I117" s="244">
        <v>2354</v>
      </c>
      <c r="J117" s="244">
        <v>25</v>
      </c>
      <c r="K117" s="201"/>
      <c r="M117" s="191">
        <f t="shared" si="4"/>
        <v>5.459138840070295</v>
      </c>
      <c r="N117" s="191">
        <f t="shared" si="5"/>
        <v>5.472118959107803</v>
      </c>
      <c r="O117" s="191">
        <f t="shared" si="6"/>
        <v>0</v>
      </c>
      <c r="Q117" s="7">
        <f t="shared" si="7"/>
        <v>0</v>
      </c>
    </row>
    <row r="118" spans="1:17" ht="12.75">
      <c r="A118" s="75" t="s">
        <v>1577</v>
      </c>
      <c r="B118" s="76">
        <v>8045</v>
      </c>
      <c r="C118" s="77">
        <v>5944</v>
      </c>
      <c r="D118" s="77">
        <v>2080</v>
      </c>
      <c r="E118" s="78">
        <v>21</v>
      </c>
      <c r="G118" s="244">
        <v>7630</v>
      </c>
      <c r="H118" s="244">
        <v>5636</v>
      </c>
      <c r="I118" s="244">
        <v>1973</v>
      </c>
      <c r="J118" s="244">
        <v>21</v>
      </c>
      <c r="K118" s="201"/>
      <c r="M118" s="191">
        <f t="shared" si="4"/>
        <v>5.439056356487555</v>
      </c>
      <c r="N118" s="191">
        <f t="shared" si="5"/>
        <v>5.464868701206527</v>
      </c>
      <c r="O118" s="191">
        <f t="shared" si="6"/>
        <v>0</v>
      </c>
      <c r="Q118" s="7">
        <f t="shared" si="7"/>
        <v>0</v>
      </c>
    </row>
    <row r="119" spans="1:17" ht="12.75">
      <c r="A119" s="75" t="s">
        <v>1578</v>
      </c>
      <c r="B119" s="76">
        <v>6448</v>
      </c>
      <c r="C119" s="77">
        <v>4764</v>
      </c>
      <c r="D119" s="77">
        <v>1667</v>
      </c>
      <c r="E119" s="78">
        <v>17</v>
      </c>
      <c r="G119" s="244">
        <v>6115</v>
      </c>
      <c r="H119" s="244">
        <v>4517</v>
      </c>
      <c r="I119" s="244">
        <v>1581</v>
      </c>
      <c r="J119" s="244">
        <v>17</v>
      </c>
      <c r="K119" s="201"/>
      <c r="M119" s="191">
        <f t="shared" si="4"/>
        <v>5.445625511038415</v>
      </c>
      <c r="N119" s="191">
        <f t="shared" si="5"/>
        <v>5.468231126854107</v>
      </c>
      <c r="O119" s="191">
        <f t="shared" si="6"/>
        <v>0</v>
      </c>
      <c r="Q119" s="7">
        <f t="shared" si="7"/>
        <v>0</v>
      </c>
    </row>
    <row r="120" spans="1:17" ht="12.75">
      <c r="A120" s="75" t="s">
        <v>1617</v>
      </c>
      <c r="B120" s="76">
        <v>303161</v>
      </c>
      <c r="C120" s="77">
        <v>173381</v>
      </c>
      <c r="D120" s="77">
        <v>60683</v>
      </c>
      <c r="E120" s="78">
        <v>69097</v>
      </c>
      <c r="G120" s="244">
        <v>293238</v>
      </c>
      <c r="H120" s="244">
        <v>166030</v>
      </c>
      <c r="I120" s="244">
        <v>58111</v>
      </c>
      <c r="J120" s="244">
        <v>69097</v>
      </c>
      <c r="K120" s="201"/>
      <c r="M120" s="191">
        <f t="shared" si="4"/>
        <v>3.383940689815091</v>
      </c>
      <c r="N120" s="191">
        <f t="shared" si="5"/>
        <v>4.427513100042162</v>
      </c>
      <c r="O120" s="191">
        <f t="shared" si="6"/>
        <v>0</v>
      </c>
      <c r="Q120" s="7">
        <f t="shared" si="7"/>
        <v>0</v>
      </c>
    </row>
    <row r="121" spans="1:17" ht="12.75">
      <c r="A121" s="75" t="s">
        <v>1618</v>
      </c>
      <c r="B121" s="76">
        <v>532206</v>
      </c>
      <c r="C121" s="77">
        <v>342360</v>
      </c>
      <c r="D121" s="77">
        <v>119826</v>
      </c>
      <c r="E121" s="78">
        <v>70020</v>
      </c>
      <c r="G121" s="244">
        <v>512611</v>
      </c>
      <c r="H121" s="244">
        <v>327845</v>
      </c>
      <c r="I121" s="244">
        <v>114746</v>
      </c>
      <c r="J121" s="244">
        <v>70020</v>
      </c>
      <c r="K121" s="201"/>
      <c r="M121" s="191">
        <f t="shared" si="4"/>
        <v>3.82258671780356</v>
      </c>
      <c r="N121" s="191">
        <f t="shared" si="5"/>
        <v>4.427397093138524</v>
      </c>
      <c r="O121" s="191">
        <f t="shared" si="6"/>
        <v>0</v>
      </c>
      <c r="Q121" s="7">
        <f t="shared" si="7"/>
        <v>0</v>
      </c>
    </row>
    <row r="122" spans="1:17" ht="12.75">
      <c r="A122" s="75" t="s">
        <v>1619</v>
      </c>
      <c r="B122" s="76">
        <v>361738</v>
      </c>
      <c r="C122" s="77">
        <v>216426</v>
      </c>
      <c r="D122" s="77">
        <v>75749</v>
      </c>
      <c r="E122" s="78">
        <v>69563</v>
      </c>
      <c r="G122" s="244">
        <v>349351</v>
      </c>
      <c r="H122" s="244">
        <v>207250</v>
      </c>
      <c r="I122" s="244">
        <v>72538</v>
      </c>
      <c r="J122" s="244">
        <v>69563</v>
      </c>
      <c r="K122" s="201"/>
      <c r="M122" s="191">
        <f t="shared" si="4"/>
        <v>3.5457176306923373</v>
      </c>
      <c r="N122" s="191">
        <f t="shared" si="5"/>
        <v>4.427503015681538</v>
      </c>
      <c r="O122" s="191">
        <f t="shared" si="6"/>
        <v>0</v>
      </c>
      <c r="Q122" s="7">
        <f t="shared" si="7"/>
        <v>0</v>
      </c>
    </row>
    <row r="123" spans="1:17" ht="12.75">
      <c r="A123" s="75" t="s">
        <v>1620</v>
      </c>
      <c r="B123" s="76">
        <v>539092</v>
      </c>
      <c r="C123" s="77">
        <v>345652</v>
      </c>
      <c r="D123" s="77">
        <v>120978</v>
      </c>
      <c r="E123" s="78">
        <v>72462</v>
      </c>
      <c r="G123" s="244">
        <v>519308</v>
      </c>
      <c r="H123" s="244">
        <v>330997</v>
      </c>
      <c r="I123" s="244">
        <v>115849</v>
      </c>
      <c r="J123" s="244">
        <v>72462</v>
      </c>
      <c r="K123" s="201"/>
      <c r="M123" s="191">
        <f t="shared" si="4"/>
        <v>3.8096851964537564</v>
      </c>
      <c r="N123" s="191">
        <f t="shared" si="5"/>
        <v>4.42753257582396</v>
      </c>
      <c r="O123" s="191">
        <f t="shared" si="6"/>
        <v>0</v>
      </c>
      <c r="Q123" s="7">
        <f t="shared" si="7"/>
        <v>0</v>
      </c>
    </row>
    <row r="124" spans="1:17" ht="12.75">
      <c r="A124" s="75" t="s">
        <v>1621</v>
      </c>
      <c r="B124" s="76">
        <v>375475</v>
      </c>
      <c r="C124" s="77">
        <v>224779</v>
      </c>
      <c r="D124" s="77">
        <v>78673</v>
      </c>
      <c r="E124" s="78">
        <v>72023</v>
      </c>
      <c r="G124" s="244">
        <v>362609</v>
      </c>
      <c r="H124" s="244">
        <v>215249</v>
      </c>
      <c r="I124" s="244">
        <v>75337</v>
      </c>
      <c r="J124" s="244">
        <v>72023</v>
      </c>
      <c r="K124" s="201"/>
      <c r="M124" s="191">
        <f t="shared" si="4"/>
        <v>3.5481744799494805</v>
      </c>
      <c r="N124" s="191">
        <f t="shared" si="5"/>
        <v>4.427430557168677</v>
      </c>
      <c r="O124" s="191">
        <f t="shared" si="6"/>
        <v>0</v>
      </c>
      <c r="Q124" s="7">
        <f t="shared" si="7"/>
        <v>0</v>
      </c>
    </row>
    <row r="125" spans="1:17" ht="12.75">
      <c r="A125" s="75" t="s">
        <v>2852</v>
      </c>
      <c r="B125" s="76">
        <v>492521</v>
      </c>
      <c r="C125" s="77">
        <v>345652</v>
      </c>
      <c r="D125" s="77">
        <v>120978</v>
      </c>
      <c r="E125" s="78">
        <v>25891</v>
      </c>
      <c r="G125" s="244">
        <v>472737</v>
      </c>
      <c r="H125" s="244">
        <v>330997</v>
      </c>
      <c r="I125" s="244">
        <v>115849</v>
      </c>
      <c r="J125" s="244">
        <v>25891</v>
      </c>
      <c r="K125" s="201"/>
      <c r="M125" s="191">
        <f t="shared" si="4"/>
        <v>4.184990808842983</v>
      </c>
      <c r="N125" s="191">
        <f t="shared" si="5"/>
        <v>4.42753257582396</v>
      </c>
      <c r="O125" s="191">
        <f t="shared" si="6"/>
        <v>0</v>
      </c>
      <c r="Q125" s="7">
        <f t="shared" si="7"/>
        <v>0</v>
      </c>
    </row>
    <row r="126" spans="1:17" ht="51">
      <c r="A126" s="75" t="s">
        <v>1622</v>
      </c>
      <c r="B126" s="79"/>
      <c r="C126" s="80"/>
      <c r="D126" s="80"/>
      <c r="E126" s="81"/>
      <c r="G126" s="245">
        <v>0</v>
      </c>
      <c r="H126" s="245">
        <v>0</v>
      </c>
      <c r="I126" s="245">
        <v>0</v>
      </c>
      <c r="J126" s="245">
        <v>0</v>
      </c>
      <c r="K126" s="210"/>
      <c r="M126" s="191" t="str">
        <f t="shared" si="4"/>
        <v>-</v>
      </c>
      <c r="N126" s="191" t="str">
        <f t="shared" si="5"/>
        <v>-</v>
      </c>
      <c r="O126" s="191" t="str">
        <f t="shared" si="6"/>
        <v>-</v>
      </c>
      <c r="Q126" s="7">
        <f t="shared" si="7"/>
        <v>0</v>
      </c>
    </row>
    <row r="127" spans="1:17" ht="12.75">
      <c r="A127" s="75" t="s">
        <v>1623</v>
      </c>
      <c r="B127" s="76">
        <v>956</v>
      </c>
      <c r="C127" s="77">
        <v>694</v>
      </c>
      <c r="D127" s="77">
        <v>243</v>
      </c>
      <c r="E127" s="78">
        <v>19</v>
      </c>
      <c r="G127" s="244">
        <v>911</v>
      </c>
      <c r="H127" s="244">
        <v>661</v>
      </c>
      <c r="I127" s="244">
        <v>231</v>
      </c>
      <c r="J127" s="244">
        <v>19</v>
      </c>
      <c r="K127" s="201"/>
      <c r="M127" s="191">
        <f t="shared" si="4"/>
        <v>4.939626783754122</v>
      </c>
      <c r="N127" s="191">
        <f t="shared" si="5"/>
        <v>4.992435703479586</v>
      </c>
      <c r="O127" s="191">
        <f t="shared" si="6"/>
        <v>0</v>
      </c>
      <c r="Q127" s="7">
        <f t="shared" si="7"/>
        <v>0</v>
      </c>
    </row>
    <row r="128" spans="1:17" ht="12.75">
      <c r="A128" s="75" t="s">
        <v>1579</v>
      </c>
      <c r="B128" s="76">
        <v>2994</v>
      </c>
      <c r="C128" s="77">
        <v>2200</v>
      </c>
      <c r="D128" s="77">
        <v>770</v>
      </c>
      <c r="E128" s="78">
        <v>24</v>
      </c>
      <c r="G128" s="244">
        <v>2840</v>
      </c>
      <c r="H128" s="244">
        <v>2086</v>
      </c>
      <c r="I128" s="244">
        <v>730</v>
      </c>
      <c r="J128" s="244">
        <v>24</v>
      </c>
      <c r="K128" s="201"/>
      <c r="M128" s="191">
        <f t="shared" si="4"/>
        <v>5.422535211267615</v>
      </c>
      <c r="N128" s="191">
        <f t="shared" si="5"/>
        <v>5.465004793863841</v>
      </c>
      <c r="O128" s="191">
        <f t="shared" si="6"/>
        <v>0</v>
      </c>
      <c r="Q128" s="7">
        <f t="shared" si="7"/>
        <v>0</v>
      </c>
    </row>
    <row r="129" spans="1:17" ht="25.5">
      <c r="A129" s="75" t="s">
        <v>1624</v>
      </c>
      <c r="B129" s="79"/>
      <c r="C129" s="80"/>
      <c r="D129" s="80"/>
      <c r="E129" s="81"/>
      <c r="G129" s="245">
        <v>0</v>
      </c>
      <c r="H129" s="245">
        <v>0</v>
      </c>
      <c r="I129" s="245">
        <v>0</v>
      </c>
      <c r="J129" s="245">
        <v>0</v>
      </c>
      <c r="K129" s="210"/>
      <c r="M129" s="191" t="str">
        <f t="shared" si="4"/>
        <v>-</v>
      </c>
      <c r="N129" s="191" t="str">
        <f t="shared" si="5"/>
        <v>-</v>
      </c>
      <c r="O129" s="191" t="str">
        <f t="shared" si="6"/>
        <v>-</v>
      </c>
      <c r="Q129" s="7">
        <f t="shared" si="7"/>
        <v>0</v>
      </c>
    </row>
    <row r="130" spans="1:17" ht="12.75">
      <c r="A130" s="82" t="s">
        <v>1580</v>
      </c>
      <c r="B130" s="76">
        <v>1114</v>
      </c>
      <c r="C130" s="77">
        <v>821</v>
      </c>
      <c r="D130" s="77">
        <v>287</v>
      </c>
      <c r="E130" s="78">
        <v>6</v>
      </c>
      <c r="G130" s="244">
        <v>1067</v>
      </c>
      <c r="H130" s="244">
        <v>786</v>
      </c>
      <c r="I130" s="244">
        <v>275</v>
      </c>
      <c r="J130" s="244">
        <v>6</v>
      </c>
      <c r="K130" s="201"/>
      <c r="M130" s="191">
        <f t="shared" si="4"/>
        <v>4.4048734770384215</v>
      </c>
      <c r="N130" s="191">
        <f t="shared" si="5"/>
        <v>4.452926208651405</v>
      </c>
      <c r="O130" s="191">
        <f t="shared" si="6"/>
        <v>0</v>
      </c>
      <c r="Q130" s="7">
        <f t="shared" si="7"/>
        <v>0</v>
      </c>
    </row>
    <row r="131" spans="1:17" ht="38.25">
      <c r="A131" s="83" t="s">
        <v>1581</v>
      </c>
      <c r="B131" s="79"/>
      <c r="C131" s="80"/>
      <c r="D131" s="80"/>
      <c r="E131" s="81"/>
      <c r="G131" s="245">
        <v>0</v>
      </c>
      <c r="H131" s="245">
        <v>0</v>
      </c>
      <c r="I131" s="245">
        <v>0</v>
      </c>
      <c r="J131" s="245">
        <v>0</v>
      </c>
      <c r="K131" s="210"/>
      <c r="M131" s="191" t="str">
        <f t="shared" si="4"/>
        <v>-</v>
      </c>
      <c r="N131" s="191" t="str">
        <f t="shared" si="5"/>
        <v>-</v>
      </c>
      <c r="O131" s="191" t="str">
        <f t="shared" si="6"/>
        <v>-</v>
      </c>
      <c r="Q131" s="7">
        <f t="shared" si="7"/>
        <v>0</v>
      </c>
    </row>
    <row r="132" spans="1:17" ht="12.75">
      <c r="A132" s="83" t="s">
        <v>1584</v>
      </c>
      <c r="B132" s="79"/>
      <c r="C132" s="80"/>
      <c r="D132" s="80"/>
      <c r="E132" s="81"/>
      <c r="G132" s="245">
        <v>0</v>
      </c>
      <c r="H132" s="245">
        <v>0</v>
      </c>
      <c r="I132" s="245">
        <v>0</v>
      </c>
      <c r="J132" s="245">
        <v>0</v>
      </c>
      <c r="K132" s="210"/>
      <c r="M132" s="191" t="str">
        <f t="shared" si="4"/>
        <v>-</v>
      </c>
      <c r="N132" s="191" t="str">
        <f t="shared" si="5"/>
        <v>-</v>
      </c>
      <c r="O132" s="191" t="str">
        <f t="shared" si="6"/>
        <v>-</v>
      </c>
      <c r="Q132" s="7">
        <f t="shared" si="7"/>
        <v>0</v>
      </c>
    </row>
    <row r="133" spans="1:17" ht="12.75">
      <c r="A133" s="83" t="s">
        <v>1582</v>
      </c>
      <c r="B133" s="79"/>
      <c r="C133" s="80"/>
      <c r="D133" s="80"/>
      <c r="E133" s="81"/>
      <c r="G133" s="245">
        <v>0</v>
      </c>
      <c r="H133" s="245">
        <v>0</v>
      </c>
      <c r="I133" s="245">
        <v>0</v>
      </c>
      <c r="J133" s="245">
        <v>0</v>
      </c>
      <c r="K133" s="210"/>
      <c r="M133" s="191" t="str">
        <f t="shared" si="4"/>
        <v>-</v>
      </c>
      <c r="N133" s="191" t="str">
        <f t="shared" si="5"/>
        <v>-</v>
      </c>
      <c r="O133" s="191" t="str">
        <f t="shared" si="6"/>
        <v>-</v>
      </c>
      <c r="Q133" s="7">
        <f t="shared" si="7"/>
        <v>0</v>
      </c>
    </row>
    <row r="134" spans="1:17" ht="13.5" thickBot="1">
      <c r="A134" s="84" t="s">
        <v>1583</v>
      </c>
      <c r="B134" s="85"/>
      <c r="C134" s="86"/>
      <c r="D134" s="86"/>
      <c r="E134" s="87"/>
      <c r="G134" s="245">
        <v>0</v>
      </c>
      <c r="H134" s="245">
        <v>0</v>
      </c>
      <c r="I134" s="245">
        <v>0</v>
      </c>
      <c r="J134" s="245">
        <v>0</v>
      </c>
      <c r="K134" s="210"/>
      <c r="M134" s="191" t="str">
        <f t="shared" si="4"/>
        <v>-</v>
      </c>
      <c r="N134" s="191" t="str">
        <f t="shared" si="5"/>
        <v>-</v>
      </c>
      <c r="O134" s="191" t="str">
        <f t="shared" si="6"/>
        <v>-</v>
      </c>
      <c r="Q134" s="7">
        <f t="shared" si="7"/>
        <v>0</v>
      </c>
    </row>
    <row r="135" spans="1:17" ht="29.25" thickBot="1">
      <c r="A135" s="221" t="s">
        <v>1867</v>
      </c>
      <c r="B135" s="218"/>
      <c r="C135" s="219"/>
      <c r="D135" s="219"/>
      <c r="E135" s="220"/>
      <c r="G135" s="245">
        <v>0</v>
      </c>
      <c r="H135" s="245">
        <v>0</v>
      </c>
      <c r="I135" s="245">
        <v>0</v>
      </c>
      <c r="J135" s="245">
        <v>0</v>
      </c>
      <c r="K135" s="210"/>
      <c r="M135" s="191" t="str">
        <f t="shared" si="4"/>
        <v>-</v>
      </c>
      <c r="N135" s="191" t="str">
        <f t="shared" si="5"/>
        <v>-</v>
      </c>
      <c r="O135" s="191" t="str">
        <f t="shared" si="6"/>
        <v>-</v>
      </c>
      <c r="Q135" s="7">
        <f t="shared" si="7"/>
        <v>0</v>
      </c>
    </row>
    <row r="136" spans="1:17" ht="15">
      <c r="A136" s="21" t="s">
        <v>1625</v>
      </c>
      <c r="B136" s="214"/>
      <c r="C136" s="215"/>
      <c r="D136" s="215"/>
      <c r="E136" s="216"/>
      <c r="G136" s="246">
        <v>0</v>
      </c>
      <c r="H136" s="246">
        <v>0</v>
      </c>
      <c r="I136" s="246">
        <v>0</v>
      </c>
      <c r="J136" s="246">
        <v>0</v>
      </c>
      <c r="K136" s="211"/>
      <c r="M136" s="191" t="str">
        <f t="shared" si="4"/>
        <v>-</v>
      </c>
      <c r="N136" s="191" t="str">
        <f t="shared" si="5"/>
        <v>-</v>
      </c>
      <c r="O136" s="191" t="str">
        <f t="shared" si="6"/>
        <v>-</v>
      </c>
      <c r="Q136" s="7">
        <f t="shared" si="7"/>
        <v>0</v>
      </c>
    </row>
    <row r="137" spans="1:17" ht="24" customHeight="1">
      <c r="A137" s="69" t="s">
        <v>1768</v>
      </c>
      <c r="B137" s="88"/>
      <c r="C137" s="89"/>
      <c r="D137" s="89"/>
      <c r="E137" s="90"/>
      <c r="G137" s="247">
        <v>0</v>
      </c>
      <c r="H137" s="247">
        <v>0</v>
      </c>
      <c r="I137" s="247">
        <v>0</v>
      </c>
      <c r="J137" s="247">
        <v>0</v>
      </c>
      <c r="K137" s="212"/>
      <c r="M137" s="191" t="str">
        <f t="shared" si="4"/>
        <v>-</v>
      </c>
      <c r="N137" s="191" t="str">
        <f t="shared" si="5"/>
        <v>-</v>
      </c>
      <c r="O137" s="191" t="str">
        <f t="shared" si="6"/>
        <v>-</v>
      </c>
      <c r="Q137" s="7">
        <f t="shared" si="7"/>
        <v>0</v>
      </c>
    </row>
    <row r="138" spans="1:17" ht="39" thickBot="1">
      <c r="A138" s="91" t="s">
        <v>1585</v>
      </c>
      <c r="B138" s="141">
        <v>1431</v>
      </c>
      <c r="C138" s="142">
        <v>1057</v>
      </c>
      <c r="D138" s="142">
        <v>370</v>
      </c>
      <c r="E138" s="217">
        <v>4</v>
      </c>
      <c r="G138" s="244">
        <v>1350</v>
      </c>
      <c r="H138" s="244">
        <v>997</v>
      </c>
      <c r="I138" s="244">
        <v>349</v>
      </c>
      <c r="J138" s="244">
        <v>4</v>
      </c>
      <c r="K138" s="201"/>
      <c r="M138" s="191">
        <f aca="true" t="shared" si="9" ref="M138:M150">IF(G138=0,"-",B138/G138*100-100)</f>
        <v>6</v>
      </c>
      <c r="N138" s="191">
        <f aca="true" t="shared" si="10" ref="N138:N150">IF(G138=0,"-",C138/H138*100-100)</f>
        <v>6.018054162487459</v>
      </c>
      <c r="O138" s="191">
        <f aca="true" t="shared" si="11" ref="O138:O150">IF(G138=0,"-",E138/(J138+K138)*100-100)</f>
        <v>0</v>
      </c>
      <c r="Q138" s="7">
        <f t="shared" si="7"/>
        <v>0</v>
      </c>
    </row>
    <row r="139" spans="1:17" ht="15">
      <c r="A139" s="21" t="s">
        <v>1626</v>
      </c>
      <c r="B139" s="214"/>
      <c r="C139" s="215"/>
      <c r="D139" s="215"/>
      <c r="E139" s="216"/>
      <c r="G139" s="246">
        <v>0</v>
      </c>
      <c r="H139" s="246">
        <v>0</v>
      </c>
      <c r="I139" s="246">
        <v>0</v>
      </c>
      <c r="J139" s="246">
        <v>0</v>
      </c>
      <c r="K139" s="211"/>
      <c r="M139" s="191" t="str">
        <f t="shared" si="9"/>
        <v>-</v>
      </c>
      <c r="N139" s="191" t="str">
        <f t="shared" si="10"/>
        <v>-</v>
      </c>
      <c r="O139" s="191" t="str">
        <f t="shared" si="11"/>
        <v>-</v>
      </c>
      <c r="Q139" s="7">
        <f aca="true" t="shared" si="12" ref="Q139:Q150">SUM(C139:E139)-B139</f>
        <v>0</v>
      </c>
    </row>
    <row r="140" spans="1:17" ht="38.25">
      <c r="A140" s="92" t="s">
        <v>1627</v>
      </c>
      <c r="B140" s="88"/>
      <c r="C140" s="89"/>
      <c r="D140" s="89"/>
      <c r="E140" s="90"/>
      <c r="G140" s="247">
        <v>0</v>
      </c>
      <c r="H140" s="247">
        <v>0</v>
      </c>
      <c r="I140" s="247">
        <v>0</v>
      </c>
      <c r="J140" s="247">
        <v>0</v>
      </c>
      <c r="K140" s="212"/>
      <c r="M140" s="191" t="str">
        <f t="shared" si="9"/>
        <v>-</v>
      </c>
      <c r="N140" s="191" t="str">
        <f t="shared" si="10"/>
        <v>-</v>
      </c>
      <c r="O140" s="191" t="str">
        <f t="shared" si="11"/>
        <v>-</v>
      </c>
      <c r="Q140" s="7">
        <f t="shared" si="12"/>
        <v>0</v>
      </c>
    </row>
    <row r="141" spans="1:17" ht="25.5">
      <c r="A141" s="75" t="s">
        <v>1628</v>
      </c>
      <c r="B141" s="76">
        <v>120072</v>
      </c>
      <c r="C141" s="77">
        <v>56372</v>
      </c>
      <c r="D141" s="77">
        <v>19730</v>
      </c>
      <c r="E141" s="78">
        <v>43970</v>
      </c>
      <c r="G141" s="244">
        <v>117085</v>
      </c>
      <c r="H141" s="244">
        <v>54159</v>
      </c>
      <c r="I141" s="244">
        <v>18956</v>
      </c>
      <c r="J141" s="244">
        <v>43970</v>
      </c>
      <c r="K141" s="201"/>
      <c r="M141" s="191">
        <f t="shared" si="9"/>
        <v>2.5511380620916384</v>
      </c>
      <c r="N141" s="191">
        <f t="shared" si="10"/>
        <v>4.086116804224588</v>
      </c>
      <c r="O141" s="191">
        <f t="shared" si="11"/>
        <v>0</v>
      </c>
      <c r="Q141" s="7">
        <f t="shared" si="12"/>
        <v>0</v>
      </c>
    </row>
    <row r="142" spans="1:17" ht="26.25" thickBot="1">
      <c r="A142" s="91" t="s">
        <v>1629</v>
      </c>
      <c r="B142" s="141">
        <v>169053</v>
      </c>
      <c r="C142" s="142">
        <v>81296</v>
      </c>
      <c r="D142" s="142">
        <v>28454</v>
      </c>
      <c r="E142" s="143">
        <v>59303</v>
      </c>
      <c r="G142" s="244">
        <v>164743</v>
      </c>
      <c r="H142" s="244">
        <v>78104</v>
      </c>
      <c r="I142" s="244">
        <v>27336</v>
      </c>
      <c r="J142" s="244">
        <v>59303</v>
      </c>
      <c r="K142" s="201"/>
      <c r="M142" s="191">
        <f t="shared" si="9"/>
        <v>2.616196135799399</v>
      </c>
      <c r="N142" s="191">
        <f t="shared" si="10"/>
        <v>4.086858547577606</v>
      </c>
      <c r="O142" s="191">
        <f t="shared" si="11"/>
        <v>0</v>
      </c>
      <c r="Q142" s="7">
        <f t="shared" si="12"/>
        <v>0</v>
      </c>
    </row>
    <row r="143" spans="1:17" ht="15">
      <c r="A143" s="93" t="s">
        <v>1630</v>
      </c>
      <c r="B143" s="214"/>
      <c r="C143" s="215"/>
      <c r="D143" s="215"/>
      <c r="E143" s="216"/>
      <c r="G143" s="211"/>
      <c r="H143" s="211"/>
      <c r="I143" s="211"/>
      <c r="J143" s="211"/>
      <c r="K143" s="211"/>
      <c r="M143" s="191" t="str">
        <f t="shared" si="9"/>
        <v>-</v>
      </c>
      <c r="N143" s="191" t="str">
        <f t="shared" si="10"/>
        <v>-</v>
      </c>
      <c r="O143" s="191" t="str">
        <f t="shared" si="11"/>
        <v>-</v>
      </c>
      <c r="Q143" s="7">
        <f t="shared" si="12"/>
        <v>0</v>
      </c>
    </row>
    <row r="144" spans="1:17" ht="38.25">
      <c r="A144" s="94" t="s">
        <v>2853</v>
      </c>
      <c r="B144" s="88"/>
      <c r="C144" s="89"/>
      <c r="D144" s="89"/>
      <c r="E144" s="90"/>
      <c r="G144" s="212"/>
      <c r="H144" s="212"/>
      <c r="I144" s="212"/>
      <c r="J144" s="212"/>
      <c r="K144" s="212"/>
      <c r="M144" s="191" t="str">
        <f t="shared" si="9"/>
        <v>-</v>
      </c>
      <c r="N144" s="191" t="str">
        <f t="shared" si="10"/>
        <v>-</v>
      </c>
      <c r="O144" s="191" t="str">
        <f t="shared" si="11"/>
        <v>-</v>
      </c>
      <c r="Q144" s="7">
        <f t="shared" si="12"/>
        <v>0</v>
      </c>
    </row>
    <row r="145" spans="1:17" ht="38.25">
      <c r="A145" s="95" t="s">
        <v>1636</v>
      </c>
      <c r="B145" s="79"/>
      <c r="C145" s="80"/>
      <c r="D145" s="80"/>
      <c r="E145" s="81"/>
      <c r="G145" s="210"/>
      <c r="H145" s="210"/>
      <c r="I145" s="210"/>
      <c r="J145" s="210"/>
      <c r="K145" s="210"/>
      <c r="M145" s="191" t="str">
        <f t="shared" si="9"/>
        <v>-</v>
      </c>
      <c r="N145" s="191" t="str">
        <f t="shared" si="10"/>
        <v>-</v>
      </c>
      <c r="O145" s="191" t="str">
        <f t="shared" si="11"/>
        <v>-</v>
      </c>
      <c r="Q145" s="7">
        <f t="shared" si="12"/>
        <v>0</v>
      </c>
    </row>
    <row r="146" spans="1:17" ht="38.25">
      <c r="A146" s="82" t="s">
        <v>1637</v>
      </c>
      <c r="B146" s="79"/>
      <c r="C146" s="80"/>
      <c r="D146" s="80"/>
      <c r="E146" s="81"/>
      <c r="G146" s="210"/>
      <c r="H146" s="210"/>
      <c r="I146" s="210"/>
      <c r="J146" s="210"/>
      <c r="K146" s="210"/>
      <c r="M146" s="191" t="str">
        <f t="shared" si="9"/>
        <v>-</v>
      </c>
      <c r="N146" s="191" t="str">
        <f t="shared" si="10"/>
        <v>-</v>
      </c>
      <c r="O146" s="191" t="str">
        <f t="shared" si="11"/>
        <v>-</v>
      </c>
      <c r="Q146" s="7">
        <f t="shared" si="12"/>
        <v>0</v>
      </c>
    </row>
    <row r="147" spans="1:17" ht="39" thickBot="1">
      <c r="A147" s="96" t="s">
        <v>1638</v>
      </c>
      <c r="B147" s="97"/>
      <c r="C147" s="98"/>
      <c r="D147" s="98"/>
      <c r="E147" s="99"/>
      <c r="G147" s="210"/>
      <c r="H147" s="210"/>
      <c r="I147" s="210"/>
      <c r="J147" s="210"/>
      <c r="K147" s="210"/>
      <c r="M147" s="191" t="str">
        <f t="shared" si="9"/>
        <v>-</v>
      </c>
      <c r="N147" s="191" t="str">
        <f t="shared" si="10"/>
        <v>-</v>
      </c>
      <c r="O147" s="191" t="str">
        <f t="shared" si="11"/>
        <v>-</v>
      </c>
      <c r="Q147" s="7">
        <f t="shared" si="12"/>
        <v>0</v>
      </c>
    </row>
    <row r="148" spans="1:17" ht="15">
      <c r="A148" s="21" t="s">
        <v>1631</v>
      </c>
      <c r="B148" s="214"/>
      <c r="C148" s="215"/>
      <c r="D148" s="215"/>
      <c r="E148" s="216"/>
      <c r="G148" s="211"/>
      <c r="H148" s="211"/>
      <c r="I148" s="211"/>
      <c r="J148" s="211"/>
      <c r="K148" s="211"/>
      <c r="M148" s="191" t="str">
        <f t="shared" si="9"/>
        <v>-</v>
      </c>
      <c r="N148" s="191" t="str">
        <f t="shared" si="10"/>
        <v>-</v>
      </c>
      <c r="O148" s="191" t="str">
        <f t="shared" si="11"/>
        <v>-</v>
      </c>
      <c r="Q148" s="7">
        <f t="shared" si="12"/>
        <v>0</v>
      </c>
    </row>
    <row r="149" spans="1:17" ht="76.5">
      <c r="A149" s="71" t="s">
        <v>2854</v>
      </c>
      <c r="B149" s="88"/>
      <c r="C149" s="89"/>
      <c r="D149" s="89"/>
      <c r="E149" s="90"/>
      <c r="G149" s="212"/>
      <c r="H149" s="212"/>
      <c r="I149" s="212"/>
      <c r="J149" s="212"/>
      <c r="K149" s="212"/>
      <c r="M149" s="191" t="str">
        <f t="shared" si="9"/>
        <v>-</v>
      </c>
      <c r="N149" s="191" t="str">
        <f t="shared" si="10"/>
        <v>-</v>
      </c>
      <c r="O149" s="191" t="str">
        <f t="shared" si="11"/>
        <v>-</v>
      </c>
      <c r="Q149" s="7">
        <f t="shared" si="12"/>
        <v>0</v>
      </c>
    </row>
    <row r="150" spans="1:17" ht="51.75" thickBot="1">
      <c r="A150" s="91" t="s">
        <v>1586</v>
      </c>
      <c r="B150" s="97"/>
      <c r="C150" s="98"/>
      <c r="D150" s="98"/>
      <c r="E150" s="99"/>
      <c r="G150" s="213"/>
      <c r="H150" s="213"/>
      <c r="I150" s="213"/>
      <c r="J150" s="213"/>
      <c r="K150" s="213"/>
      <c r="M150" s="191" t="str">
        <f t="shared" si="9"/>
        <v>-</v>
      </c>
      <c r="N150" s="191" t="str">
        <f t="shared" si="10"/>
        <v>-</v>
      </c>
      <c r="O150" s="191" t="str">
        <f t="shared" si="11"/>
        <v>-</v>
      </c>
      <c r="Q150" s="7">
        <f t="shared" si="12"/>
        <v>0</v>
      </c>
    </row>
  </sheetData>
  <sheetProtection password="CA43" sheet="1"/>
  <mergeCells count="8">
    <mergeCell ref="G3:K3"/>
    <mergeCell ref="M3:O3"/>
    <mergeCell ref="A2:E2"/>
    <mergeCell ref="B6:B9"/>
    <mergeCell ref="C6:C9"/>
    <mergeCell ref="D6:D9"/>
    <mergeCell ref="E6:E9"/>
    <mergeCell ref="B3:E3"/>
  </mergeCells>
  <conditionalFormatting sqref="O10:O150">
    <cfRule type="cellIs" priority="1" dxfId="94" operator="equal" stopIfTrue="1">
      <formula>"-"</formula>
    </cfRule>
    <cfRule type="cellIs" priority="2" dxfId="92" operator="lessThan" stopIfTrue="1">
      <formula>0</formula>
    </cfRule>
    <cfRule type="cellIs" priority="3" dxfId="92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3" horizontalDpi="600" verticalDpi="600" orientation="portrait" paperSize="9" scale="75" r:id="rId3"/>
  <headerFooter alignWithMargins="0">
    <oddFooter>&amp;CStránka &amp;P</oddFooter>
  </headerFooter>
  <rowBreaks count="1" manualBreakCount="1">
    <brk id="125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3" width="10.7109375" style="62" customWidth="1"/>
    <col min="4" max="6" width="10.7109375" style="16" customWidth="1"/>
    <col min="7" max="7" width="9.140625" style="6" hidden="1" customWidth="1"/>
    <col min="8" max="12" width="8.28125" style="161" hidden="1" customWidth="1"/>
    <col min="13" max="13" width="4.57421875" style="161" hidden="1" customWidth="1"/>
    <col min="14" max="16" width="8.28125" style="161" hidden="1" customWidth="1"/>
    <col min="17" max="16384" width="9.140625" style="6" customWidth="1"/>
  </cols>
  <sheetData>
    <row r="1" spans="1:16" s="16" customFormat="1" ht="33" customHeight="1" thickBot="1">
      <c r="A1" s="372" t="s">
        <v>2915</v>
      </c>
      <c r="B1" s="372"/>
      <c r="C1" s="62"/>
      <c r="F1" s="230" t="s">
        <v>1497</v>
      </c>
      <c r="H1" s="229"/>
      <c r="I1" s="229"/>
      <c r="J1" s="229"/>
      <c r="K1" s="229"/>
      <c r="L1" s="229"/>
      <c r="M1" s="229"/>
      <c r="N1" s="229"/>
      <c r="O1" s="229"/>
      <c r="P1" s="229"/>
    </row>
    <row r="2" spans="1:6" ht="57.75" customHeight="1" thickBot="1">
      <c r="A2" s="362" t="s">
        <v>2077</v>
      </c>
      <c r="B2" s="367"/>
      <c r="C2" s="367"/>
      <c r="D2" s="367"/>
      <c r="E2" s="367"/>
      <c r="F2" s="368"/>
    </row>
    <row r="3" spans="1:6" ht="36" customHeight="1">
      <c r="A3" s="352" t="s">
        <v>2070</v>
      </c>
      <c r="B3" s="352"/>
      <c r="C3" s="352"/>
      <c r="D3" s="352"/>
      <c r="E3" s="352"/>
      <c r="F3" s="352"/>
    </row>
    <row r="4" spans="3:6" ht="16.5" customHeight="1" thickBot="1">
      <c r="C4" s="344"/>
      <c r="D4" s="344"/>
      <c r="E4" s="344"/>
      <c r="F4" s="344"/>
    </row>
    <row r="5" spans="1:16" ht="12.75" customHeight="1" thickBot="1">
      <c r="A5" s="353" t="s">
        <v>1648</v>
      </c>
      <c r="B5" s="355" t="s">
        <v>1649</v>
      </c>
      <c r="C5" s="357" t="s">
        <v>1866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N5" s="327" t="s">
        <v>2857</v>
      </c>
      <c r="O5" s="327"/>
      <c r="P5" s="327"/>
    </row>
    <row r="6" spans="1:16" ht="25.5" customHeight="1" thickBot="1">
      <c r="A6" s="354"/>
      <c r="B6" s="356"/>
      <c r="C6" s="358"/>
      <c r="D6" s="346"/>
      <c r="E6" s="346"/>
      <c r="F6" s="348"/>
      <c r="H6" s="164" t="s">
        <v>1866</v>
      </c>
      <c r="I6" s="165" t="s">
        <v>1639</v>
      </c>
      <c r="J6" s="165" t="s">
        <v>1465</v>
      </c>
      <c r="K6" s="166" t="s">
        <v>435</v>
      </c>
      <c r="L6" s="166" t="s">
        <v>2084</v>
      </c>
      <c r="M6" s="163"/>
      <c r="N6" s="167" t="s">
        <v>1866</v>
      </c>
      <c r="O6" s="168" t="s">
        <v>1639</v>
      </c>
      <c r="P6" s="169" t="s">
        <v>2080</v>
      </c>
    </row>
    <row r="7" spans="1:16" ht="12.75">
      <c r="A7" s="137" t="s">
        <v>1294</v>
      </c>
      <c r="B7" s="144" t="s">
        <v>1721</v>
      </c>
      <c r="C7" s="131">
        <v>46248</v>
      </c>
      <c r="D7" s="132">
        <v>30858</v>
      </c>
      <c r="E7" s="132">
        <v>10800</v>
      </c>
      <c r="F7" s="140">
        <v>4590</v>
      </c>
      <c r="H7" s="188">
        <v>44114</v>
      </c>
      <c r="I7" s="189">
        <v>29277</v>
      </c>
      <c r="J7" s="189">
        <v>10247</v>
      </c>
      <c r="K7" s="189">
        <v>4590</v>
      </c>
      <c r="L7" s="190"/>
      <c r="N7" s="191">
        <f>IF(H7=0,"-",C7/H7*100-100)</f>
        <v>4.837466563902623</v>
      </c>
      <c r="O7" s="191">
        <f>IF(H7=0,"-",D7/I7*100-100)</f>
        <v>5.400143457321448</v>
      </c>
      <c r="P7" s="191">
        <f>IF(H7=0,"-",F7/(K7+L7)*100-100)</f>
        <v>0</v>
      </c>
    </row>
    <row r="8" spans="1:16" ht="12.75">
      <c r="A8" s="1" t="s">
        <v>1295</v>
      </c>
      <c r="B8" s="3" t="s">
        <v>1722</v>
      </c>
      <c r="C8" s="76">
        <v>41657</v>
      </c>
      <c r="D8" s="77">
        <v>27214</v>
      </c>
      <c r="E8" s="77">
        <v>9525</v>
      </c>
      <c r="F8" s="78">
        <v>4918</v>
      </c>
      <c r="H8" s="193">
        <v>39787</v>
      </c>
      <c r="I8" s="194">
        <v>25829</v>
      </c>
      <c r="J8" s="194">
        <v>9040</v>
      </c>
      <c r="K8" s="194">
        <v>4918</v>
      </c>
      <c r="L8" s="195"/>
      <c r="N8" s="191">
        <f>IF(H8=0,"-",C8/H8*100-100)</f>
        <v>4.700027647221461</v>
      </c>
      <c r="O8" s="191">
        <f>IF(H8=0,"-",D8/I8*100-100)</f>
        <v>5.362189786673895</v>
      </c>
      <c r="P8" s="191">
        <f>IF(H8=0,"-",F8/(K8+L8)*100-100)</f>
        <v>0</v>
      </c>
    </row>
    <row r="9" spans="1:16" ht="12.75">
      <c r="A9" s="1" t="s">
        <v>1295</v>
      </c>
      <c r="B9" s="3" t="s">
        <v>1723</v>
      </c>
      <c r="C9" s="76">
        <v>46340</v>
      </c>
      <c r="D9" s="77">
        <v>30924</v>
      </c>
      <c r="E9" s="77">
        <v>10823</v>
      </c>
      <c r="F9" s="78">
        <v>4593</v>
      </c>
      <c r="H9" s="193">
        <v>44202</v>
      </c>
      <c r="I9" s="194">
        <v>29340</v>
      </c>
      <c r="J9" s="194">
        <v>10269</v>
      </c>
      <c r="K9" s="194">
        <v>4593</v>
      </c>
      <c r="L9" s="195"/>
      <c r="N9" s="191">
        <f>IF(H9=0,"-",C9/H9*100-100)</f>
        <v>4.8368852088140954</v>
      </c>
      <c r="O9" s="191">
        <f>IF(H9=0,"-",D9/I9*100-100)</f>
        <v>5.3987730061349595</v>
      </c>
      <c r="P9" s="191">
        <f>IF(H9=0,"-",F9/(K9+L9)*100-100)</f>
        <v>0</v>
      </c>
    </row>
    <row r="10" spans="1:16" ht="12.75">
      <c r="A10" s="1" t="s">
        <v>1296</v>
      </c>
      <c r="B10" s="3" t="s">
        <v>1724</v>
      </c>
      <c r="C10" s="76">
        <v>41601</v>
      </c>
      <c r="D10" s="77">
        <v>27170</v>
      </c>
      <c r="E10" s="77">
        <v>9510</v>
      </c>
      <c r="F10" s="78">
        <v>4921</v>
      </c>
      <c r="H10" s="193">
        <v>39733</v>
      </c>
      <c r="I10" s="194">
        <v>25787</v>
      </c>
      <c r="J10" s="194">
        <v>9025</v>
      </c>
      <c r="K10" s="194">
        <v>4921</v>
      </c>
      <c r="L10" s="195"/>
      <c r="N10" s="191">
        <f>IF(H10=0,"-",C10/H10*100-100)</f>
        <v>4.701381723001035</v>
      </c>
      <c r="O10" s="191">
        <f>IF(H10=0,"-",D10/I10*100-100)</f>
        <v>5.363167487493698</v>
      </c>
      <c r="P10" s="191">
        <f>IF(H10=0,"-",F10/(K10+L10)*100-100)</f>
        <v>0</v>
      </c>
    </row>
    <row r="11" spans="1:16" ht="13.5" thickBot="1">
      <c r="A11" s="2" t="s">
        <v>1296</v>
      </c>
      <c r="B11" s="139" t="s">
        <v>1725</v>
      </c>
      <c r="C11" s="141">
        <v>46534</v>
      </c>
      <c r="D11" s="142">
        <v>31072</v>
      </c>
      <c r="E11" s="142">
        <v>10875</v>
      </c>
      <c r="F11" s="143">
        <v>4587</v>
      </c>
      <c r="H11" s="196">
        <v>44385</v>
      </c>
      <c r="I11" s="197">
        <v>29480</v>
      </c>
      <c r="J11" s="197">
        <v>10318</v>
      </c>
      <c r="K11" s="197">
        <v>4587</v>
      </c>
      <c r="L11" s="198"/>
      <c r="N11" s="191">
        <f>IF(H11=0,"-",C11/H11*100-100)</f>
        <v>4.8417258082685635</v>
      </c>
      <c r="O11" s="191">
        <f>IF(H11=0,"-",D11/I11*100-100)</f>
        <v>5.400271370420626</v>
      </c>
      <c r="P11" s="191">
        <f>IF(H11=0,"-",F11/(K11+L11)*100-100)</f>
        <v>0</v>
      </c>
    </row>
    <row r="12" spans="1:16" s="5" customFormat="1" ht="12.75">
      <c r="A12" s="66"/>
      <c r="B12" s="66"/>
      <c r="C12" s="145"/>
      <c r="D12" s="66"/>
      <c r="E12" s="66"/>
      <c r="F12" s="66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 s="5" customFormat="1" ht="42" customHeight="1">
      <c r="A13" s="66"/>
      <c r="B13" s="66"/>
      <c r="C13" s="145"/>
      <c r="D13" s="66"/>
      <c r="E13" s="66"/>
      <c r="F13" s="66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6" s="5" customFormat="1" ht="45" customHeight="1">
      <c r="A14" s="66"/>
      <c r="B14" s="66"/>
      <c r="C14" s="145"/>
      <c r="D14" s="66"/>
      <c r="E14" s="66"/>
      <c r="F14" s="66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s="5" customFormat="1" ht="36" customHeight="1" thickBot="1">
      <c r="A15" s="66"/>
      <c r="B15" s="66"/>
      <c r="C15" s="145"/>
      <c r="D15" s="66"/>
      <c r="E15" s="66"/>
      <c r="F15" s="66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6" ht="58.5" customHeight="1" thickBot="1">
      <c r="A16" s="362" t="s">
        <v>2078</v>
      </c>
      <c r="B16" s="363"/>
      <c r="C16" s="363"/>
      <c r="D16" s="363"/>
      <c r="E16" s="363"/>
      <c r="F16" s="364"/>
    </row>
    <row r="17" spans="1:6" ht="28.5" customHeight="1">
      <c r="A17" s="352" t="s">
        <v>2070</v>
      </c>
      <c r="B17" s="352"/>
      <c r="C17" s="352"/>
      <c r="D17" s="352"/>
      <c r="E17" s="352"/>
      <c r="F17" s="352"/>
    </row>
    <row r="18" spans="3:6" ht="13.5" customHeight="1" thickBot="1">
      <c r="C18" s="373"/>
      <c r="D18" s="373"/>
      <c r="E18" s="373"/>
      <c r="F18" s="373"/>
    </row>
    <row r="19" spans="1:6" ht="12.75" customHeight="1">
      <c r="A19" s="353" t="s">
        <v>1648</v>
      </c>
      <c r="B19" s="355" t="s">
        <v>1649</v>
      </c>
      <c r="C19" s="357" t="s">
        <v>1866</v>
      </c>
      <c r="D19" s="345" t="s">
        <v>1639</v>
      </c>
      <c r="E19" s="345" t="s">
        <v>1465</v>
      </c>
      <c r="F19" s="347" t="s">
        <v>2080</v>
      </c>
    </row>
    <row r="20" spans="1:6" ht="25.5" customHeight="1" thickBot="1">
      <c r="A20" s="354"/>
      <c r="B20" s="356"/>
      <c r="C20" s="358"/>
      <c r="D20" s="346"/>
      <c r="E20" s="346"/>
      <c r="F20" s="348"/>
    </row>
    <row r="21" spans="1:16" ht="12.75">
      <c r="A21" s="137" t="s">
        <v>1844</v>
      </c>
      <c r="B21" s="144" t="s">
        <v>1858</v>
      </c>
      <c r="C21" s="131">
        <v>46248</v>
      </c>
      <c r="D21" s="132">
        <v>30858</v>
      </c>
      <c r="E21" s="132">
        <v>10800</v>
      </c>
      <c r="F21" s="140">
        <v>4590</v>
      </c>
      <c r="H21" s="188">
        <v>44114</v>
      </c>
      <c r="I21" s="189">
        <v>29277</v>
      </c>
      <c r="J21" s="189">
        <v>10247</v>
      </c>
      <c r="K21" s="189">
        <v>4590</v>
      </c>
      <c r="L21" s="190"/>
      <c r="N21" s="191">
        <f aca="true" t="shared" si="0" ref="N21:N30">IF(H21=0,"-",C21/H21*100-100)</f>
        <v>4.837466563902623</v>
      </c>
      <c r="O21" s="191">
        <f aca="true" t="shared" si="1" ref="O21:O30">IF(H21=0,"-",D21/I21*100-100)</f>
        <v>5.400143457321448</v>
      </c>
      <c r="P21" s="191">
        <f aca="true" t="shared" si="2" ref="P21:P30">IF(H21=0,"-",F21/(K21+L21)*100-100)</f>
        <v>0</v>
      </c>
    </row>
    <row r="22" spans="1:16" ht="12.75">
      <c r="A22" s="1" t="s">
        <v>1845</v>
      </c>
      <c r="B22" s="3" t="s">
        <v>1859</v>
      </c>
      <c r="C22" s="76">
        <v>41657</v>
      </c>
      <c r="D22" s="77">
        <v>27214</v>
      </c>
      <c r="E22" s="77">
        <v>9525</v>
      </c>
      <c r="F22" s="78">
        <v>4918</v>
      </c>
      <c r="H22" s="193">
        <v>39787</v>
      </c>
      <c r="I22" s="194">
        <v>25829</v>
      </c>
      <c r="J22" s="194">
        <v>9040</v>
      </c>
      <c r="K22" s="194">
        <v>4918</v>
      </c>
      <c r="L22" s="195"/>
      <c r="N22" s="191">
        <f t="shared" si="0"/>
        <v>4.700027647221461</v>
      </c>
      <c r="O22" s="191">
        <f t="shared" si="1"/>
        <v>5.362189786673895</v>
      </c>
      <c r="P22" s="191">
        <f t="shared" si="2"/>
        <v>0</v>
      </c>
    </row>
    <row r="23" spans="1:16" ht="12.75">
      <c r="A23" s="1" t="s">
        <v>1845</v>
      </c>
      <c r="B23" s="3" t="s">
        <v>1860</v>
      </c>
      <c r="C23" s="76">
        <v>46340</v>
      </c>
      <c r="D23" s="77">
        <v>30924</v>
      </c>
      <c r="E23" s="77">
        <v>10823</v>
      </c>
      <c r="F23" s="78">
        <v>4593</v>
      </c>
      <c r="H23" s="193">
        <v>44202</v>
      </c>
      <c r="I23" s="194">
        <v>29340</v>
      </c>
      <c r="J23" s="194">
        <v>10269</v>
      </c>
      <c r="K23" s="194">
        <v>4593</v>
      </c>
      <c r="L23" s="195"/>
      <c r="N23" s="191">
        <f t="shared" si="0"/>
        <v>4.8368852088140954</v>
      </c>
      <c r="O23" s="191">
        <f t="shared" si="1"/>
        <v>5.3987730061349595</v>
      </c>
      <c r="P23" s="191">
        <f t="shared" si="2"/>
        <v>0</v>
      </c>
    </row>
    <row r="24" spans="1:16" ht="12.75">
      <c r="A24" s="1" t="s">
        <v>1846</v>
      </c>
      <c r="B24" s="3" t="s">
        <v>1861</v>
      </c>
      <c r="C24" s="76">
        <v>41601</v>
      </c>
      <c r="D24" s="77">
        <v>27170</v>
      </c>
      <c r="E24" s="77">
        <v>9510</v>
      </c>
      <c r="F24" s="78">
        <v>4921</v>
      </c>
      <c r="H24" s="193">
        <v>39733</v>
      </c>
      <c r="I24" s="194">
        <v>25787</v>
      </c>
      <c r="J24" s="194">
        <v>9025</v>
      </c>
      <c r="K24" s="194">
        <v>4921</v>
      </c>
      <c r="L24" s="195"/>
      <c r="N24" s="191">
        <f t="shared" si="0"/>
        <v>4.701381723001035</v>
      </c>
      <c r="O24" s="191">
        <f t="shared" si="1"/>
        <v>5.363167487493698</v>
      </c>
      <c r="P24" s="191">
        <f t="shared" si="2"/>
        <v>0</v>
      </c>
    </row>
    <row r="25" spans="1:16" ht="12.75">
      <c r="A25" s="1" t="s">
        <v>1846</v>
      </c>
      <c r="B25" s="3" t="s">
        <v>1862</v>
      </c>
      <c r="C25" s="76">
        <v>46534</v>
      </c>
      <c r="D25" s="77">
        <v>31072</v>
      </c>
      <c r="E25" s="77">
        <v>10875</v>
      </c>
      <c r="F25" s="78">
        <v>4587</v>
      </c>
      <c r="H25" s="193">
        <v>44385</v>
      </c>
      <c r="I25" s="194">
        <v>29480</v>
      </c>
      <c r="J25" s="194">
        <v>10318</v>
      </c>
      <c r="K25" s="194">
        <v>4587</v>
      </c>
      <c r="L25" s="195"/>
      <c r="N25" s="191">
        <f t="shared" si="0"/>
        <v>4.8417258082685635</v>
      </c>
      <c r="O25" s="191">
        <f t="shared" si="1"/>
        <v>5.400271370420626</v>
      </c>
      <c r="P25" s="191">
        <f t="shared" si="2"/>
        <v>0</v>
      </c>
    </row>
    <row r="26" spans="1:16" ht="12.75">
      <c r="A26" s="1" t="s">
        <v>2007</v>
      </c>
      <c r="B26" s="3" t="s">
        <v>2008</v>
      </c>
      <c r="C26" s="76">
        <v>46248</v>
      </c>
      <c r="D26" s="77">
        <v>30858</v>
      </c>
      <c r="E26" s="77">
        <v>10800</v>
      </c>
      <c r="F26" s="78">
        <v>4590</v>
      </c>
      <c r="H26" s="193">
        <v>44114</v>
      </c>
      <c r="I26" s="194">
        <v>29277</v>
      </c>
      <c r="J26" s="194">
        <v>10247</v>
      </c>
      <c r="K26" s="194">
        <v>4590</v>
      </c>
      <c r="L26" s="195"/>
      <c r="N26" s="191">
        <f t="shared" si="0"/>
        <v>4.837466563902623</v>
      </c>
      <c r="O26" s="191">
        <f t="shared" si="1"/>
        <v>5.400143457321448</v>
      </c>
      <c r="P26" s="191">
        <f t="shared" si="2"/>
        <v>0</v>
      </c>
    </row>
    <row r="27" spans="1:16" ht="12.75">
      <c r="A27" s="1" t="s">
        <v>2009</v>
      </c>
      <c r="B27" s="3" t="s">
        <v>2010</v>
      </c>
      <c r="C27" s="76">
        <v>41657</v>
      </c>
      <c r="D27" s="77">
        <v>27214</v>
      </c>
      <c r="E27" s="77">
        <v>9525</v>
      </c>
      <c r="F27" s="78">
        <v>4918</v>
      </c>
      <c r="H27" s="193">
        <v>39787</v>
      </c>
      <c r="I27" s="194">
        <v>25829</v>
      </c>
      <c r="J27" s="194">
        <v>9040</v>
      </c>
      <c r="K27" s="194">
        <v>4918</v>
      </c>
      <c r="L27" s="195"/>
      <c r="N27" s="191">
        <f t="shared" si="0"/>
        <v>4.700027647221461</v>
      </c>
      <c r="O27" s="191">
        <f t="shared" si="1"/>
        <v>5.362189786673895</v>
      </c>
      <c r="P27" s="191">
        <f t="shared" si="2"/>
        <v>0</v>
      </c>
    </row>
    <row r="28" spans="1:16" ht="12.75">
      <c r="A28" s="1" t="s">
        <v>2009</v>
      </c>
      <c r="B28" s="3" t="s">
        <v>2011</v>
      </c>
      <c r="C28" s="76">
        <v>46340</v>
      </c>
      <c r="D28" s="77">
        <v>30924</v>
      </c>
      <c r="E28" s="77">
        <v>10823</v>
      </c>
      <c r="F28" s="78">
        <v>4593</v>
      </c>
      <c r="H28" s="193">
        <v>44202</v>
      </c>
      <c r="I28" s="194">
        <v>29340</v>
      </c>
      <c r="J28" s="194">
        <v>10269</v>
      </c>
      <c r="K28" s="194">
        <v>4593</v>
      </c>
      <c r="L28" s="195"/>
      <c r="N28" s="191">
        <f t="shared" si="0"/>
        <v>4.8368852088140954</v>
      </c>
      <c r="O28" s="191">
        <f t="shared" si="1"/>
        <v>5.3987730061349595</v>
      </c>
      <c r="P28" s="191">
        <f t="shared" si="2"/>
        <v>0</v>
      </c>
    </row>
    <row r="29" spans="1:16" ht="12.75">
      <c r="A29" s="1" t="s">
        <v>2012</v>
      </c>
      <c r="B29" s="3" t="s">
        <v>2013</v>
      </c>
      <c r="C29" s="76">
        <v>41601</v>
      </c>
      <c r="D29" s="77">
        <v>27170</v>
      </c>
      <c r="E29" s="77">
        <v>9510</v>
      </c>
      <c r="F29" s="78">
        <v>4921</v>
      </c>
      <c r="H29" s="193">
        <v>39733</v>
      </c>
      <c r="I29" s="194">
        <v>25787</v>
      </c>
      <c r="J29" s="194">
        <v>9025</v>
      </c>
      <c r="K29" s="194">
        <v>4921</v>
      </c>
      <c r="L29" s="195"/>
      <c r="N29" s="191">
        <f t="shared" si="0"/>
        <v>4.701381723001035</v>
      </c>
      <c r="O29" s="191">
        <f t="shared" si="1"/>
        <v>5.363167487493698</v>
      </c>
      <c r="P29" s="191">
        <f t="shared" si="2"/>
        <v>0</v>
      </c>
    </row>
    <row r="30" spans="1:16" ht="13.5" thickBot="1">
      <c r="A30" s="2" t="s">
        <v>2012</v>
      </c>
      <c r="B30" s="139" t="s">
        <v>2014</v>
      </c>
      <c r="C30" s="141">
        <v>46534</v>
      </c>
      <c r="D30" s="142">
        <v>31072</v>
      </c>
      <c r="E30" s="142">
        <v>10875</v>
      </c>
      <c r="F30" s="143">
        <v>4587</v>
      </c>
      <c r="H30" s="196">
        <v>44385</v>
      </c>
      <c r="I30" s="197">
        <v>29480</v>
      </c>
      <c r="J30" s="197">
        <v>10318</v>
      </c>
      <c r="K30" s="197">
        <v>4587</v>
      </c>
      <c r="L30" s="198"/>
      <c r="N30" s="191">
        <f t="shared" si="0"/>
        <v>4.8417258082685635</v>
      </c>
      <c r="O30" s="191">
        <f t="shared" si="1"/>
        <v>5.400271370420626</v>
      </c>
      <c r="P30" s="191">
        <f t="shared" si="2"/>
        <v>0</v>
      </c>
    </row>
  </sheetData>
  <sheetProtection password="CA43" sheet="1"/>
  <mergeCells count="21">
    <mergeCell ref="B19:B20"/>
    <mergeCell ref="A19:A20"/>
    <mergeCell ref="C19:C20"/>
    <mergeCell ref="A17:F17"/>
    <mergeCell ref="D19:D20"/>
    <mergeCell ref="E19:E20"/>
    <mergeCell ref="C18:F18"/>
    <mergeCell ref="N5:P5"/>
    <mergeCell ref="E5:E6"/>
    <mergeCell ref="F19:F20"/>
    <mergeCell ref="F5:F6"/>
    <mergeCell ref="A16:F16"/>
    <mergeCell ref="H5:L5"/>
    <mergeCell ref="A1:B1"/>
    <mergeCell ref="A5:A6"/>
    <mergeCell ref="B5:B6"/>
    <mergeCell ref="C5:C6"/>
    <mergeCell ref="D5:D6"/>
    <mergeCell ref="A3:F3"/>
    <mergeCell ref="A2:F2"/>
    <mergeCell ref="C4:F4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3" r:id="rId1"/>
  <headerFooter alignWithMargins="0"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6" width="10.7109375" style="62" customWidth="1"/>
    <col min="7" max="7" width="0" style="6" hidden="1" customWidth="1"/>
    <col min="8" max="12" width="8.57421875" style="161" hidden="1" customWidth="1"/>
    <col min="13" max="13" width="5.7109375" style="161" hidden="1" customWidth="1"/>
    <col min="14" max="16" width="8.57421875" style="161" hidden="1" customWidth="1"/>
    <col min="17" max="16384" width="9.140625" style="6" customWidth="1"/>
  </cols>
  <sheetData>
    <row r="1" spans="1:16" s="16" customFormat="1" ht="27" customHeight="1" thickBot="1">
      <c r="A1" s="372" t="s">
        <v>2915</v>
      </c>
      <c r="B1" s="372"/>
      <c r="C1" s="62"/>
      <c r="D1" s="62"/>
      <c r="E1" s="62"/>
      <c r="F1" s="231" t="s">
        <v>1497</v>
      </c>
      <c r="H1" s="229"/>
      <c r="I1" s="229"/>
      <c r="J1" s="229"/>
      <c r="K1" s="229"/>
      <c r="L1" s="229"/>
      <c r="M1" s="229"/>
      <c r="N1" s="229"/>
      <c r="O1" s="229"/>
      <c r="P1" s="229"/>
    </row>
    <row r="2" spans="1:6" ht="58.5" customHeight="1" thickBot="1">
      <c r="A2" s="349" t="s">
        <v>2058</v>
      </c>
      <c r="B2" s="350"/>
      <c r="C2" s="350"/>
      <c r="D2" s="350"/>
      <c r="E2" s="350"/>
      <c r="F2" s="351"/>
    </row>
    <row r="3" spans="1:6" ht="48" customHeight="1">
      <c r="A3" s="374" t="s">
        <v>824</v>
      </c>
      <c r="B3" s="374"/>
      <c r="C3" s="374"/>
      <c r="D3" s="374"/>
      <c r="E3" s="374"/>
      <c r="F3" s="374"/>
    </row>
    <row r="4" spans="1:6" ht="18" customHeight="1" thickBot="1">
      <c r="A4" s="146"/>
      <c r="C4" s="344"/>
      <c r="D4" s="344"/>
      <c r="E4" s="344"/>
      <c r="F4" s="344"/>
    </row>
    <row r="5" spans="1:16" ht="12.75" customHeight="1" thickBot="1">
      <c r="A5" s="353" t="s">
        <v>1648</v>
      </c>
      <c r="B5" s="355" t="s">
        <v>1649</v>
      </c>
      <c r="C5" s="357" t="s">
        <v>1866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N5" s="327" t="s">
        <v>2857</v>
      </c>
      <c r="O5" s="327"/>
      <c r="P5" s="327"/>
    </row>
    <row r="6" spans="1:16" ht="25.5" customHeight="1" thickBot="1">
      <c r="A6" s="354"/>
      <c r="B6" s="356"/>
      <c r="C6" s="358"/>
      <c r="D6" s="346"/>
      <c r="E6" s="346"/>
      <c r="F6" s="348"/>
      <c r="H6" s="184" t="s">
        <v>1866</v>
      </c>
      <c r="I6" s="185" t="s">
        <v>1639</v>
      </c>
      <c r="J6" s="185" t="s">
        <v>1465</v>
      </c>
      <c r="K6" s="186" t="s">
        <v>435</v>
      </c>
      <c r="L6" s="186" t="s">
        <v>2084</v>
      </c>
      <c r="M6" s="163"/>
      <c r="N6" s="167" t="s">
        <v>1866</v>
      </c>
      <c r="O6" s="168" t="s">
        <v>1639</v>
      </c>
      <c r="P6" s="169" t="s">
        <v>2080</v>
      </c>
    </row>
    <row r="7" spans="1:16" ht="12.75">
      <c r="A7" s="1" t="s">
        <v>1266</v>
      </c>
      <c r="B7" s="4" t="s">
        <v>1269</v>
      </c>
      <c r="C7" s="131">
        <v>148843</v>
      </c>
      <c r="D7" s="132">
        <v>106251</v>
      </c>
      <c r="E7" s="132">
        <v>37188</v>
      </c>
      <c r="F7" s="140">
        <v>5404</v>
      </c>
      <c r="H7" s="188">
        <v>141407</v>
      </c>
      <c r="I7" s="189">
        <v>100743</v>
      </c>
      <c r="J7" s="189">
        <v>35260</v>
      </c>
      <c r="K7" s="189">
        <v>5404</v>
      </c>
      <c r="L7" s="190"/>
      <c r="N7" s="191">
        <f>IF(H7=0,"-",C7/H7*100-100)</f>
        <v>5.258579843996401</v>
      </c>
      <c r="O7" s="191">
        <f>IF(H7=0,"-",D7/I7*100-100)</f>
        <v>5.467377386021852</v>
      </c>
      <c r="P7" s="191">
        <f>IF(H7=0,"-",F7/(K7+L7)*100-100)</f>
        <v>0</v>
      </c>
    </row>
    <row r="8" spans="1:16" ht="12.75">
      <c r="A8" s="1" t="s">
        <v>1272</v>
      </c>
      <c r="B8" s="4" t="s">
        <v>1273</v>
      </c>
      <c r="C8" s="72">
        <v>150132</v>
      </c>
      <c r="D8" s="73">
        <v>107292</v>
      </c>
      <c r="E8" s="73">
        <v>37552</v>
      </c>
      <c r="F8" s="74">
        <v>5288</v>
      </c>
      <c r="H8" s="193">
        <v>142624</v>
      </c>
      <c r="I8" s="194">
        <v>101730</v>
      </c>
      <c r="J8" s="194">
        <v>35606</v>
      </c>
      <c r="K8" s="194">
        <v>5288</v>
      </c>
      <c r="L8" s="195"/>
      <c r="N8" s="191">
        <f aca="true" t="shared" si="0" ref="N8:N14">IF(H8=0,"-",C8/H8*100-100)</f>
        <v>5.26419115997308</v>
      </c>
      <c r="O8" s="191">
        <f aca="true" t="shared" si="1" ref="O8:O14">IF(H8=0,"-",D8/I8*100-100)</f>
        <v>5.467413742258913</v>
      </c>
      <c r="P8" s="191">
        <f aca="true" t="shared" si="2" ref="P8:P14">IF(H8=0,"-",F8/(K8+L8)*100-100)</f>
        <v>0</v>
      </c>
    </row>
    <row r="9" spans="1:16" ht="12.75">
      <c r="A9" s="1" t="s">
        <v>1276</v>
      </c>
      <c r="B9" s="4" t="s">
        <v>1277</v>
      </c>
      <c r="C9" s="72">
        <v>174077</v>
      </c>
      <c r="D9" s="73">
        <v>118380</v>
      </c>
      <c r="E9" s="73">
        <v>41433</v>
      </c>
      <c r="F9" s="74">
        <v>14264</v>
      </c>
      <c r="H9" s="193">
        <v>165791</v>
      </c>
      <c r="I9" s="194">
        <v>112242</v>
      </c>
      <c r="J9" s="194">
        <v>39285</v>
      </c>
      <c r="K9" s="194">
        <v>14264</v>
      </c>
      <c r="L9" s="195"/>
      <c r="N9" s="191">
        <f t="shared" si="0"/>
        <v>4.997858749871824</v>
      </c>
      <c r="O9" s="191">
        <f t="shared" si="1"/>
        <v>5.468541187790677</v>
      </c>
      <c r="P9" s="191">
        <f t="shared" si="2"/>
        <v>0</v>
      </c>
    </row>
    <row r="10" spans="1:16" ht="12.75">
      <c r="A10" s="1" t="s">
        <v>1280</v>
      </c>
      <c r="B10" s="4" t="s">
        <v>1281</v>
      </c>
      <c r="C10" s="72">
        <v>180929</v>
      </c>
      <c r="D10" s="73">
        <v>130046</v>
      </c>
      <c r="E10" s="73">
        <v>45516</v>
      </c>
      <c r="F10" s="74">
        <v>5367</v>
      </c>
      <c r="H10" s="193">
        <v>171826</v>
      </c>
      <c r="I10" s="194">
        <v>123303</v>
      </c>
      <c r="J10" s="194">
        <v>43156</v>
      </c>
      <c r="K10" s="194">
        <v>5367</v>
      </c>
      <c r="L10" s="195"/>
      <c r="N10" s="191">
        <f t="shared" si="0"/>
        <v>5.297801264069463</v>
      </c>
      <c r="O10" s="191">
        <f t="shared" si="1"/>
        <v>5.46864228769779</v>
      </c>
      <c r="P10" s="191">
        <f t="shared" si="2"/>
        <v>0</v>
      </c>
    </row>
    <row r="11" spans="1:16" ht="12.75">
      <c r="A11" s="1" t="s">
        <v>1271</v>
      </c>
      <c r="B11" s="4" t="s">
        <v>1269</v>
      </c>
      <c r="C11" s="72">
        <v>148843</v>
      </c>
      <c r="D11" s="73">
        <v>106251</v>
      </c>
      <c r="E11" s="73">
        <v>37188</v>
      </c>
      <c r="F11" s="74">
        <v>5404</v>
      </c>
      <c r="H11" s="193">
        <v>141407</v>
      </c>
      <c r="I11" s="194">
        <v>100743</v>
      </c>
      <c r="J11" s="194">
        <v>35260</v>
      </c>
      <c r="K11" s="194">
        <v>5404</v>
      </c>
      <c r="L11" s="195"/>
      <c r="N11" s="191">
        <f t="shared" si="0"/>
        <v>5.258579843996401</v>
      </c>
      <c r="O11" s="191">
        <f t="shared" si="1"/>
        <v>5.467377386021852</v>
      </c>
      <c r="P11" s="191">
        <f t="shared" si="2"/>
        <v>0</v>
      </c>
    </row>
    <row r="12" spans="1:16" ht="12.75">
      <c r="A12" s="1" t="s">
        <v>1275</v>
      </c>
      <c r="B12" s="4" t="s">
        <v>1273</v>
      </c>
      <c r="C12" s="72">
        <v>150132</v>
      </c>
      <c r="D12" s="73">
        <v>107292</v>
      </c>
      <c r="E12" s="73">
        <v>37552</v>
      </c>
      <c r="F12" s="74">
        <v>5288</v>
      </c>
      <c r="H12" s="193">
        <v>142624</v>
      </c>
      <c r="I12" s="194">
        <v>101730</v>
      </c>
      <c r="J12" s="194">
        <v>35606</v>
      </c>
      <c r="K12" s="194">
        <v>5288</v>
      </c>
      <c r="L12" s="195"/>
      <c r="N12" s="191">
        <f t="shared" si="0"/>
        <v>5.26419115997308</v>
      </c>
      <c r="O12" s="191">
        <f t="shared" si="1"/>
        <v>5.467413742258913</v>
      </c>
      <c r="P12" s="191">
        <f t="shared" si="2"/>
        <v>0</v>
      </c>
    </row>
    <row r="13" spans="1:16" ht="12.75">
      <c r="A13" s="1" t="s">
        <v>1279</v>
      </c>
      <c r="B13" s="4" t="s">
        <v>1277</v>
      </c>
      <c r="C13" s="72">
        <v>174077</v>
      </c>
      <c r="D13" s="73">
        <v>118380</v>
      </c>
      <c r="E13" s="73">
        <v>41433</v>
      </c>
      <c r="F13" s="74">
        <v>14264</v>
      </c>
      <c r="H13" s="193">
        <v>165791</v>
      </c>
      <c r="I13" s="194">
        <v>112242</v>
      </c>
      <c r="J13" s="194">
        <v>39285</v>
      </c>
      <c r="K13" s="194">
        <v>14264</v>
      </c>
      <c r="L13" s="195"/>
      <c r="N13" s="191">
        <f t="shared" si="0"/>
        <v>4.997858749871824</v>
      </c>
      <c r="O13" s="191">
        <f t="shared" si="1"/>
        <v>5.468541187790677</v>
      </c>
      <c r="P13" s="191">
        <f t="shared" si="2"/>
        <v>0</v>
      </c>
    </row>
    <row r="14" spans="1:16" ht="13.5" thickBot="1">
      <c r="A14" s="2" t="s">
        <v>1283</v>
      </c>
      <c r="B14" s="12" t="s">
        <v>1281</v>
      </c>
      <c r="C14" s="141">
        <v>180929</v>
      </c>
      <c r="D14" s="142">
        <v>130046</v>
      </c>
      <c r="E14" s="142">
        <v>45516</v>
      </c>
      <c r="F14" s="143">
        <v>5367</v>
      </c>
      <c r="H14" s="196">
        <v>171826</v>
      </c>
      <c r="I14" s="197">
        <v>123303</v>
      </c>
      <c r="J14" s="197">
        <v>43156</v>
      </c>
      <c r="K14" s="197">
        <v>5367</v>
      </c>
      <c r="L14" s="198"/>
      <c r="N14" s="191">
        <f t="shared" si="0"/>
        <v>5.297801264069463</v>
      </c>
      <c r="O14" s="191">
        <f t="shared" si="1"/>
        <v>5.46864228769779</v>
      </c>
      <c r="P14" s="191">
        <f t="shared" si="2"/>
        <v>0</v>
      </c>
    </row>
    <row r="23" ht="5.25" customHeight="1"/>
    <row r="24" ht="6" customHeight="1"/>
    <row r="25" ht="3" customHeight="1"/>
    <row r="26" ht="4.5" customHeight="1"/>
    <row r="28" ht="13.5" thickBot="1"/>
    <row r="29" spans="1:6" ht="58.5" customHeight="1" thickBot="1">
      <c r="A29" s="349" t="s">
        <v>2079</v>
      </c>
      <c r="B29" s="350"/>
      <c r="C29" s="350"/>
      <c r="D29" s="350"/>
      <c r="E29" s="350"/>
      <c r="F29" s="351"/>
    </row>
    <row r="30" spans="1:6" ht="39" customHeight="1">
      <c r="A30" s="374" t="s">
        <v>824</v>
      </c>
      <c r="B30" s="374"/>
      <c r="C30" s="374"/>
      <c r="D30" s="374"/>
      <c r="E30" s="374"/>
      <c r="F30" s="374"/>
    </row>
    <row r="31" spans="1:6" ht="12.75" customHeight="1" thickBot="1">
      <c r="A31" s="146"/>
      <c r="C31" s="344"/>
      <c r="D31" s="344"/>
      <c r="E31" s="344"/>
      <c r="F31" s="344"/>
    </row>
    <row r="32" spans="1:6" ht="12.75" customHeight="1">
      <c r="A32" s="353" t="s">
        <v>1648</v>
      </c>
      <c r="B32" s="355" t="s">
        <v>1649</v>
      </c>
      <c r="C32" s="357" t="s">
        <v>1866</v>
      </c>
      <c r="D32" s="345" t="s">
        <v>1639</v>
      </c>
      <c r="E32" s="345" t="s">
        <v>1465</v>
      </c>
      <c r="F32" s="347" t="s">
        <v>2080</v>
      </c>
    </row>
    <row r="33" spans="1:6" ht="25.5" customHeight="1" thickBot="1">
      <c r="A33" s="354"/>
      <c r="B33" s="356"/>
      <c r="C33" s="358"/>
      <c r="D33" s="346"/>
      <c r="E33" s="346"/>
      <c r="F33" s="348"/>
    </row>
    <row r="34" spans="1:16" ht="12.75">
      <c r="A34" s="1" t="s">
        <v>1268</v>
      </c>
      <c r="B34" s="4" t="s">
        <v>1269</v>
      </c>
      <c r="C34" s="131">
        <v>148843</v>
      </c>
      <c r="D34" s="132">
        <v>106251</v>
      </c>
      <c r="E34" s="132">
        <v>37188</v>
      </c>
      <c r="F34" s="140">
        <v>5404</v>
      </c>
      <c r="H34" s="188">
        <v>141407</v>
      </c>
      <c r="I34" s="189">
        <v>100743</v>
      </c>
      <c r="J34" s="189">
        <v>35260</v>
      </c>
      <c r="K34" s="189">
        <v>5404</v>
      </c>
      <c r="L34" s="190"/>
      <c r="N34" s="191">
        <f aca="true" t="shared" si="3" ref="N34:N41">IF(H34=0,"-",C34/H34*100-100)</f>
        <v>5.258579843996401</v>
      </c>
      <c r="O34" s="191">
        <f aca="true" t="shared" si="4" ref="O34:O41">IF(H34=0,"-",D34/I34*100-100)</f>
        <v>5.467377386021852</v>
      </c>
      <c r="P34" s="191">
        <f aca="true" t="shared" si="5" ref="P34:P41">IF(H34=0,"-",F34/(K34+L34)*100-100)</f>
        <v>0</v>
      </c>
    </row>
    <row r="35" spans="1:16" ht="12.75">
      <c r="A35" s="1" t="s">
        <v>1274</v>
      </c>
      <c r="B35" s="3" t="s">
        <v>1273</v>
      </c>
      <c r="C35" s="76">
        <v>150132</v>
      </c>
      <c r="D35" s="77">
        <v>107292</v>
      </c>
      <c r="E35" s="77">
        <v>37552</v>
      </c>
      <c r="F35" s="74">
        <v>5288</v>
      </c>
      <c r="H35" s="193">
        <v>142624</v>
      </c>
      <c r="I35" s="194">
        <v>101730</v>
      </c>
      <c r="J35" s="194">
        <v>35606</v>
      </c>
      <c r="K35" s="194">
        <v>5288</v>
      </c>
      <c r="L35" s="195"/>
      <c r="N35" s="191">
        <f t="shared" si="3"/>
        <v>5.26419115997308</v>
      </c>
      <c r="O35" s="191">
        <f t="shared" si="4"/>
        <v>5.467413742258913</v>
      </c>
      <c r="P35" s="191">
        <f t="shared" si="5"/>
        <v>0</v>
      </c>
    </row>
    <row r="36" spans="1:16" ht="12.75">
      <c r="A36" s="1" t="s">
        <v>1278</v>
      </c>
      <c r="B36" s="3" t="s">
        <v>1277</v>
      </c>
      <c r="C36" s="76">
        <v>174077</v>
      </c>
      <c r="D36" s="77">
        <v>118380</v>
      </c>
      <c r="E36" s="77">
        <v>41433</v>
      </c>
      <c r="F36" s="74">
        <v>14264</v>
      </c>
      <c r="H36" s="193">
        <v>165791</v>
      </c>
      <c r="I36" s="194">
        <v>112242</v>
      </c>
      <c r="J36" s="194">
        <v>39285</v>
      </c>
      <c r="K36" s="194">
        <v>14264</v>
      </c>
      <c r="L36" s="195"/>
      <c r="N36" s="191">
        <f t="shared" si="3"/>
        <v>4.997858749871824</v>
      </c>
      <c r="O36" s="191">
        <f t="shared" si="4"/>
        <v>5.468541187790677</v>
      </c>
      <c r="P36" s="191">
        <f t="shared" si="5"/>
        <v>0</v>
      </c>
    </row>
    <row r="37" spans="1:16" ht="12.75">
      <c r="A37" s="1" t="s">
        <v>1282</v>
      </c>
      <c r="B37" s="3" t="s">
        <v>1281</v>
      </c>
      <c r="C37" s="76">
        <v>180929</v>
      </c>
      <c r="D37" s="77">
        <v>130046</v>
      </c>
      <c r="E37" s="77">
        <v>45516</v>
      </c>
      <c r="F37" s="74">
        <v>5367</v>
      </c>
      <c r="H37" s="193">
        <v>171826</v>
      </c>
      <c r="I37" s="194">
        <v>123303</v>
      </c>
      <c r="J37" s="194">
        <v>43156</v>
      </c>
      <c r="K37" s="194">
        <v>5367</v>
      </c>
      <c r="L37" s="195"/>
      <c r="N37" s="191">
        <f t="shared" si="3"/>
        <v>5.297801264069463</v>
      </c>
      <c r="O37" s="191">
        <f t="shared" si="4"/>
        <v>5.46864228769779</v>
      </c>
      <c r="P37" s="191">
        <f t="shared" si="5"/>
        <v>0</v>
      </c>
    </row>
    <row r="38" spans="1:16" ht="12.75">
      <c r="A38" s="1" t="s">
        <v>2059</v>
      </c>
      <c r="B38" s="3" t="s">
        <v>1269</v>
      </c>
      <c r="C38" s="76">
        <v>148843</v>
      </c>
      <c r="D38" s="77">
        <v>106251</v>
      </c>
      <c r="E38" s="77">
        <v>37188</v>
      </c>
      <c r="F38" s="74">
        <v>5404</v>
      </c>
      <c r="H38" s="193">
        <v>141407</v>
      </c>
      <c r="I38" s="194">
        <v>100743</v>
      </c>
      <c r="J38" s="194">
        <v>35260</v>
      </c>
      <c r="K38" s="194">
        <v>5404</v>
      </c>
      <c r="L38" s="195"/>
      <c r="N38" s="191">
        <f t="shared" si="3"/>
        <v>5.258579843996401</v>
      </c>
      <c r="O38" s="191">
        <f t="shared" si="4"/>
        <v>5.467377386021852</v>
      </c>
      <c r="P38" s="191">
        <f t="shared" si="5"/>
        <v>0</v>
      </c>
    </row>
    <row r="39" spans="1:16" ht="12.75">
      <c r="A39" s="1" t="s">
        <v>2060</v>
      </c>
      <c r="B39" s="3" t="s">
        <v>1273</v>
      </c>
      <c r="C39" s="76">
        <v>150132</v>
      </c>
      <c r="D39" s="77">
        <v>107292</v>
      </c>
      <c r="E39" s="77">
        <v>37552</v>
      </c>
      <c r="F39" s="74">
        <v>5288</v>
      </c>
      <c r="H39" s="193">
        <v>142624</v>
      </c>
      <c r="I39" s="194">
        <v>101730</v>
      </c>
      <c r="J39" s="194">
        <v>35606</v>
      </c>
      <c r="K39" s="194">
        <v>5288</v>
      </c>
      <c r="L39" s="195"/>
      <c r="N39" s="191">
        <f t="shared" si="3"/>
        <v>5.26419115997308</v>
      </c>
      <c r="O39" s="191">
        <f t="shared" si="4"/>
        <v>5.467413742258913</v>
      </c>
      <c r="P39" s="191">
        <f t="shared" si="5"/>
        <v>0</v>
      </c>
    </row>
    <row r="40" spans="1:16" ht="12.75">
      <c r="A40" s="1" t="s">
        <v>2061</v>
      </c>
      <c r="B40" s="3" t="s">
        <v>1277</v>
      </c>
      <c r="C40" s="76">
        <v>174077</v>
      </c>
      <c r="D40" s="77">
        <v>118380</v>
      </c>
      <c r="E40" s="77">
        <v>41433</v>
      </c>
      <c r="F40" s="74">
        <v>14264</v>
      </c>
      <c r="H40" s="193">
        <v>165791</v>
      </c>
      <c r="I40" s="194">
        <v>112242</v>
      </c>
      <c r="J40" s="194">
        <v>39285</v>
      </c>
      <c r="K40" s="194">
        <v>14264</v>
      </c>
      <c r="L40" s="195"/>
      <c r="N40" s="191">
        <f t="shared" si="3"/>
        <v>4.997858749871824</v>
      </c>
      <c r="O40" s="191">
        <f t="shared" si="4"/>
        <v>5.468541187790677</v>
      </c>
      <c r="P40" s="191">
        <f t="shared" si="5"/>
        <v>0</v>
      </c>
    </row>
    <row r="41" spans="1:16" ht="13.5" thickBot="1">
      <c r="A41" s="2" t="s">
        <v>2062</v>
      </c>
      <c r="B41" s="12" t="s">
        <v>1281</v>
      </c>
      <c r="C41" s="141">
        <v>180929</v>
      </c>
      <c r="D41" s="142">
        <v>130046</v>
      </c>
      <c r="E41" s="142">
        <v>45516</v>
      </c>
      <c r="F41" s="143">
        <v>5367</v>
      </c>
      <c r="H41" s="196">
        <v>171826</v>
      </c>
      <c r="I41" s="197">
        <v>123303</v>
      </c>
      <c r="J41" s="197">
        <v>43156</v>
      </c>
      <c r="K41" s="197">
        <v>5367</v>
      </c>
      <c r="L41" s="198"/>
      <c r="N41" s="191">
        <f t="shared" si="3"/>
        <v>5.297801264069463</v>
      </c>
      <c r="O41" s="191">
        <f t="shared" si="4"/>
        <v>5.46864228769779</v>
      </c>
      <c r="P41" s="191">
        <f t="shared" si="5"/>
        <v>0</v>
      </c>
    </row>
  </sheetData>
  <sheetProtection password="CA43" sheet="1"/>
  <mergeCells count="21">
    <mergeCell ref="A32:A33"/>
    <mergeCell ref="E32:E33"/>
    <mergeCell ref="B32:B33"/>
    <mergeCell ref="C5:C6"/>
    <mergeCell ref="D32:D33"/>
    <mergeCell ref="F32:F33"/>
    <mergeCell ref="A2:F2"/>
    <mergeCell ref="C32:C33"/>
    <mergeCell ref="A3:F3"/>
    <mergeCell ref="A29:F29"/>
    <mergeCell ref="N5:P5"/>
    <mergeCell ref="F5:F6"/>
    <mergeCell ref="D5:D6"/>
    <mergeCell ref="A30:F30"/>
    <mergeCell ref="C31:F31"/>
    <mergeCell ref="A1:B1"/>
    <mergeCell ref="C4:F4"/>
    <mergeCell ref="E5:E6"/>
    <mergeCell ref="B5:B6"/>
    <mergeCell ref="A5:A6"/>
    <mergeCell ref="H5:L5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3" r:id="rId1"/>
  <headerFooter alignWithMargins="0">
    <oddFooter>&amp;CStránka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24"/>
  <sheetViews>
    <sheetView showGridLines="0" zoomScale="90" zoomScaleNormal="9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3" width="10.7109375" style="62" customWidth="1"/>
    <col min="4" max="6" width="10.7109375" style="16" customWidth="1"/>
    <col min="7" max="7" width="4.8515625" style="6" hidden="1" customWidth="1"/>
    <col min="8" max="12" width="7.421875" style="161" hidden="1" customWidth="1"/>
    <col min="13" max="13" width="4.57421875" style="161" hidden="1" customWidth="1"/>
    <col min="14" max="16" width="7.421875" style="161" hidden="1" customWidth="1"/>
    <col min="17" max="17" width="3.28125" style="161" hidden="1" customWidth="1"/>
    <col min="18" max="18" width="4.421875" style="158" hidden="1" customWidth="1"/>
    <col min="19" max="22" width="7.421875" style="161" hidden="1" customWidth="1"/>
    <col min="23" max="23" width="4.421875" style="158" hidden="1" customWidth="1"/>
    <col min="24" max="27" width="7.421875" style="161" hidden="1" customWidth="1"/>
    <col min="28" max="16384" width="9.140625" style="6" customWidth="1"/>
  </cols>
  <sheetData>
    <row r="1" spans="1:27" s="16" customFormat="1" ht="27" customHeight="1" thickBot="1">
      <c r="A1" s="372" t="s">
        <v>2915</v>
      </c>
      <c r="B1" s="372"/>
      <c r="C1" s="62"/>
      <c r="F1" s="230" t="s">
        <v>1497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</row>
    <row r="2" spans="1:6" ht="58.5" customHeight="1" thickBot="1">
      <c r="A2" s="349" t="s">
        <v>2324</v>
      </c>
      <c r="B2" s="350"/>
      <c r="C2" s="350"/>
      <c r="D2" s="350"/>
      <c r="E2" s="350"/>
      <c r="F2" s="351"/>
    </row>
    <row r="3" spans="1:6" ht="27" customHeight="1">
      <c r="A3" s="376" t="s">
        <v>1498</v>
      </c>
      <c r="B3" s="376"/>
      <c r="C3" s="376"/>
      <c r="D3" s="376"/>
      <c r="E3" s="376"/>
      <c r="F3" s="376"/>
    </row>
    <row r="4" spans="3:27" ht="6" customHeight="1" thickBot="1">
      <c r="C4" s="344"/>
      <c r="D4" s="344"/>
      <c r="E4" s="344"/>
      <c r="F4" s="344"/>
      <c r="R4" s="159"/>
      <c r="S4" s="162" t="s">
        <v>2858</v>
      </c>
      <c r="T4" s="162"/>
      <c r="U4" s="162"/>
      <c r="V4" s="162"/>
      <c r="W4" s="159"/>
      <c r="X4" s="162" t="s">
        <v>2838</v>
      </c>
      <c r="Y4" s="162"/>
      <c r="Z4" s="162"/>
      <c r="AA4" s="162"/>
    </row>
    <row r="5" spans="1:27" ht="12.75" customHeight="1" thickBot="1">
      <c r="A5" s="353" t="s">
        <v>1648</v>
      </c>
      <c r="B5" s="355" t="s">
        <v>1649</v>
      </c>
      <c r="C5" s="357" t="s">
        <v>1866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N5" s="327" t="s">
        <v>2857</v>
      </c>
      <c r="O5" s="327"/>
      <c r="P5" s="327"/>
      <c r="R5" s="375"/>
      <c r="S5" s="359" t="s">
        <v>2839</v>
      </c>
      <c r="T5" s="359" t="s">
        <v>2840</v>
      </c>
      <c r="U5" s="359" t="s">
        <v>2843</v>
      </c>
      <c r="V5" s="359" t="s">
        <v>2842</v>
      </c>
      <c r="W5" s="242"/>
      <c r="X5" s="359" t="s">
        <v>2839</v>
      </c>
      <c r="Y5" s="359" t="s">
        <v>2840</v>
      </c>
      <c r="Z5" s="359" t="s">
        <v>2843</v>
      </c>
      <c r="AA5" s="359" t="s">
        <v>2842</v>
      </c>
    </row>
    <row r="6" spans="1:27" ht="25.5" customHeight="1" thickBot="1">
      <c r="A6" s="354"/>
      <c r="B6" s="356"/>
      <c r="C6" s="358"/>
      <c r="D6" s="346"/>
      <c r="E6" s="346"/>
      <c r="F6" s="348"/>
      <c r="H6" s="184" t="s">
        <v>1866</v>
      </c>
      <c r="I6" s="185" t="s">
        <v>1639</v>
      </c>
      <c r="J6" s="185" t="s">
        <v>1465</v>
      </c>
      <c r="K6" s="186" t="s">
        <v>435</v>
      </c>
      <c r="L6" s="186"/>
      <c r="M6" s="163"/>
      <c r="N6" s="167" t="s">
        <v>1866</v>
      </c>
      <c r="O6" s="168" t="s">
        <v>1639</v>
      </c>
      <c r="P6" s="169" t="s">
        <v>2080</v>
      </c>
      <c r="R6" s="375"/>
      <c r="S6" s="360"/>
      <c r="T6" s="360" t="s">
        <v>2840</v>
      </c>
      <c r="U6" s="360" t="s">
        <v>2843</v>
      </c>
      <c r="V6" s="360" t="s">
        <v>2842</v>
      </c>
      <c r="W6" s="242"/>
      <c r="X6" s="360"/>
      <c r="Y6" s="360" t="s">
        <v>2840</v>
      </c>
      <c r="Z6" s="360" t="s">
        <v>2843</v>
      </c>
      <c r="AA6" s="360" t="s">
        <v>2842</v>
      </c>
    </row>
    <row r="7" spans="1:27" ht="12.75" hidden="1">
      <c r="A7" s="293" t="s">
        <v>2325</v>
      </c>
      <c r="B7" s="294" t="s">
        <v>1297</v>
      </c>
      <c r="C7" s="131">
        <v>40343</v>
      </c>
      <c r="D7" s="132">
        <v>24245</v>
      </c>
      <c r="E7" s="132">
        <v>8486</v>
      </c>
      <c r="F7" s="140">
        <v>7612</v>
      </c>
      <c r="H7" s="188">
        <v>38740</v>
      </c>
      <c r="I7" s="189">
        <v>23058</v>
      </c>
      <c r="J7" s="189">
        <v>8070</v>
      </c>
      <c r="K7" s="189">
        <v>7612</v>
      </c>
      <c r="L7" s="190"/>
      <c r="N7" s="191">
        <f>IF(H7=0,"-",C7/H7*100-100)</f>
        <v>4.137842023748078</v>
      </c>
      <c r="O7" s="191">
        <f>IF(H7=0,"-",D7/I7*100-100)</f>
        <v>5.147887934773195</v>
      </c>
      <c r="P7" s="191">
        <f>IF(H7=0,"-",F7/(K7+L7)*100-100)</f>
        <v>0</v>
      </c>
      <c r="R7" s="253"/>
      <c r="S7" s="265"/>
      <c r="T7" s="265"/>
      <c r="U7" s="265"/>
      <c r="V7" s="265"/>
      <c r="W7" s="159"/>
      <c r="X7" s="192"/>
      <c r="Y7" s="192"/>
      <c r="Z7" s="192"/>
      <c r="AA7" s="192"/>
    </row>
    <row r="8" spans="1:27" ht="12.75" hidden="1">
      <c r="A8" s="295" t="s">
        <v>2326</v>
      </c>
      <c r="B8" s="296" t="s">
        <v>1298</v>
      </c>
      <c r="C8" s="76">
        <v>46380</v>
      </c>
      <c r="D8" s="77">
        <v>28720</v>
      </c>
      <c r="E8" s="77">
        <v>10052</v>
      </c>
      <c r="F8" s="78">
        <v>7608</v>
      </c>
      <c r="H8" s="193">
        <v>44482</v>
      </c>
      <c r="I8" s="194">
        <v>27314</v>
      </c>
      <c r="J8" s="194">
        <v>9560</v>
      </c>
      <c r="K8" s="194">
        <v>7608</v>
      </c>
      <c r="L8" s="195"/>
      <c r="N8" s="191">
        <f aca="true" t="shared" si="0" ref="N8:N71">IF(H8=0,"-",C8/H8*100-100)</f>
        <v>4.2668944741693196</v>
      </c>
      <c r="O8" s="191">
        <f aca="true" t="shared" si="1" ref="O8:O71">IF(H8=0,"-",D8/I8*100-100)</f>
        <v>5.147543384345028</v>
      </c>
      <c r="P8" s="191">
        <f aca="true" t="shared" si="2" ref="P8:P71">IF(H8=0,"-",F8/(K8+L8)*100-100)</f>
        <v>0</v>
      </c>
      <c r="R8" s="253"/>
      <c r="S8" s="265"/>
      <c r="T8" s="265"/>
      <c r="U8" s="265"/>
      <c r="V8" s="265"/>
      <c r="W8" s="159"/>
      <c r="X8" s="192"/>
      <c r="Y8" s="192"/>
      <c r="Z8" s="192"/>
      <c r="AA8" s="192"/>
    </row>
    <row r="9" spans="1:27" ht="12.75" hidden="1">
      <c r="A9" s="295" t="s">
        <v>2327</v>
      </c>
      <c r="B9" s="296" t="s">
        <v>1299</v>
      </c>
      <c r="C9" s="76">
        <v>0</v>
      </c>
      <c r="D9" s="77">
        <v>0</v>
      </c>
      <c r="E9" s="77">
        <v>0</v>
      </c>
      <c r="F9" s="78">
        <v>0</v>
      </c>
      <c r="H9" s="193">
        <v>0</v>
      </c>
      <c r="I9" s="194">
        <v>0</v>
      </c>
      <c r="J9" s="194">
        <v>0</v>
      </c>
      <c r="K9" s="194">
        <v>0</v>
      </c>
      <c r="L9" s="195"/>
      <c r="N9" s="191" t="str">
        <f t="shared" si="0"/>
        <v>-</v>
      </c>
      <c r="O9" s="191" t="str">
        <f t="shared" si="1"/>
        <v>-</v>
      </c>
      <c r="P9" s="191" t="str">
        <f t="shared" si="2"/>
        <v>-</v>
      </c>
      <c r="R9" s="253"/>
      <c r="S9" s="265"/>
      <c r="T9" s="265"/>
      <c r="U9" s="265"/>
      <c r="V9" s="265"/>
      <c r="W9" s="159"/>
      <c r="X9" s="192"/>
      <c r="Y9" s="192"/>
      <c r="Z9" s="192"/>
      <c r="AA9" s="192"/>
    </row>
    <row r="10" spans="1:27" ht="12.75" hidden="1">
      <c r="A10" s="295" t="s">
        <v>2328</v>
      </c>
      <c r="B10" s="296" t="s">
        <v>1300</v>
      </c>
      <c r="C10" s="76">
        <v>77685</v>
      </c>
      <c r="D10" s="77">
        <v>51901</v>
      </c>
      <c r="E10" s="77">
        <v>18165</v>
      </c>
      <c r="F10" s="78">
        <v>7619</v>
      </c>
      <c r="H10" s="193">
        <v>74255</v>
      </c>
      <c r="I10" s="194">
        <v>49360</v>
      </c>
      <c r="J10" s="194">
        <v>17276</v>
      </c>
      <c r="K10" s="194">
        <v>7619</v>
      </c>
      <c r="L10" s="195"/>
      <c r="N10" s="191">
        <f t="shared" si="0"/>
        <v>4.619217561106993</v>
      </c>
      <c r="O10" s="191">
        <f t="shared" si="1"/>
        <v>5.147893030794165</v>
      </c>
      <c r="P10" s="191">
        <f t="shared" si="2"/>
        <v>0</v>
      </c>
      <c r="R10" s="253"/>
      <c r="S10" s="265"/>
      <c r="T10" s="265"/>
      <c r="U10" s="265"/>
      <c r="V10" s="265"/>
      <c r="W10" s="159"/>
      <c r="X10" s="192"/>
      <c r="Y10" s="192"/>
      <c r="Z10" s="192"/>
      <c r="AA10" s="192"/>
    </row>
    <row r="11" spans="1:27" ht="12.75" hidden="1">
      <c r="A11" s="295" t="s">
        <v>2329</v>
      </c>
      <c r="B11" s="296" t="s">
        <v>1301</v>
      </c>
      <c r="C11" s="76">
        <v>0</v>
      </c>
      <c r="D11" s="77">
        <v>0</v>
      </c>
      <c r="E11" s="77">
        <v>0</v>
      </c>
      <c r="F11" s="78">
        <v>0</v>
      </c>
      <c r="H11" s="193">
        <v>0</v>
      </c>
      <c r="I11" s="194">
        <v>0</v>
      </c>
      <c r="J11" s="194">
        <v>0</v>
      </c>
      <c r="K11" s="194">
        <v>0</v>
      </c>
      <c r="L11" s="195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R11" s="253"/>
      <c r="S11" s="265"/>
      <c r="T11" s="265"/>
      <c r="U11" s="265"/>
      <c r="V11" s="265"/>
      <c r="W11" s="159"/>
      <c r="X11" s="192"/>
      <c r="Y11" s="192"/>
      <c r="Z11" s="192"/>
      <c r="AA11" s="192"/>
    </row>
    <row r="12" spans="1:27" ht="12.75" hidden="1">
      <c r="A12" s="295" t="s">
        <v>2330</v>
      </c>
      <c r="B12" s="296" t="s">
        <v>1302</v>
      </c>
      <c r="C12" s="76">
        <v>47294</v>
      </c>
      <c r="D12" s="77">
        <v>30146</v>
      </c>
      <c r="E12" s="77">
        <v>10551</v>
      </c>
      <c r="F12" s="78">
        <v>6597</v>
      </c>
      <c r="H12" s="193">
        <v>45302</v>
      </c>
      <c r="I12" s="194">
        <v>28670</v>
      </c>
      <c r="J12" s="194">
        <v>10035</v>
      </c>
      <c r="K12" s="194">
        <v>6597</v>
      </c>
      <c r="L12" s="195"/>
      <c r="N12" s="191">
        <f t="shared" si="0"/>
        <v>4.397156858416835</v>
      </c>
      <c r="O12" s="191">
        <f t="shared" si="1"/>
        <v>5.148238576909677</v>
      </c>
      <c r="P12" s="191">
        <f t="shared" si="2"/>
        <v>0</v>
      </c>
      <c r="R12" s="253"/>
      <c r="S12" s="265"/>
      <c r="T12" s="265"/>
      <c r="U12" s="265"/>
      <c r="V12" s="265"/>
      <c r="W12" s="159"/>
      <c r="X12" s="192"/>
      <c r="Y12" s="192"/>
      <c r="Z12" s="192"/>
      <c r="AA12" s="192"/>
    </row>
    <row r="13" spans="1:27" ht="12.75" hidden="1">
      <c r="A13" s="295" t="s">
        <v>2331</v>
      </c>
      <c r="B13" s="296" t="s">
        <v>1526</v>
      </c>
      <c r="C13" s="76">
        <v>54533</v>
      </c>
      <c r="D13" s="77">
        <v>35494</v>
      </c>
      <c r="E13" s="77">
        <v>12423</v>
      </c>
      <c r="F13" s="78">
        <v>6616</v>
      </c>
      <c r="H13" s="193">
        <v>52187</v>
      </c>
      <c r="I13" s="194">
        <v>33756</v>
      </c>
      <c r="J13" s="194">
        <v>11815</v>
      </c>
      <c r="K13" s="194">
        <v>6616</v>
      </c>
      <c r="L13" s="195"/>
      <c r="N13" s="191">
        <f t="shared" si="0"/>
        <v>4.495372410753646</v>
      </c>
      <c r="O13" s="191">
        <f t="shared" si="1"/>
        <v>5.148714302642503</v>
      </c>
      <c r="P13" s="191">
        <f t="shared" si="2"/>
        <v>0</v>
      </c>
      <c r="R13" s="253"/>
      <c r="S13" s="265"/>
      <c r="T13" s="265"/>
      <c r="U13" s="265"/>
      <c r="V13" s="265"/>
      <c r="W13" s="159"/>
      <c r="X13" s="192"/>
      <c r="Y13" s="192"/>
      <c r="Z13" s="192"/>
      <c r="AA13" s="192"/>
    </row>
    <row r="14" spans="1:27" ht="12.75" hidden="1">
      <c r="A14" s="295" t="s">
        <v>2332</v>
      </c>
      <c r="B14" s="297" t="s">
        <v>1303</v>
      </c>
      <c r="C14" s="76">
        <v>50282</v>
      </c>
      <c r="D14" s="77">
        <v>32318</v>
      </c>
      <c r="E14" s="77">
        <v>11311</v>
      </c>
      <c r="F14" s="78">
        <v>6653</v>
      </c>
      <c r="H14" s="193">
        <v>48147</v>
      </c>
      <c r="I14" s="194">
        <v>30736</v>
      </c>
      <c r="J14" s="194">
        <v>10758</v>
      </c>
      <c r="K14" s="194">
        <v>6653</v>
      </c>
      <c r="L14" s="195"/>
      <c r="N14" s="191">
        <f t="shared" si="0"/>
        <v>4.434336511101407</v>
      </c>
      <c r="O14" s="191">
        <f t="shared" si="1"/>
        <v>5.14705882352942</v>
      </c>
      <c r="P14" s="191">
        <f t="shared" si="2"/>
        <v>0</v>
      </c>
      <c r="R14" s="253"/>
      <c r="S14" s="265"/>
      <c r="T14" s="265"/>
      <c r="U14" s="265"/>
      <c r="V14" s="265"/>
      <c r="W14" s="159"/>
      <c r="X14" s="192"/>
      <c r="Y14" s="192"/>
      <c r="Z14" s="192"/>
      <c r="AA14" s="192"/>
    </row>
    <row r="15" spans="1:27" ht="12.75" hidden="1">
      <c r="A15" s="295" t="s">
        <v>2333</v>
      </c>
      <c r="B15" s="296" t="s">
        <v>1304</v>
      </c>
      <c r="C15" s="76">
        <v>41144</v>
      </c>
      <c r="D15" s="77">
        <v>25591</v>
      </c>
      <c r="E15" s="77">
        <v>8957</v>
      </c>
      <c r="F15" s="78">
        <v>6596</v>
      </c>
      <c r="H15" s="193">
        <v>39452</v>
      </c>
      <c r="I15" s="194">
        <v>24338</v>
      </c>
      <c r="J15" s="194">
        <v>8518</v>
      </c>
      <c r="K15" s="194">
        <v>6596</v>
      </c>
      <c r="L15" s="195"/>
      <c r="N15" s="191">
        <f t="shared" si="0"/>
        <v>4.288755956605499</v>
      </c>
      <c r="O15" s="191">
        <f t="shared" si="1"/>
        <v>5.148327717971895</v>
      </c>
      <c r="P15" s="191">
        <f t="shared" si="2"/>
        <v>0</v>
      </c>
      <c r="R15" s="253"/>
      <c r="S15" s="265"/>
      <c r="T15" s="265"/>
      <c r="U15" s="265"/>
      <c r="V15" s="265"/>
      <c r="W15" s="159"/>
      <c r="X15" s="192"/>
      <c r="Y15" s="192"/>
      <c r="Z15" s="192"/>
      <c r="AA15" s="192"/>
    </row>
    <row r="16" spans="1:27" ht="12.75" hidden="1">
      <c r="A16" s="295" t="s">
        <v>2334</v>
      </c>
      <c r="B16" s="296" t="s">
        <v>1305</v>
      </c>
      <c r="C16" s="76">
        <v>6520</v>
      </c>
      <c r="D16" s="77">
        <v>0</v>
      </c>
      <c r="E16" s="77">
        <v>0</v>
      </c>
      <c r="F16" s="78">
        <v>6520</v>
      </c>
      <c r="H16" s="193">
        <v>6520</v>
      </c>
      <c r="I16" s="194">
        <v>0</v>
      </c>
      <c r="J16" s="194">
        <v>0</v>
      </c>
      <c r="K16" s="194">
        <v>6520</v>
      </c>
      <c r="L16" s="195"/>
      <c r="N16" s="191">
        <f t="shared" si="0"/>
        <v>0</v>
      </c>
      <c r="O16" s="191" t="e">
        <f t="shared" si="1"/>
        <v>#DIV/0!</v>
      </c>
      <c r="P16" s="191">
        <f t="shared" si="2"/>
        <v>0</v>
      </c>
      <c r="R16" s="253"/>
      <c r="S16" s="265"/>
      <c r="T16" s="265"/>
      <c r="U16" s="265"/>
      <c r="V16" s="265"/>
      <c r="W16" s="159"/>
      <c r="X16" s="192"/>
      <c r="Y16" s="192"/>
      <c r="Z16" s="192"/>
      <c r="AA16" s="192"/>
    </row>
    <row r="17" spans="1:27" ht="12.75" hidden="1">
      <c r="A17" s="295" t="s">
        <v>2335</v>
      </c>
      <c r="B17" s="296" t="s">
        <v>1306</v>
      </c>
      <c r="C17" s="76">
        <v>50282</v>
      </c>
      <c r="D17" s="77">
        <v>32318</v>
      </c>
      <c r="E17" s="77">
        <v>11311</v>
      </c>
      <c r="F17" s="78">
        <v>6653</v>
      </c>
      <c r="H17" s="193">
        <v>48147</v>
      </c>
      <c r="I17" s="194">
        <v>30736</v>
      </c>
      <c r="J17" s="194">
        <v>10758</v>
      </c>
      <c r="K17" s="194">
        <v>6653</v>
      </c>
      <c r="L17" s="195"/>
      <c r="N17" s="191">
        <f t="shared" si="0"/>
        <v>4.434336511101407</v>
      </c>
      <c r="O17" s="191">
        <f t="shared" si="1"/>
        <v>5.14705882352942</v>
      </c>
      <c r="P17" s="191">
        <f t="shared" si="2"/>
        <v>0</v>
      </c>
      <c r="R17" s="253"/>
      <c r="S17" s="265"/>
      <c r="T17" s="265"/>
      <c r="U17" s="265"/>
      <c r="V17" s="265"/>
      <c r="W17" s="159"/>
      <c r="X17" s="192"/>
      <c r="Y17" s="192"/>
      <c r="Z17" s="192"/>
      <c r="AA17" s="192"/>
    </row>
    <row r="18" spans="1:27" ht="12.75" hidden="1">
      <c r="A18" s="295" t="s">
        <v>2336</v>
      </c>
      <c r="B18" s="296" t="s">
        <v>1307</v>
      </c>
      <c r="C18" s="76">
        <v>42082</v>
      </c>
      <c r="D18" s="77">
        <v>26316</v>
      </c>
      <c r="E18" s="77">
        <v>9211</v>
      </c>
      <c r="F18" s="78">
        <v>6555</v>
      </c>
      <c r="H18" s="193">
        <v>40343</v>
      </c>
      <c r="I18" s="194">
        <v>25028</v>
      </c>
      <c r="J18" s="194">
        <v>8760</v>
      </c>
      <c r="K18" s="194">
        <v>6555</v>
      </c>
      <c r="L18" s="195"/>
      <c r="N18" s="191">
        <f t="shared" si="0"/>
        <v>4.310537143990274</v>
      </c>
      <c r="O18" s="191">
        <f t="shared" si="1"/>
        <v>5.146236215438705</v>
      </c>
      <c r="P18" s="191">
        <f t="shared" si="2"/>
        <v>0</v>
      </c>
      <c r="R18" s="253"/>
      <c r="S18" s="265"/>
      <c r="T18" s="265"/>
      <c r="U18" s="265"/>
      <c r="V18" s="265"/>
      <c r="W18" s="159"/>
      <c r="X18" s="192"/>
      <c r="Y18" s="192"/>
      <c r="Z18" s="192"/>
      <c r="AA18" s="192"/>
    </row>
    <row r="19" spans="1:27" ht="12.75" hidden="1">
      <c r="A19" s="295" t="s">
        <v>2337</v>
      </c>
      <c r="B19" s="296" t="s">
        <v>1308</v>
      </c>
      <c r="C19" s="76">
        <v>50277</v>
      </c>
      <c r="D19" s="77">
        <v>32339</v>
      </c>
      <c r="E19" s="77">
        <v>11319</v>
      </c>
      <c r="F19" s="78">
        <v>6619</v>
      </c>
      <c r="H19" s="193">
        <v>48140</v>
      </c>
      <c r="I19" s="194">
        <v>30756</v>
      </c>
      <c r="J19" s="194">
        <v>10765</v>
      </c>
      <c r="K19" s="194">
        <v>6619</v>
      </c>
      <c r="L19" s="195"/>
      <c r="N19" s="191">
        <f t="shared" si="0"/>
        <v>4.439135853759851</v>
      </c>
      <c r="O19" s="191">
        <f t="shared" si="1"/>
        <v>5.146963194173495</v>
      </c>
      <c r="P19" s="191">
        <f t="shared" si="2"/>
        <v>0</v>
      </c>
      <c r="R19" s="253"/>
      <c r="S19" s="265"/>
      <c r="T19" s="265"/>
      <c r="U19" s="265"/>
      <c r="V19" s="265"/>
      <c r="W19" s="159"/>
      <c r="X19" s="192"/>
      <c r="Y19" s="192"/>
      <c r="Z19" s="192"/>
      <c r="AA19" s="192"/>
    </row>
    <row r="20" spans="1:27" ht="12.75" hidden="1">
      <c r="A20" s="295" t="s">
        <v>2338</v>
      </c>
      <c r="B20" s="296" t="s">
        <v>1309</v>
      </c>
      <c r="C20" s="76">
        <v>43833</v>
      </c>
      <c r="D20" s="77">
        <v>27589</v>
      </c>
      <c r="E20" s="77">
        <v>9656</v>
      </c>
      <c r="F20" s="78">
        <v>6588</v>
      </c>
      <c r="H20" s="193">
        <v>42009</v>
      </c>
      <c r="I20" s="194">
        <v>26238</v>
      </c>
      <c r="J20" s="194">
        <v>9183</v>
      </c>
      <c r="K20" s="194">
        <v>6588</v>
      </c>
      <c r="L20" s="195"/>
      <c r="N20" s="191">
        <f t="shared" si="0"/>
        <v>4.34192672998644</v>
      </c>
      <c r="O20" s="191">
        <f t="shared" si="1"/>
        <v>5.149020504611627</v>
      </c>
      <c r="P20" s="191">
        <f t="shared" si="2"/>
        <v>0</v>
      </c>
      <c r="R20" s="253"/>
      <c r="S20" s="265"/>
      <c r="T20" s="265"/>
      <c r="U20" s="265"/>
      <c r="V20" s="265"/>
      <c r="W20" s="159"/>
      <c r="X20" s="192"/>
      <c r="Y20" s="192"/>
      <c r="Z20" s="192"/>
      <c r="AA20" s="192"/>
    </row>
    <row r="21" spans="1:27" ht="12.75" hidden="1">
      <c r="A21" s="295" t="s">
        <v>2339</v>
      </c>
      <c r="B21" s="297" t="s">
        <v>1310</v>
      </c>
      <c r="C21" s="76">
        <v>0</v>
      </c>
      <c r="D21" s="77">
        <v>0</v>
      </c>
      <c r="E21" s="77">
        <v>0</v>
      </c>
      <c r="F21" s="78">
        <v>0</v>
      </c>
      <c r="H21" s="193">
        <v>0</v>
      </c>
      <c r="I21" s="194">
        <v>0</v>
      </c>
      <c r="J21" s="194">
        <v>0</v>
      </c>
      <c r="K21" s="194">
        <v>0</v>
      </c>
      <c r="L21" s="195"/>
      <c r="N21" s="191" t="str">
        <f t="shared" si="0"/>
        <v>-</v>
      </c>
      <c r="O21" s="191" t="str">
        <f t="shared" si="1"/>
        <v>-</v>
      </c>
      <c r="P21" s="191" t="str">
        <f t="shared" si="2"/>
        <v>-</v>
      </c>
      <c r="R21" s="253"/>
      <c r="S21" s="265"/>
      <c r="T21" s="265"/>
      <c r="U21" s="265"/>
      <c r="V21" s="265"/>
      <c r="W21" s="159"/>
      <c r="X21" s="192"/>
      <c r="Y21" s="192"/>
      <c r="Z21" s="192"/>
      <c r="AA21" s="192"/>
    </row>
    <row r="22" spans="1:27" ht="12.75" hidden="1">
      <c r="A22" s="295" t="s">
        <v>2340</v>
      </c>
      <c r="B22" s="296" t="s">
        <v>488</v>
      </c>
      <c r="C22" s="76">
        <v>41144</v>
      </c>
      <c r="D22" s="77">
        <v>25591</v>
      </c>
      <c r="E22" s="77">
        <v>8957</v>
      </c>
      <c r="F22" s="78">
        <v>6596</v>
      </c>
      <c r="H22" s="193">
        <v>39452</v>
      </c>
      <c r="I22" s="194">
        <v>24338</v>
      </c>
      <c r="J22" s="194">
        <v>8518</v>
      </c>
      <c r="K22" s="194">
        <v>6596</v>
      </c>
      <c r="L22" s="195"/>
      <c r="N22" s="191">
        <f t="shared" si="0"/>
        <v>4.288755956605499</v>
      </c>
      <c r="O22" s="191">
        <f t="shared" si="1"/>
        <v>5.148327717971895</v>
      </c>
      <c r="P22" s="191">
        <f t="shared" si="2"/>
        <v>0</v>
      </c>
      <c r="R22" s="253"/>
      <c r="S22" s="265"/>
      <c r="T22" s="265"/>
      <c r="U22" s="265"/>
      <c r="V22" s="265"/>
      <c r="W22" s="159"/>
      <c r="X22" s="192"/>
      <c r="Y22" s="192"/>
      <c r="Z22" s="192"/>
      <c r="AA22" s="192"/>
    </row>
    <row r="23" spans="1:27" ht="12.75" hidden="1">
      <c r="A23" s="295" t="s">
        <v>2341</v>
      </c>
      <c r="B23" s="296" t="s">
        <v>1311</v>
      </c>
      <c r="C23" s="76">
        <v>46395</v>
      </c>
      <c r="D23" s="77">
        <v>29502</v>
      </c>
      <c r="E23" s="77">
        <v>10326</v>
      </c>
      <c r="F23" s="78">
        <v>6567</v>
      </c>
      <c r="H23" s="193">
        <v>44445</v>
      </c>
      <c r="I23" s="194">
        <v>28058</v>
      </c>
      <c r="J23" s="194">
        <v>9820</v>
      </c>
      <c r="K23" s="194">
        <v>6567</v>
      </c>
      <c r="L23" s="195"/>
      <c r="N23" s="191">
        <f t="shared" si="0"/>
        <v>4.3874451569355415</v>
      </c>
      <c r="O23" s="191">
        <f t="shared" si="1"/>
        <v>5.14648228669185</v>
      </c>
      <c r="P23" s="191">
        <f t="shared" si="2"/>
        <v>0</v>
      </c>
      <c r="R23" s="253"/>
      <c r="S23" s="265"/>
      <c r="T23" s="265"/>
      <c r="U23" s="265"/>
      <c r="V23" s="265"/>
      <c r="W23" s="159"/>
      <c r="X23" s="192"/>
      <c r="Y23" s="192"/>
      <c r="Z23" s="192"/>
      <c r="AA23" s="192"/>
    </row>
    <row r="24" spans="1:27" ht="12.75">
      <c r="A24" s="1" t="s">
        <v>2342</v>
      </c>
      <c r="B24" s="3" t="s">
        <v>1312</v>
      </c>
      <c r="C24" s="76">
        <v>46888</v>
      </c>
      <c r="D24" s="77">
        <v>29875</v>
      </c>
      <c r="E24" s="77">
        <v>10456</v>
      </c>
      <c r="F24" s="78">
        <v>6557</v>
      </c>
      <c r="H24" s="193">
        <v>44913</v>
      </c>
      <c r="I24" s="194">
        <v>28412</v>
      </c>
      <c r="J24" s="194">
        <v>9944</v>
      </c>
      <c r="K24" s="194">
        <v>6557</v>
      </c>
      <c r="L24" s="195"/>
      <c r="N24" s="191">
        <f t="shared" si="0"/>
        <v>4.397390510542593</v>
      </c>
      <c r="O24" s="191">
        <f t="shared" si="1"/>
        <v>5.149232718569621</v>
      </c>
      <c r="P24" s="191">
        <f t="shared" si="2"/>
        <v>0</v>
      </c>
      <c r="R24" s="250"/>
      <c r="S24" s="265">
        <v>7</v>
      </c>
      <c r="T24" s="265"/>
      <c r="U24" s="265"/>
      <c r="V24" s="265"/>
      <c r="W24" s="160"/>
      <c r="X24" s="192">
        <v>14</v>
      </c>
      <c r="Y24" s="192"/>
      <c r="Z24" s="192"/>
      <c r="AA24" s="192"/>
    </row>
    <row r="25" spans="1:27" ht="12.75" hidden="1">
      <c r="A25" s="295" t="s">
        <v>2343</v>
      </c>
      <c r="B25" s="296" t="s">
        <v>1313</v>
      </c>
      <c r="C25" s="76">
        <v>50486</v>
      </c>
      <c r="D25" s="77">
        <v>32513</v>
      </c>
      <c r="E25" s="77">
        <v>11380</v>
      </c>
      <c r="F25" s="78">
        <v>6593</v>
      </c>
      <c r="H25" s="193">
        <v>48336</v>
      </c>
      <c r="I25" s="194">
        <v>30921</v>
      </c>
      <c r="J25" s="194">
        <v>10822</v>
      </c>
      <c r="K25" s="194">
        <v>6593</v>
      </c>
      <c r="L25" s="195"/>
      <c r="N25" s="191">
        <f t="shared" si="0"/>
        <v>4.448030453492223</v>
      </c>
      <c r="O25" s="191">
        <f t="shared" si="1"/>
        <v>5.148604508263006</v>
      </c>
      <c r="P25" s="191">
        <f t="shared" si="2"/>
        <v>0</v>
      </c>
      <c r="R25" s="253"/>
      <c r="S25" s="265"/>
      <c r="T25" s="265"/>
      <c r="U25" s="265"/>
      <c r="V25" s="265"/>
      <c r="W25" s="159"/>
      <c r="X25" s="192"/>
      <c r="Y25" s="192"/>
      <c r="Z25" s="192"/>
      <c r="AA25" s="192"/>
    </row>
    <row r="26" spans="1:27" ht="12.75">
      <c r="A26" s="1" t="s">
        <v>2344</v>
      </c>
      <c r="B26" s="3" t="s">
        <v>1314</v>
      </c>
      <c r="C26" s="76">
        <v>46967</v>
      </c>
      <c r="D26" s="77">
        <v>29933</v>
      </c>
      <c r="E26" s="77">
        <v>10477</v>
      </c>
      <c r="F26" s="78">
        <v>6557</v>
      </c>
      <c r="H26" s="193">
        <v>44989</v>
      </c>
      <c r="I26" s="194">
        <v>28468</v>
      </c>
      <c r="J26" s="194">
        <v>9964</v>
      </c>
      <c r="K26" s="194">
        <v>6557</v>
      </c>
      <c r="L26" s="195"/>
      <c r="N26" s="191">
        <f t="shared" si="0"/>
        <v>4.396630287403582</v>
      </c>
      <c r="O26" s="191">
        <f t="shared" si="1"/>
        <v>5.146128986932695</v>
      </c>
      <c r="P26" s="191">
        <f t="shared" si="2"/>
        <v>0</v>
      </c>
      <c r="R26" s="250"/>
      <c r="S26" s="265">
        <v>12</v>
      </c>
      <c r="T26" s="265"/>
      <c r="U26" s="265"/>
      <c r="V26" s="265"/>
      <c r="W26" s="160"/>
      <c r="X26" s="192">
        <v>29</v>
      </c>
      <c r="Y26" s="192"/>
      <c r="Z26" s="192"/>
      <c r="AA26" s="192"/>
    </row>
    <row r="27" spans="1:27" ht="12.75" hidden="1">
      <c r="A27" s="295" t="s">
        <v>2345</v>
      </c>
      <c r="B27" s="296" t="s">
        <v>1315</v>
      </c>
      <c r="C27" s="76">
        <v>47390</v>
      </c>
      <c r="D27" s="77">
        <v>30207</v>
      </c>
      <c r="E27" s="77">
        <v>10572</v>
      </c>
      <c r="F27" s="78">
        <v>6611</v>
      </c>
      <c r="H27" s="193">
        <v>45394</v>
      </c>
      <c r="I27" s="194">
        <v>28728</v>
      </c>
      <c r="J27" s="194">
        <v>10055</v>
      </c>
      <c r="K27" s="194">
        <v>6611</v>
      </c>
      <c r="L27" s="195"/>
      <c r="N27" s="191">
        <f t="shared" si="0"/>
        <v>4.397056879763838</v>
      </c>
      <c r="O27" s="191">
        <f t="shared" si="1"/>
        <v>5.148287385129493</v>
      </c>
      <c r="P27" s="191">
        <f t="shared" si="2"/>
        <v>0</v>
      </c>
      <c r="R27" s="253"/>
      <c r="S27" s="265"/>
      <c r="T27" s="265"/>
      <c r="U27" s="265"/>
      <c r="V27" s="265"/>
      <c r="W27" s="159"/>
      <c r="X27" s="192"/>
      <c r="Y27" s="192"/>
      <c r="Z27" s="192"/>
      <c r="AA27" s="192"/>
    </row>
    <row r="28" spans="1:27" ht="12.75" hidden="1">
      <c r="A28" s="295" t="s">
        <v>2346</v>
      </c>
      <c r="B28" s="296" t="s">
        <v>1316</v>
      </c>
      <c r="C28" s="76">
        <v>44219</v>
      </c>
      <c r="D28" s="77">
        <v>27869</v>
      </c>
      <c r="E28" s="77">
        <v>9754</v>
      </c>
      <c r="F28" s="78">
        <v>6596</v>
      </c>
      <c r="H28" s="193">
        <v>42378</v>
      </c>
      <c r="I28" s="194">
        <v>26505</v>
      </c>
      <c r="J28" s="194">
        <v>9277</v>
      </c>
      <c r="K28" s="194">
        <v>6596</v>
      </c>
      <c r="L28" s="195"/>
      <c r="N28" s="191">
        <f t="shared" si="0"/>
        <v>4.344235216385854</v>
      </c>
      <c r="O28" s="191">
        <f t="shared" si="1"/>
        <v>5.146198830409361</v>
      </c>
      <c r="P28" s="191">
        <f t="shared" si="2"/>
        <v>0</v>
      </c>
      <c r="R28" s="253"/>
      <c r="S28" s="265"/>
      <c r="T28" s="265"/>
      <c r="U28" s="265"/>
      <c r="V28" s="265"/>
      <c r="W28" s="159"/>
      <c r="X28" s="192"/>
      <c r="Y28" s="192"/>
      <c r="Z28" s="192"/>
      <c r="AA28" s="192"/>
    </row>
    <row r="29" spans="1:27" ht="12.75" hidden="1">
      <c r="A29" s="295" t="s">
        <v>2347</v>
      </c>
      <c r="B29" s="296" t="s">
        <v>1317</v>
      </c>
      <c r="C29" s="76">
        <v>46961</v>
      </c>
      <c r="D29" s="77">
        <v>29929</v>
      </c>
      <c r="E29" s="77">
        <v>10475</v>
      </c>
      <c r="F29" s="78">
        <v>6557</v>
      </c>
      <c r="H29" s="193">
        <v>44983</v>
      </c>
      <c r="I29" s="194">
        <v>28464</v>
      </c>
      <c r="J29" s="194">
        <v>9962</v>
      </c>
      <c r="K29" s="194">
        <v>6557</v>
      </c>
      <c r="L29" s="195"/>
      <c r="N29" s="191">
        <f t="shared" si="0"/>
        <v>4.397216726318831</v>
      </c>
      <c r="O29" s="191">
        <f t="shared" si="1"/>
        <v>5.146852164137144</v>
      </c>
      <c r="P29" s="191">
        <f t="shared" si="2"/>
        <v>0</v>
      </c>
      <c r="R29" s="253"/>
      <c r="S29" s="265"/>
      <c r="T29" s="265"/>
      <c r="U29" s="265"/>
      <c r="V29" s="265"/>
      <c r="W29" s="159"/>
      <c r="X29" s="192"/>
      <c r="Y29" s="192"/>
      <c r="Z29" s="192"/>
      <c r="AA29" s="192"/>
    </row>
    <row r="30" spans="1:27" ht="12.75" hidden="1">
      <c r="A30" s="295" t="s">
        <v>2348</v>
      </c>
      <c r="B30" s="296" t="s">
        <v>1318</v>
      </c>
      <c r="C30" s="76">
        <v>47294</v>
      </c>
      <c r="D30" s="77">
        <v>30146</v>
      </c>
      <c r="E30" s="77">
        <v>10551</v>
      </c>
      <c r="F30" s="78">
        <v>6597</v>
      </c>
      <c r="H30" s="193">
        <v>45302</v>
      </c>
      <c r="I30" s="194">
        <v>28670</v>
      </c>
      <c r="J30" s="194">
        <v>10035</v>
      </c>
      <c r="K30" s="194">
        <v>6597</v>
      </c>
      <c r="L30" s="195"/>
      <c r="N30" s="191">
        <f t="shared" si="0"/>
        <v>4.397156858416835</v>
      </c>
      <c r="O30" s="191">
        <f t="shared" si="1"/>
        <v>5.148238576909677</v>
      </c>
      <c r="P30" s="191">
        <f t="shared" si="2"/>
        <v>0</v>
      </c>
      <c r="R30" s="253"/>
      <c r="S30" s="265"/>
      <c r="T30" s="265"/>
      <c r="U30" s="265"/>
      <c r="V30" s="265"/>
      <c r="W30" s="159"/>
      <c r="X30" s="192"/>
      <c r="Y30" s="192"/>
      <c r="Z30" s="192"/>
      <c r="AA30" s="192"/>
    </row>
    <row r="31" spans="1:27" ht="12.75" hidden="1">
      <c r="A31" s="295" t="s">
        <v>2349</v>
      </c>
      <c r="B31" s="296" t="s">
        <v>1319</v>
      </c>
      <c r="C31" s="76">
        <v>73582</v>
      </c>
      <c r="D31" s="77">
        <v>49622</v>
      </c>
      <c r="E31" s="77">
        <v>17368</v>
      </c>
      <c r="F31" s="78">
        <v>6592</v>
      </c>
      <c r="H31" s="193">
        <v>70303</v>
      </c>
      <c r="I31" s="194">
        <v>47193</v>
      </c>
      <c r="J31" s="194">
        <v>16518</v>
      </c>
      <c r="K31" s="194">
        <v>6592</v>
      </c>
      <c r="L31" s="195"/>
      <c r="N31" s="191">
        <f t="shared" si="0"/>
        <v>4.664096837972778</v>
      </c>
      <c r="O31" s="191">
        <f t="shared" si="1"/>
        <v>5.146949759498227</v>
      </c>
      <c r="P31" s="191">
        <f t="shared" si="2"/>
        <v>0</v>
      </c>
      <c r="R31" s="253"/>
      <c r="S31" s="265"/>
      <c r="T31" s="265"/>
      <c r="U31" s="265"/>
      <c r="V31" s="265"/>
      <c r="W31" s="159"/>
      <c r="X31" s="192"/>
      <c r="Y31" s="192"/>
      <c r="Z31" s="192"/>
      <c r="AA31" s="192"/>
    </row>
    <row r="32" spans="1:27" ht="12.75" hidden="1">
      <c r="A32" s="295" t="s">
        <v>2350</v>
      </c>
      <c r="B32" s="296" t="s">
        <v>1320</v>
      </c>
      <c r="C32" s="76">
        <v>0</v>
      </c>
      <c r="D32" s="77">
        <v>0</v>
      </c>
      <c r="E32" s="77">
        <v>0</v>
      </c>
      <c r="F32" s="78">
        <v>0</v>
      </c>
      <c r="H32" s="193">
        <v>0</v>
      </c>
      <c r="I32" s="194">
        <v>0</v>
      </c>
      <c r="J32" s="194">
        <v>0</v>
      </c>
      <c r="K32" s="194">
        <v>0</v>
      </c>
      <c r="L32" s="195"/>
      <c r="N32" s="191" t="str">
        <f t="shared" si="0"/>
        <v>-</v>
      </c>
      <c r="O32" s="191" t="str">
        <f t="shared" si="1"/>
        <v>-</v>
      </c>
      <c r="P32" s="191" t="str">
        <f t="shared" si="2"/>
        <v>-</v>
      </c>
      <c r="R32" s="253"/>
      <c r="S32" s="265"/>
      <c r="T32" s="265"/>
      <c r="U32" s="265"/>
      <c r="V32" s="265"/>
      <c r="W32" s="159"/>
      <c r="X32" s="192"/>
      <c r="Y32" s="192"/>
      <c r="Z32" s="192"/>
      <c r="AA32" s="192"/>
    </row>
    <row r="33" spans="1:27" ht="12.75" hidden="1">
      <c r="A33" s="295" t="s">
        <v>2351</v>
      </c>
      <c r="B33" s="296" t="s">
        <v>1321</v>
      </c>
      <c r="C33" s="76">
        <v>64942</v>
      </c>
      <c r="D33" s="77">
        <v>43199</v>
      </c>
      <c r="E33" s="77">
        <v>15120</v>
      </c>
      <c r="F33" s="78">
        <v>6623</v>
      </c>
      <c r="H33" s="193">
        <v>62086</v>
      </c>
      <c r="I33" s="194">
        <v>41084</v>
      </c>
      <c r="J33" s="194">
        <v>14379</v>
      </c>
      <c r="K33" s="194">
        <v>6623</v>
      </c>
      <c r="L33" s="195"/>
      <c r="N33" s="191">
        <f t="shared" si="0"/>
        <v>4.600070869439165</v>
      </c>
      <c r="O33" s="191">
        <f t="shared" si="1"/>
        <v>5.147989484957648</v>
      </c>
      <c r="P33" s="191">
        <f t="shared" si="2"/>
        <v>0</v>
      </c>
      <c r="R33" s="253"/>
      <c r="S33" s="265"/>
      <c r="T33" s="265"/>
      <c r="U33" s="265"/>
      <c r="V33" s="265"/>
      <c r="W33" s="159"/>
      <c r="X33" s="192"/>
      <c r="Y33" s="192"/>
      <c r="Z33" s="192"/>
      <c r="AA33" s="192"/>
    </row>
    <row r="34" spans="1:27" ht="12.75" hidden="1">
      <c r="A34" s="295" t="s">
        <v>2352</v>
      </c>
      <c r="B34" s="296" t="s">
        <v>1322</v>
      </c>
      <c r="C34" s="76">
        <v>6468</v>
      </c>
      <c r="D34" s="77">
        <v>0</v>
      </c>
      <c r="E34" s="77">
        <v>0</v>
      </c>
      <c r="F34" s="78">
        <v>6468</v>
      </c>
      <c r="H34" s="193">
        <v>6468</v>
      </c>
      <c r="I34" s="194">
        <v>0</v>
      </c>
      <c r="J34" s="194">
        <v>0</v>
      </c>
      <c r="K34" s="194">
        <v>6468</v>
      </c>
      <c r="L34" s="195"/>
      <c r="N34" s="191">
        <f t="shared" si="0"/>
        <v>0</v>
      </c>
      <c r="O34" s="191" t="e">
        <f t="shared" si="1"/>
        <v>#DIV/0!</v>
      </c>
      <c r="P34" s="191">
        <f t="shared" si="2"/>
        <v>0</v>
      </c>
      <c r="R34" s="253"/>
      <c r="S34" s="265"/>
      <c r="T34" s="265"/>
      <c r="U34" s="265"/>
      <c r="V34" s="265"/>
      <c r="W34" s="159"/>
      <c r="X34" s="192"/>
      <c r="Y34" s="192"/>
      <c r="Z34" s="192"/>
      <c r="AA34" s="192"/>
    </row>
    <row r="35" spans="1:27" ht="12.75" hidden="1">
      <c r="A35" s="295" t="s">
        <v>2353</v>
      </c>
      <c r="B35" s="296" t="s">
        <v>1323</v>
      </c>
      <c r="C35" s="76">
        <v>39327</v>
      </c>
      <c r="D35" s="77">
        <v>24245</v>
      </c>
      <c r="E35" s="77">
        <v>8486</v>
      </c>
      <c r="F35" s="78">
        <v>6596</v>
      </c>
      <c r="H35" s="193">
        <v>37724</v>
      </c>
      <c r="I35" s="194">
        <v>23058</v>
      </c>
      <c r="J35" s="194">
        <v>8070</v>
      </c>
      <c r="K35" s="194">
        <v>6596</v>
      </c>
      <c r="L35" s="195"/>
      <c r="N35" s="191">
        <f t="shared" si="0"/>
        <v>4.249284275262426</v>
      </c>
      <c r="O35" s="191">
        <f t="shared" si="1"/>
        <v>5.147887934773195</v>
      </c>
      <c r="P35" s="191">
        <f t="shared" si="2"/>
        <v>0</v>
      </c>
      <c r="R35" s="253"/>
      <c r="S35" s="265"/>
      <c r="T35" s="265"/>
      <c r="U35" s="265"/>
      <c r="V35" s="265"/>
      <c r="W35" s="159"/>
      <c r="X35" s="192"/>
      <c r="Y35" s="192"/>
      <c r="Z35" s="192"/>
      <c r="AA35" s="192"/>
    </row>
    <row r="36" spans="1:27" ht="12.75" hidden="1">
      <c r="A36" s="295" t="s">
        <v>2354</v>
      </c>
      <c r="B36" s="296" t="s">
        <v>1324</v>
      </c>
      <c r="C36" s="76">
        <v>49244</v>
      </c>
      <c r="D36" s="77">
        <v>31572</v>
      </c>
      <c r="E36" s="77">
        <v>11050</v>
      </c>
      <c r="F36" s="78">
        <v>6622</v>
      </c>
      <c r="H36" s="193">
        <v>47157</v>
      </c>
      <c r="I36" s="194">
        <v>30026</v>
      </c>
      <c r="J36" s="194">
        <v>10509</v>
      </c>
      <c r="K36" s="194">
        <v>6622</v>
      </c>
      <c r="L36" s="195"/>
      <c r="N36" s="191">
        <f t="shared" si="0"/>
        <v>4.425642004368385</v>
      </c>
      <c r="O36" s="191">
        <f t="shared" si="1"/>
        <v>5.148870978485306</v>
      </c>
      <c r="P36" s="191">
        <f t="shared" si="2"/>
        <v>0</v>
      </c>
      <c r="R36" s="253"/>
      <c r="S36" s="265"/>
      <c r="T36" s="265"/>
      <c r="U36" s="265"/>
      <c r="V36" s="265"/>
      <c r="W36" s="159"/>
      <c r="X36" s="192"/>
      <c r="Y36" s="192"/>
      <c r="Z36" s="192"/>
      <c r="AA36" s="192"/>
    </row>
    <row r="37" spans="1:27" ht="12.75" hidden="1">
      <c r="A37" s="295" t="s">
        <v>2355</v>
      </c>
      <c r="B37" s="296" t="s">
        <v>1325</v>
      </c>
      <c r="C37" s="76">
        <v>36115</v>
      </c>
      <c r="D37" s="77">
        <v>21865</v>
      </c>
      <c r="E37" s="77">
        <v>7653</v>
      </c>
      <c r="F37" s="78">
        <v>6597</v>
      </c>
      <c r="H37" s="193">
        <v>34670</v>
      </c>
      <c r="I37" s="194">
        <v>20795</v>
      </c>
      <c r="J37" s="194">
        <v>7278</v>
      </c>
      <c r="K37" s="194">
        <v>6597</v>
      </c>
      <c r="L37" s="195"/>
      <c r="N37" s="191">
        <f t="shared" si="0"/>
        <v>4.167868474185184</v>
      </c>
      <c r="O37" s="191">
        <f t="shared" si="1"/>
        <v>5.145467660495314</v>
      </c>
      <c r="P37" s="191">
        <f t="shared" si="2"/>
        <v>0</v>
      </c>
      <c r="R37" s="253"/>
      <c r="S37" s="265"/>
      <c r="T37" s="265"/>
      <c r="U37" s="265"/>
      <c r="V37" s="265"/>
      <c r="W37" s="159"/>
      <c r="X37" s="192"/>
      <c r="Y37" s="192"/>
      <c r="Z37" s="192"/>
      <c r="AA37" s="192"/>
    </row>
    <row r="38" spans="1:27" ht="12.75" hidden="1">
      <c r="A38" s="295" t="s">
        <v>2356</v>
      </c>
      <c r="B38" s="296" t="s">
        <v>1326</v>
      </c>
      <c r="C38" s="76">
        <v>52267</v>
      </c>
      <c r="D38" s="77">
        <v>33839</v>
      </c>
      <c r="E38" s="77">
        <v>11844</v>
      </c>
      <c r="F38" s="78">
        <v>6584</v>
      </c>
      <c r="H38" s="193">
        <v>50030</v>
      </c>
      <c r="I38" s="194">
        <v>32182</v>
      </c>
      <c r="J38" s="194">
        <v>11264</v>
      </c>
      <c r="K38" s="194">
        <v>6584</v>
      </c>
      <c r="L38" s="195"/>
      <c r="N38" s="191">
        <f t="shared" si="0"/>
        <v>4.471317209674197</v>
      </c>
      <c r="O38" s="191">
        <f t="shared" si="1"/>
        <v>5.148840967000183</v>
      </c>
      <c r="P38" s="191">
        <f t="shared" si="2"/>
        <v>0</v>
      </c>
      <c r="R38" s="253"/>
      <c r="S38" s="265"/>
      <c r="T38" s="265"/>
      <c r="U38" s="265"/>
      <c r="V38" s="265"/>
      <c r="W38" s="159"/>
      <c r="X38" s="192"/>
      <c r="Y38" s="192"/>
      <c r="Z38" s="192"/>
      <c r="AA38" s="192"/>
    </row>
    <row r="39" spans="1:27" ht="12.75" hidden="1">
      <c r="A39" s="295" t="s">
        <v>2357</v>
      </c>
      <c r="B39" s="296" t="s">
        <v>1327</v>
      </c>
      <c r="C39" s="76">
        <v>44740</v>
      </c>
      <c r="D39" s="77">
        <v>28276</v>
      </c>
      <c r="E39" s="77">
        <v>9897</v>
      </c>
      <c r="F39" s="78">
        <v>6567</v>
      </c>
      <c r="H39" s="193">
        <v>42871</v>
      </c>
      <c r="I39" s="194">
        <v>26892</v>
      </c>
      <c r="J39" s="194">
        <v>9412</v>
      </c>
      <c r="K39" s="194">
        <v>6567</v>
      </c>
      <c r="L39" s="195"/>
      <c r="N39" s="191">
        <f t="shared" si="0"/>
        <v>4.359590399104292</v>
      </c>
      <c r="O39" s="191">
        <f t="shared" si="1"/>
        <v>5.146511973821205</v>
      </c>
      <c r="P39" s="191">
        <f t="shared" si="2"/>
        <v>0</v>
      </c>
      <c r="R39" s="253"/>
      <c r="S39" s="265"/>
      <c r="T39" s="265"/>
      <c r="U39" s="265"/>
      <c r="V39" s="265"/>
      <c r="W39" s="159"/>
      <c r="X39" s="192"/>
      <c r="Y39" s="192"/>
      <c r="Z39" s="192"/>
      <c r="AA39" s="192"/>
    </row>
    <row r="40" spans="1:27" ht="12.75" hidden="1">
      <c r="A40" s="295" t="s">
        <v>2358</v>
      </c>
      <c r="B40" s="296" t="s">
        <v>1328</v>
      </c>
      <c r="C40" s="76">
        <v>46965</v>
      </c>
      <c r="D40" s="77">
        <v>29896</v>
      </c>
      <c r="E40" s="77">
        <v>10464</v>
      </c>
      <c r="F40" s="78">
        <v>6605</v>
      </c>
      <c r="H40" s="193">
        <v>44988</v>
      </c>
      <c r="I40" s="194">
        <v>28432</v>
      </c>
      <c r="J40" s="194">
        <v>9951</v>
      </c>
      <c r="K40" s="194">
        <v>6605</v>
      </c>
      <c r="L40" s="195"/>
      <c r="N40" s="191">
        <f t="shared" si="0"/>
        <v>4.394505201387048</v>
      </c>
      <c r="O40" s="191">
        <f t="shared" si="1"/>
        <v>5.149127743387737</v>
      </c>
      <c r="P40" s="191">
        <f t="shared" si="2"/>
        <v>0</v>
      </c>
      <c r="R40" s="253"/>
      <c r="S40" s="265"/>
      <c r="T40" s="265"/>
      <c r="U40" s="265"/>
      <c r="V40" s="265"/>
      <c r="W40" s="159"/>
      <c r="X40" s="192"/>
      <c r="Y40" s="192"/>
      <c r="Z40" s="192"/>
      <c r="AA40" s="192"/>
    </row>
    <row r="41" spans="1:27" ht="12.75" hidden="1">
      <c r="A41" s="295" t="s">
        <v>2359</v>
      </c>
      <c r="B41" s="296" t="s">
        <v>1329</v>
      </c>
      <c r="C41" s="76">
        <v>46965</v>
      </c>
      <c r="D41" s="77">
        <v>29896</v>
      </c>
      <c r="E41" s="77">
        <v>10464</v>
      </c>
      <c r="F41" s="78">
        <v>6605</v>
      </c>
      <c r="H41" s="193">
        <v>44988</v>
      </c>
      <c r="I41" s="194">
        <v>28432</v>
      </c>
      <c r="J41" s="194">
        <v>9951</v>
      </c>
      <c r="K41" s="194">
        <v>6605</v>
      </c>
      <c r="L41" s="195"/>
      <c r="N41" s="191">
        <f t="shared" si="0"/>
        <v>4.394505201387048</v>
      </c>
      <c r="O41" s="191">
        <f t="shared" si="1"/>
        <v>5.149127743387737</v>
      </c>
      <c r="P41" s="191">
        <f t="shared" si="2"/>
        <v>0</v>
      </c>
      <c r="R41" s="253"/>
      <c r="S41" s="265"/>
      <c r="T41" s="265"/>
      <c r="U41" s="265"/>
      <c r="V41" s="265"/>
      <c r="W41" s="159"/>
      <c r="X41" s="192"/>
      <c r="Y41" s="192"/>
      <c r="Z41" s="192"/>
      <c r="AA41" s="192"/>
    </row>
    <row r="42" spans="1:27" ht="12.75" hidden="1">
      <c r="A42" s="295" t="s">
        <v>2360</v>
      </c>
      <c r="B42" s="296" t="s">
        <v>549</v>
      </c>
      <c r="C42" s="76">
        <v>46965</v>
      </c>
      <c r="D42" s="77">
        <v>29896</v>
      </c>
      <c r="E42" s="77">
        <v>10464</v>
      </c>
      <c r="F42" s="78">
        <v>6605</v>
      </c>
      <c r="H42" s="193">
        <v>44988</v>
      </c>
      <c r="I42" s="194">
        <v>28432</v>
      </c>
      <c r="J42" s="194">
        <v>9951</v>
      </c>
      <c r="K42" s="194">
        <v>6605</v>
      </c>
      <c r="L42" s="195"/>
      <c r="N42" s="191">
        <f t="shared" si="0"/>
        <v>4.394505201387048</v>
      </c>
      <c r="O42" s="191">
        <f t="shared" si="1"/>
        <v>5.149127743387737</v>
      </c>
      <c r="P42" s="191">
        <f t="shared" si="2"/>
        <v>0</v>
      </c>
      <c r="R42" s="253"/>
      <c r="S42" s="265"/>
      <c r="T42" s="265"/>
      <c r="U42" s="265"/>
      <c r="V42" s="265"/>
      <c r="W42" s="159"/>
      <c r="X42" s="192"/>
      <c r="Y42" s="192"/>
      <c r="Z42" s="192"/>
      <c r="AA42" s="192"/>
    </row>
    <row r="43" spans="1:27" ht="12.75" hidden="1">
      <c r="A43" s="295" t="s">
        <v>2361</v>
      </c>
      <c r="B43" s="296" t="s">
        <v>1330</v>
      </c>
      <c r="C43" s="76">
        <v>55004</v>
      </c>
      <c r="D43" s="77">
        <v>35858</v>
      </c>
      <c r="E43" s="77">
        <v>12550</v>
      </c>
      <c r="F43" s="78">
        <v>6596</v>
      </c>
      <c r="H43" s="193">
        <v>52635</v>
      </c>
      <c r="I43" s="194">
        <v>34103</v>
      </c>
      <c r="J43" s="194">
        <v>11936</v>
      </c>
      <c r="K43" s="194">
        <v>6596</v>
      </c>
      <c r="L43" s="195"/>
      <c r="N43" s="191">
        <f t="shared" si="0"/>
        <v>4.5008074475159106</v>
      </c>
      <c r="O43" s="191">
        <f t="shared" si="1"/>
        <v>5.146174823329332</v>
      </c>
      <c r="P43" s="191">
        <f t="shared" si="2"/>
        <v>0</v>
      </c>
      <c r="R43" s="253"/>
      <c r="S43" s="265"/>
      <c r="T43" s="265"/>
      <c r="U43" s="265"/>
      <c r="V43" s="265"/>
      <c r="W43" s="159"/>
      <c r="X43" s="192"/>
      <c r="Y43" s="192"/>
      <c r="Z43" s="192"/>
      <c r="AA43" s="192"/>
    </row>
    <row r="44" spans="1:27" ht="12.75" hidden="1">
      <c r="A44" s="295" t="s">
        <v>2362</v>
      </c>
      <c r="B44" s="296" t="s">
        <v>1331</v>
      </c>
      <c r="C44" s="76">
        <v>0</v>
      </c>
      <c r="D44" s="77">
        <v>0</v>
      </c>
      <c r="E44" s="77">
        <v>0</v>
      </c>
      <c r="F44" s="78">
        <v>0</v>
      </c>
      <c r="H44" s="193">
        <v>0</v>
      </c>
      <c r="I44" s="194">
        <v>0</v>
      </c>
      <c r="J44" s="194">
        <v>0</v>
      </c>
      <c r="K44" s="194">
        <v>0</v>
      </c>
      <c r="L44" s="195"/>
      <c r="N44" s="191" t="str">
        <f t="shared" si="0"/>
        <v>-</v>
      </c>
      <c r="O44" s="191" t="str">
        <f t="shared" si="1"/>
        <v>-</v>
      </c>
      <c r="P44" s="191" t="str">
        <f t="shared" si="2"/>
        <v>-</v>
      </c>
      <c r="R44" s="253"/>
      <c r="S44" s="265"/>
      <c r="T44" s="265"/>
      <c r="U44" s="265"/>
      <c r="V44" s="265"/>
      <c r="W44" s="159"/>
      <c r="X44" s="192"/>
      <c r="Y44" s="192"/>
      <c r="Z44" s="192"/>
      <c r="AA44" s="192"/>
    </row>
    <row r="45" spans="1:27" ht="12.75" hidden="1">
      <c r="A45" s="295" t="s">
        <v>2363</v>
      </c>
      <c r="B45" s="296" t="s">
        <v>1332</v>
      </c>
      <c r="C45" s="76">
        <v>47294</v>
      </c>
      <c r="D45" s="77">
        <v>30146</v>
      </c>
      <c r="E45" s="77">
        <v>10551</v>
      </c>
      <c r="F45" s="78">
        <v>6597</v>
      </c>
      <c r="H45" s="193">
        <v>45302</v>
      </c>
      <c r="I45" s="194">
        <v>28670</v>
      </c>
      <c r="J45" s="194">
        <v>10035</v>
      </c>
      <c r="K45" s="194">
        <v>6597</v>
      </c>
      <c r="L45" s="195"/>
      <c r="N45" s="191">
        <f t="shared" si="0"/>
        <v>4.397156858416835</v>
      </c>
      <c r="O45" s="191">
        <f t="shared" si="1"/>
        <v>5.148238576909677</v>
      </c>
      <c r="P45" s="191">
        <f t="shared" si="2"/>
        <v>0</v>
      </c>
      <c r="R45" s="253"/>
      <c r="S45" s="265"/>
      <c r="T45" s="265"/>
      <c r="U45" s="265"/>
      <c r="V45" s="265"/>
      <c r="W45" s="159"/>
      <c r="X45" s="192"/>
      <c r="Y45" s="192"/>
      <c r="Z45" s="192"/>
      <c r="AA45" s="192"/>
    </row>
    <row r="46" spans="1:27" ht="12.75" hidden="1">
      <c r="A46" s="295" t="s">
        <v>2364</v>
      </c>
      <c r="B46" s="296" t="s">
        <v>1333</v>
      </c>
      <c r="C46" s="76">
        <v>49569</v>
      </c>
      <c r="D46" s="77">
        <v>31792</v>
      </c>
      <c r="E46" s="77">
        <v>11127</v>
      </c>
      <c r="F46" s="78">
        <v>6650</v>
      </c>
      <c r="H46" s="193">
        <v>47469</v>
      </c>
      <c r="I46" s="194">
        <v>30236</v>
      </c>
      <c r="J46" s="194">
        <v>10583</v>
      </c>
      <c r="K46" s="194">
        <v>6650</v>
      </c>
      <c r="L46" s="195"/>
      <c r="N46" s="191">
        <f t="shared" si="0"/>
        <v>4.423939834418249</v>
      </c>
      <c r="O46" s="191">
        <f t="shared" si="1"/>
        <v>5.146183357586992</v>
      </c>
      <c r="P46" s="191">
        <f t="shared" si="2"/>
        <v>0</v>
      </c>
      <c r="R46" s="253"/>
      <c r="S46" s="265"/>
      <c r="T46" s="265"/>
      <c r="U46" s="265"/>
      <c r="V46" s="265"/>
      <c r="W46" s="159"/>
      <c r="X46" s="192"/>
      <c r="Y46" s="192"/>
      <c r="Z46" s="192"/>
      <c r="AA46" s="192"/>
    </row>
    <row r="47" spans="1:27" ht="12.75" hidden="1">
      <c r="A47" s="295" t="s">
        <v>2365</v>
      </c>
      <c r="B47" s="296" t="s">
        <v>1149</v>
      </c>
      <c r="C47" s="76">
        <v>49569</v>
      </c>
      <c r="D47" s="77">
        <v>31792</v>
      </c>
      <c r="E47" s="77">
        <v>11127</v>
      </c>
      <c r="F47" s="78">
        <v>6650</v>
      </c>
      <c r="H47" s="193">
        <v>47469</v>
      </c>
      <c r="I47" s="194">
        <v>30236</v>
      </c>
      <c r="J47" s="194">
        <v>10583</v>
      </c>
      <c r="K47" s="194">
        <v>6650</v>
      </c>
      <c r="L47" s="195"/>
      <c r="N47" s="191">
        <f t="shared" si="0"/>
        <v>4.423939834418249</v>
      </c>
      <c r="O47" s="191">
        <f t="shared" si="1"/>
        <v>5.146183357586992</v>
      </c>
      <c r="P47" s="191">
        <f t="shared" si="2"/>
        <v>0</v>
      </c>
      <c r="R47" s="253"/>
      <c r="S47" s="265"/>
      <c r="T47" s="265"/>
      <c r="U47" s="265"/>
      <c r="V47" s="265"/>
      <c r="W47" s="159"/>
      <c r="X47" s="192"/>
      <c r="Y47" s="192"/>
      <c r="Z47" s="192"/>
      <c r="AA47" s="192"/>
    </row>
    <row r="48" spans="1:27" ht="12.75" hidden="1">
      <c r="A48" s="295" t="s">
        <v>2366</v>
      </c>
      <c r="B48" s="296" t="s">
        <v>686</v>
      </c>
      <c r="C48" s="76">
        <v>43993</v>
      </c>
      <c r="D48" s="77">
        <v>27704</v>
      </c>
      <c r="E48" s="77">
        <v>9696</v>
      </c>
      <c r="F48" s="78">
        <v>6593</v>
      </c>
      <c r="H48" s="193">
        <v>42163</v>
      </c>
      <c r="I48" s="194">
        <v>26348</v>
      </c>
      <c r="J48" s="194">
        <v>9222</v>
      </c>
      <c r="K48" s="194">
        <v>6593</v>
      </c>
      <c r="L48" s="195"/>
      <c r="N48" s="191">
        <f t="shared" si="0"/>
        <v>4.340298365865806</v>
      </c>
      <c r="O48" s="191">
        <f t="shared" si="1"/>
        <v>5.146500683163808</v>
      </c>
      <c r="P48" s="191">
        <f t="shared" si="2"/>
        <v>0</v>
      </c>
      <c r="R48" s="253"/>
      <c r="S48" s="265"/>
      <c r="T48" s="265"/>
      <c r="U48" s="265"/>
      <c r="V48" s="265"/>
      <c r="W48" s="159"/>
      <c r="X48" s="192"/>
      <c r="Y48" s="192"/>
      <c r="Z48" s="192"/>
      <c r="AA48" s="192"/>
    </row>
    <row r="49" spans="1:27" ht="12.75" hidden="1">
      <c r="A49" s="295" t="s">
        <v>2367</v>
      </c>
      <c r="B49" s="296" t="s">
        <v>1334</v>
      </c>
      <c r="C49" s="76">
        <v>47294</v>
      </c>
      <c r="D49" s="77">
        <v>30146</v>
      </c>
      <c r="E49" s="77">
        <v>10551</v>
      </c>
      <c r="F49" s="78">
        <v>6597</v>
      </c>
      <c r="H49" s="193">
        <v>45302</v>
      </c>
      <c r="I49" s="194">
        <v>28670</v>
      </c>
      <c r="J49" s="194">
        <v>10035</v>
      </c>
      <c r="K49" s="194">
        <v>6597</v>
      </c>
      <c r="L49" s="195"/>
      <c r="N49" s="191">
        <f t="shared" si="0"/>
        <v>4.397156858416835</v>
      </c>
      <c r="O49" s="191">
        <f t="shared" si="1"/>
        <v>5.148238576909677</v>
      </c>
      <c r="P49" s="191">
        <f t="shared" si="2"/>
        <v>0</v>
      </c>
      <c r="R49" s="253"/>
      <c r="S49" s="265"/>
      <c r="T49" s="265"/>
      <c r="U49" s="265"/>
      <c r="V49" s="265"/>
      <c r="W49" s="159"/>
      <c r="X49" s="192"/>
      <c r="Y49" s="192"/>
      <c r="Z49" s="192"/>
      <c r="AA49" s="192"/>
    </row>
    <row r="50" spans="1:27" ht="12.75" hidden="1">
      <c r="A50" s="295" t="s">
        <v>2368</v>
      </c>
      <c r="B50" s="296" t="s">
        <v>1335</v>
      </c>
      <c r="C50" s="76">
        <v>36115</v>
      </c>
      <c r="D50" s="77">
        <v>21865</v>
      </c>
      <c r="E50" s="77">
        <v>7653</v>
      </c>
      <c r="F50" s="78">
        <v>6597</v>
      </c>
      <c r="H50" s="193">
        <v>34670</v>
      </c>
      <c r="I50" s="194">
        <v>20795</v>
      </c>
      <c r="J50" s="194">
        <v>7278</v>
      </c>
      <c r="K50" s="194">
        <v>6597</v>
      </c>
      <c r="L50" s="195"/>
      <c r="N50" s="191">
        <f t="shared" si="0"/>
        <v>4.167868474185184</v>
      </c>
      <c r="O50" s="191">
        <f t="shared" si="1"/>
        <v>5.145467660495314</v>
      </c>
      <c r="P50" s="191">
        <f t="shared" si="2"/>
        <v>0</v>
      </c>
      <c r="R50" s="253"/>
      <c r="S50" s="265"/>
      <c r="T50" s="265"/>
      <c r="U50" s="265"/>
      <c r="V50" s="265"/>
      <c r="W50" s="159"/>
      <c r="X50" s="192"/>
      <c r="Y50" s="192"/>
      <c r="Z50" s="192"/>
      <c r="AA50" s="192"/>
    </row>
    <row r="51" spans="1:27" ht="12.75" hidden="1">
      <c r="A51" s="295" t="s">
        <v>2369</v>
      </c>
      <c r="B51" s="296" t="s">
        <v>1336</v>
      </c>
      <c r="C51" s="76">
        <v>41144</v>
      </c>
      <c r="D51" s="77">
        <v>25591</v>
      </c>
      <c r="E51" s="77">
        <v>8957</v>
      </c>
      <c r="F51" s="78">
        <v>6596</v>
      </c>
      <c r="H51" s="193">
        <v>39452</v>
      </c>
      <c r="I51" s="194">
        <v>24338</v>
      </c>
      <c r="J51" s="194">
        <v>8518</v>
      </c>
      <c r="K51" s="194">
        <v>6596</v>
      </c>
      <c r="L51" s="195"/>
      <c r="N51" s="191">
        <f t="shared" si="0"/>
        <v>4.288755956605499</v>
      </c>
      <c r="O51" s="191">
        <f t="shared" si="1"/>
        <v>5.148327717971895</v>
      </c>
      <c r="P51" s="191">
        <f t="shared" si="2"/>
        <v>0</v>
      </c>
      <c r="R51" s="253"/>
      <c r="S51" s="265"/>
      <c r="T51" s="265"/>
      <c r="U51" s="265"/>
      <c r="V51" s="265"/>
      <c r="W51" s="159"/>
      <c r="X51" s="192"/>
      <c r="Y51" s="192"/>
      <c r="Z51" s="192"/>
      <c r="AA51" s="192"/>
    </row>
    <row r="52" spans="1:27" ht="12.75" hidden="1">
      <c r="A52" s="295" t="s">
        <v>2370</v>
      </c>
      <c r="B52" s="296" t="s">
        <v>1337</v>
      </c>
      <c r="C52" s="76">
        <v>47294</v>
      </c>
      <c r="D52" s="77">
        <v>30146</v>
      </c>
      <c r="E52" s="77">
        <v>10551</v>
      </c>
      <c r="F52" s="78">
        <v>6597</v>
      </c>
      <c r="H52" s="193">
        <v>45302</v>
      </c>
      <c r="I52" s="194">
        <v>28670</v>
      </c>
      <c r="J52" s="194">
        <v>10035</v>
      </c>
      <c r="K52" s="194">
        <v>6597</v>
      </c>
      <c r="L52" s="195"/>
      <c r="N52" s="191">
        <f t="shared" si="0"/>
        <v>4.397156858416835</v>
      </c>
      <c r="O52" s="191">
        <f t="shared" si="1"/>
        <v>5.148238576909677</v>
      </c>
      <c r="P52" s="191">
        <f t="shared" si="2"/>
        <v>0</v>
      </c>
      <c r="R52" s="253"/>
      <c r="S52" s="265"/>
      <c r="T52" s="265"/>
      <c r="U52" s="265"/>
      <c r="V52" s="265"/>
      <c r="W52" s="159"/>
      <c r="X52" s="192"/>
      <c r="Y52" s="192"/>
      <c r="Z52" s="192"/>
      <c r="AA52" s="192"/>
    </row>
    <row r="53" spans="1:27" ht="12.75" hidden="1">
      <c r="A53" s="295" t="s">
        <v>2371</v>
      </c>
      <c r="B53" s="296" t="s">
        <v>1338</v>
      </c>
      <c r="C53" s="76">
        <v>47294</v>
      </c>
      <c r="D53" s="77">
        <v>30146</v>
      </c>
      <c r="E53" s="77">
        <v>10551</v>
      </c>
      <c r="F53" s="78">
        <v>6597</v>
      </c>
      <c r="H53" s="193">
        <v>45302</v>
      </c>
      <c r="I53" s="194">
        <v>28670</v>
      </c>
      <c r="J53" s="194">
        <v>10035</v>
      </c>
      <c r="K53" s="194">
        <v>6597</v>
      </c>
      <c r="L53" s="195"/>
      <c r="N53" s="191">
        <f t="shared" si="0"/>
        <v>4.397156858416835</v>
      </c>
      <c r="O53" s="191">
        <f t="shared" si="1"/>
        <v>5.148238576909677</v>
      </c>
      <c r="P53" s="191">
        <f t="shared" si="2"/>
        <v>0</v>
      </c>
      <c r="R53" s="253"/>
      <c r="S53" s="265"/>
      <c r="T53" s="265"/>
      <c r="U53" s="265"/>
      <c r="V53" s="265"/>
      <c r="W53" s="159"/>
      <c r="X53" s="192"/>
      <c r="Y53" s="192"/>
      <c r="Z53" s="192"/>
      <c r="AA53" s="192"/>
    </row>
    <row r="54" spans="1:27" ht="12.75" hidden="1">
      <c r="A54" s="295" t="s">
        <v>2372</v>
      </c>
      <c r="B54" s="296" t="s">
        <v>1150</v>
      </c>
      <c r="C54" s="76">
        <v>36115</v>
      </c>
      <c r="D54" s="77">
        <v>21865</v>
      </c>
      <c r="E54" s="77">
        <v>7653</v>
      </c>
      <c r="F54" s="78">
        <v>6597</v>
      </c>
      <c r="H54" s="193">
        <v>34670</v>
      </c>
      <c r="I54" s="194">
        <v>20795</v>
      </c>
      <c r="J54" s="194">
        <v>7278</v>
      </c>
      <c r="K54" s="194">
        <v>6597</v>
      </c>
      <c r="L54" s="195"/>
      <c r="N54" s="191">
        <f t="shared" si="0"/>
        <v>4.167868474185184</v>
      </c>
      <c r="O54" s="191">
        <f t="shared" si="1"/>
        <v>5.145467660495314</v>
      </c>
      <c r="P54" s="191">
        <f t="shared" si="2"/>
        <v>0</v>
      </c>
      <c r="R54" s="253"/>
      <c r="S54" s="265"/>
      <c r="T54" s="265"/>
      <c r="U54" s="265"/>
      <c r="V54" s="265"/>
      <c r="W54" s="159"/>
      <c r="X54" s="192"/>
      <c r="Y54" s="192"/>
      <c r="Z54" s="192"/>
      <c r="AA54" s="192"/>
    </row>
    <row r="55" spans="1:27" ht="12.75" hidden="1">
      <c r="A55" s="295" t="s">
        <v>2373</v>
      </c>
      <c r="B55" s="296" t="s">
        <v>1339</v>
      </c>
      <c r="C55" s="76">
        <v>0</v>
      </c>
      <c r="D55" s="77">
        <v>0</v>
      </c>
      <c r="E55" s="77">
        <v>0</v>
      </c>
      <c r="F55" s="78">
        <v>0</v>
      </c>
      <c r="H55" s="193">
        <v>0</v>
      </c>
      <c r="I55" s="194">
        <v>0</v>
      </c>
      <c r="J55" s="194">
        <v>0</v>
      </c>
      <c r="K55" s="194">
        <v>0</v>
      </c>
      <c r="L55" s="195"/>
      <c r="N55" s="191" t="str">
        <f t="shared" si="0"/>
        <v>-</v>
      </c>
      <c r="O55" s="191" t="str">
        <f t="shared" si="1"/>
        <v>-</v>
      </c>
      <c r="P55" s="191" t="str">
        <f t="shared" si="2"/>
        <v>-</v>
      </c>
      <c r="R55" s="253"/>
      <c r="S55" s="265"/>
      <c r="T55" s="265"/>
      <c r="U55" s="265"/>
      <c r="V55" s="265"/>
      <c r="W55" s="159"/>
      <c r="X55" s="192"/>
      <c r="Y55" s="192"/>
      <c r="Z55" s="192"/>
      <c r="AA55" s="192"/>
    </row>
    <row r="56" spans="1:27" ht="12.75">
      <c r="A56" s="1" t="s">
        <v>2374</v>
      </c>
      <c r="B56" s="3" t="s">
        <v>1340</v>
      </c>
      <c r="C56" s="76">
        <v>47406</v>
      </c>
      <c r="D56" s="77">
        <v>30145</v>
      </c>
      <c r="E56" s="77">
        <v>10551</v>
      </c>
      <c r="F56" s="78">
        <v>6710</v>
      </c>
      <c r="H56" s="193">
        <v>45413</v>
      </c>
      <c r="I56" s="194">
        <v>28669</v>
      </c>
      <c r="J56" s="194">
        <v>10034</v>
      </c>
      <c r="K56" s="194">
        <v>6710</v>
      </c>
      <c r="L56" s="195"/>
      <c r="N56" s="191">
        <f t="shared" si="0"/>
        <v>4.3886111906282395</v>
      </c>
      <c r="O56" s="191">
        <f t="shared" si="1"/>
        <v>5.148418152010876</v>
      </c>
      <c r="P56" s="191">
        <f t="shared" si="2"/>
        <v>0</v>
      </c>
      <c r="R56" s="253"/>
      <c r="S56" s="266"/>
      <c r="T56" s="265"/>
      <c r="U56" s="265"/>
      <c r="V56" s="265"/>
      <c r="W56" s="160"/>
      <c r="X56" s="192" t="s">
        <v>2845</v>
      </c>
      <c r="Y56" s="192"/>
      <c r="Z56" s="192"/>
      <c r="AA56" s="192"/>
    </row>
    <row r="57" spans="1:27" ht="12.75" hidden="1">
      <c r="A57" s="295" t="s">
        <v>2375</v>
      </c>
      <c r="B57" s="296" t="s">
        <v>1341</v>
      </c>
      <c r="C57" s="76">
        <v>47294</v>
      </c>
      <c r="D57" s="77">
        <v>30146</v>
      </c>
      <c r="E57" s="77">
        <v>10551</v>
      </c>
      <c r="F57" s="78">
        <v>6597</v>
      </c>
      <c r="H57" s="193">
        <v>45302</v>
      </c>
      <c r="I57" s="194">
        <v>28670</v>
      </c>
      <c r="J57" s="194">
        <v>10035</v>
      </c>
      <c r="K57" s="194">
        <v>6597</v>
      </c>
      <c r="L57" s="195"/>
      <c r="N57" s="191">
        <f t="shared" si="0"/>
        <v>4.397156858416835</v>
      </c>
      <c r="O57" s="191">
        <f t="shared" si="1"/>
        <v>5.148238576909677</v>
      </c>
      <c r="P57" s="191">
        <f t="shared" si="2"/>
        <v>0</v>
      </c>
      <c r="R57" s="253"/>
      <c r="S57" s="265"/>
      <c r="T57" s="265"/>
      <c r="U57" s="265"/>
      <c r="V57" s="265"/>
      <c r="W57" s="159"/>
      <c r="X57" s="192"/>
      <c r="Y57" s="192"/>
      <c r="Z57" s="192"/>
      <c r="AA57" s="192"/>
    </row>
    <row r="58" spans="1:27" ht="12.75" hidden="1">
      <c r="A58" s="295" t="s">
        <v>2376</v>
      </c>
      <c r="B58" s="296" t="s">
        <v>1342</v>
      </c>
      <c r="C58" s="76">
        <v>0</v>
      </c>
      <c r="D58" s="77">
        <v>0</v>
      </c>
      <c r="E58" s="77">
        <v>0</v>
      </c>
      <c r="F58" s="78">
        <v>0</v>
      </c>
      <c r="H58" s="193">
        <v>0</v>
      </c>
      <c r="I58" s="194">
        <v>0</v>
      </c>
      <c r="J58" s="194">
        <v>0</v>
      </c>
      <c r="K58" s="194">
        <v>0</v>
      </c>
      <c r="L58" s="195"/>
      <c r="N58" s="191" t="str">
        <f t="shared" si="0"/>
        <v>-</v>
      </c>
      <c r="O58" s="191" t="str">
        <f t="shared" si="1"/>
        <v>-</v>
      </c>
      <c r="P58" s="191" t="str">
        <f t="shared" si="2"/>
        <v>-</v>
      </c>
      <c r="R58" s="253"/>
      <c r="S58" s="265"/>
      <c r="T58" s="265"/>
      <c r="U58" s="265"/>
      <c r="V58" s="265"/>
      <c r="W58" s="159"/>
      <c r="X58" s="192"/>
      <c r="Y58" s="192"/>
      <c r="Z58" s="192"/>
      <c r="AA58" s="192"/>
    </row>
    <row r="59" spans="1:27" ht="12.75" hidden="1">
      <c r="A59" s="295" t="s">
        <v>2377</v>
      </c>
      <c r="B59" s="296" t="s">
        <v>1343</v>
      </c>
      <c r="C59" s="76">
        <v>0</v>
      </c>
      <c r="D59" s="77">
        <v>0</v>
      </c>
      <c r="E59" s="77">
        <v>0</v>
      </c>
      <c r="F59" s="78">
        <v>0</v>
      </c>
      <c r="H59" s="193">
        <v>0</v>
      </c>
      <c r="I59" s="194">
        <v>0</v>
      </c>
      <c r="J59" s="194">
        <v>0</v>
      </c>
      <c r="K59" s="194">
        <v>0</v>
      </c>
      <c r="L59" s="195"/>
      <c r="N59" s="191" t="str">
        <f t="shared" si="0"/>
        <v>-</v>
      </c>
      <c r="O59" s="191" t="str">
        <f t="shared" si="1"/>
        <v>-</v>
      </c>
      <c r="P59" s="191" t="str">
        <f t="shared" si="2"/>
        <v>-</v>
      </c>
      <c r="R59" s="253"/>
      <c r="S59" s="265"/>
      <c r="T59" s="265"/>
      <c r="U59" s="265"/>
      <c r="V59" s="265"/>
      <c r="W59" s="159"/>
      <c r="X59" s="192"/>
      <c r="Y59" s="192"/>
      <c r="Z59" s="192"/>
      <c r="AA59" s="192"/>
    </row>
    <row r="60" spans="1:27" ht="12.75" hidden="1">
      <c r="A60" s="295" t="s">
        <v>2378</v>
      </c>
      <c r="B60" s="296" t="s">
        <v>1344</v>
      </c>
      <c r="C60" s="76">
        <v>49244</v>
      </c>
      <c r="D60" s="77">
        <v>31572</v>
      </c>
      <c r="E60" s="77">
        <v>11050</v>
      </c>
      <c r="F60" s="78">
        <v>6622</v>
      </c>
      <c r="H60" s="193">
        <v>47157</v>
      </c>
      <c r="I60" s="194">
        <v>30026</v>
      </c>
      <c r="J60" s="194">
        <v>10509</v>
      </c>
      <c r="K60" s="194">
        <v>6622</v>
      </c>
      <c r="L60" s="195"/>
      <c r="N60" s="191">
        <f t="shared" si="0"/>
        <v>4.425642004368385</v>
      </c>
      <c r="O60" s="191">
        <f t="shared" si="1"/>
        <v>5.148870978485306</v>
      </c>
      <c r="P60" s="191">
        <f t="shared" si="2"/>
        <v>0</v>
      </c>
      <c r="R60" s="253"/>
      <c r="S60" s="265"/>
      <c r="T60" s="265"/>
      <c r="U60" s="265"/>
      <c r="V60" s="265"/>
      <c r="W60" s="159"/>
      <c r="X60" s="192"/>
      <c r="Y60" s="192"/>
      <c r="Z60" s="192"/>
      <c r="AA60" s="192"/>
    </row>
    <row r="61" spans="1:27" ht="12.75" hidden="1">
      <c r="A61" s="295" t="s">
        <v>2379</v>
      </c>
      <c r="B61" s="296" t="s">
        <v>1345</v>
      </c>
      <c r="C61" s="76">
        <v>0</v>
      </c>
      <c r="D61" s="77">
        <v>0</v>
      </c>
      <c r="E61" s="77">
        <v>0</v>
      </c>
      <c r="F61" s="78">
        <v>0</v>
      </c>
      <c r="H61" s="193">
        <v>0</v>
      </c>
      <c r="I61" s="194">
        <v>0</v>
      </c>
      <c r="J61" s="194">
        <v>0</v>
      </c>
      <c r="K61" s="194">
        <v>0</v>
      </c>
      <c r="L61" s="195"/>
      <c r="N61" s="191" t="str">
        <f t="shared" si="0"/>
        <v>-</v>
      </c>
      <c r="O61" s="191" t="str">
        <f t="shared" si="1"/>
        <v>-</v>
      </c>
      <c r="P61" s="191" t="str">
        <f t="shared" si="2"/>
        <v>-</v>
      </c>
      <c r="R61" s="253"/>
      <c r="S61" s="265"/>
      <c r="T61" s="265"/>
      <c r="U61" s="265"/>
      <c r="V61" s="265"/>
      <c r="W61" s="159"/>
      <c r="X61" s="192"/>
      <c r="Y61" s="192"/>
      <c r="Z61" s="192"/>
      <c r="AA61" s="192"/>
    </row>
    <row r="62" spans="1:27" ht="12.75" hidden="1">
      <c r="A62" s="295" t="s">
        <v>2380</v>
      </c>
      <c r="B62" s="297" t="s">
        <v>1346</v>
      </c>
      <c r="C62" s="76">
        <v>0</v>
      </c>
      <c r="D62" s="77">
        <v>0</v>
      </c>
      <c r="E62" s="77">
        <v>0</v>
      </c>
      <c r="F62" s="78">
        <v>0</v>
      </c>
      <c r="H62" s="193">
        <v>0</v>
      </c>
      <c r="I62" s="194">
        <v>0</v>
      </c>
      <c r="J62" s="194">
        <v>0</v>
      </c>
      <c r="K62" s="194">
        <v>0</v>
      </c>
      <c r="L62" s="195"/>
      <c r="N62" s="191" t="str">
        <f t="shared" si="0"/>
        <v>-</v>
      </c>
      <c r="O62" s="191" t="str">
        <f t="shared" si="1"/>
        <v>-</v>
      </c>
      <c r="P62" s="191" t="str">
        <f t="shared" si="2"/>
        <v>-</v>
      </c>
      <c r="R62" s="253"/>
      <c r="S62" s="265"/>
      <c r="T62" s="265"/>
      <c r="U62" s="265"/>
      <c r="V62" s="265"/>
      <c r="W62" s="159"/>
      <c r="X62" s="192"/>
      <c r="Y62" s="192"/>
      <c r="Z62" s="192"/>
      <c r="AA62" s="192"/>
    </row>
    <row r="63" spans="1:27" ht="12.75" hidden="1">
      <c r="A63" s="295" t="s">
        <v>2381</v>
      </c>
      <c r="B63" s="296" t="s">
        <v>1347</v>
      </c>
      <c r="C63" s="76">
        <v>48013</v>
      </c>
      <c r="D63" s="77">
        <v>30690</v>
      </c>
      <c r="E63" s="77">
        <v>10742</v>
      </c>
      <c r="F63" s="78">
        <v>6581</v>
      </c>
      <c r="H63" s="193">
        <v>45985</v>
      </c>
      <c r="I63" s="194">
        <v>29188</v>
      </c>
      <c r="J63" s="194">
        <v>10216</v>
      </c>
      <c r="K63" s="194">
        <v>6581</v>
      </c>
      <c r="L63" s="195"/>
      <c r="N63" s="191">
        <f t="shared" si="0"/>
        <v>4.410133739262804</v>
      </c>
      <c r="O63" s="191">
        <f t="shared" si="1"/>
        <v>5.145950390571457</v>
      </c>
      <c r="P63" s="191">
        <f t="shared" si="2"/>
        <v>0</v>
      </c>
      <c r="R63" s="253"/>
      <c r="S63" s="265"/>
      <c r="T63" s="265"/>
      <c r="U63" s="265"/>
      <c r="V63" s="265"/>
      <c r="W63" s="159"/>
      <c r="X63" s="192"/>
      <c r="Y63" s="192"/>
      <c r="Z63" s="192"/>
      <c r="AA63" s="192"/>
    </row>
    <row r="64" spans="1:27" ht="12.75" hidden="1">
      <c r="A64" s="295" t="s">
        <v>2382</v>
      </c>
      <c r="B64" s="296" t="s">
        <v>1348</v>
      </c>
      <c r="C64" s="76">
        <v>55609</v>
      </c>
      <c r="D64" s="77">
        <v>35524</v>
      </c>
      <c r="E64" s="77">
        <v>12433</v>
      </c>
      <c r="F64" s="78">
        <v>7652</v>
      </c>
      <c r="H64" s="193">
        <v>53262</v>
      </c>
      <c r="I64" s="194">
        <v>33785</v>
      </c>
      <c r="J64" s="194">
        <v>11825</v>
      </c>
      <c r="K64" s="194">
        <v>7652</v>
      </c>
      <c r="L64" s="195"/>
      <c r="N64" s="191">
        <f t="shared" si="0"/>
        <v>4.406518718786373</v>
      </c>
      <c r="O64" s="191">
        <f t="shared" si="1"/>
        <v>5.147254698830835</v>
      </c>
      <c r="P64" s="191">
        <f t="shared" si="2"/>
        <v>0</v>
      </c>
      <c r="R64" s="253"/>
      <c r="S64" s="265"/>
      <c r="T64" s="265"/>
      <c r="U64" s="265"/>
      <c r="V64" s="265"/>
      <c r="W64" s="159"/>
      <c r="X64" s="192"/>
      <c r="Y64" s="192"/>
      <c r="Z64" s="192"/>
      <c r="AA64" s="192"/>
    </row>
    <row r="65" spans="1:27" ht="12.75" hidden="1">
      <c r="A65" s="295" t="s">
        <v>2383</v>
      </c>
      <c r="B65" s="296" t="s">
        <v>1349</v>
      </c>
      <c r="C65" s="76">
        <v>35813</v>
      </c>
      <c r="D65" s="77">
        <v>20891</v>
      </c>
      <c r="E65" s="77">
        <v>7312</v>
      </c>
      <c r="F65" s="78">
        <v>7610</v>
      </c>
      <c r="H65" s="193">
        <v>34432</v>
      </c>
      <c r="I65" s="194">
        <v>19868</v>
      </c>
      <c r="J65" s="194">
        <v>6954</v>
      </c>
      <c r="K65" s="194">
        <v>7610</v>
      </c>
      <c r="L65" s="195"/>
      <c r="N65" s="191">
        <f t="shared" si="0"/>
        <v>4.0108039033457175</v>
      </c>
      <c r="O65" s="191">
        <f t="shared" si="1"/>
        <v>5.148983289712092</v>
      </c>
      <c r="P65" s="191">
        <f t="shared" si="2"/>
        <v>0</v>
      </c>
      <c r="R65" s="253"/>
      <c r="S65" s="265"/>
      <c r="T65" s="265"/>
      <c r="U65" s="265"/>
      <c r="V65" s="265"/>
      <c r="W65" s="159"/>
      <c r="X65" s="192"/>
      <c r="Y65" s="192"/>
      <c r="Z65" s="192"/>
      <c r="AA65" s="192"/>
    </row>
    <row r="66" spans="1:27" ht="12.75" hidden="1">
      <c r="A66" s="295" t="s">
        <v>2384</v>
      </c>
      <c r="B66" s="296" t="s">
        <v>1350</v>
      </c>
      <c r="C66" s="76">
        <v>55609</v>
      </c>
      <c r="D66" s="77">
        <v>35524</v>
      </c>
      <c r="E66" s="77">
        <v>12433</v>
      </c>
      <c r="F66" s="78">
        <v>7652</v>
      </c>
      <c r="H66" s="193">
        <v>53262</v>
      </c>
      <c r="I66" s="194">
        <v>33785</v>
      </c>
      <c r="J66" s="194">
        <v>11825</v>
      </c>
      <c r="K66" s="194">
        <v>7652</v>
      </c>
      <c r="L66" s="195"/>
      <c r="N66" s="191">
        <f t="shared" si="0"/>
        <v>4.406518718786373</v>
      </c>
      <c r="O66" s="191">
        <f t="shared" si="1"/>
        <v>5.147254698830835</v>
      </c>
      <c r="P66" s="191">
        <f t="shared" si="2"/>
        <v>0</v>
      </c>
      <c r="R66" s="253"/>
      <c r="S66" s="265"/>
      <c r="T66" s="265"/>
      <c r="U66" s="265"/>
      <c r="V66" s="265"/>
      <c r="W66" s="159"/>
      <c r="X66" s="192"/>
      <c r="Y66" s="192"/>
      <c r="Z66" s="192"/>
      <c r="AA66" s="192"/>
    </row>
    <row r="67" spans="1:27" ht="12.75" hidden="1">
      <c r="A67" s="295" t="s">
        <v>2385</v>
      </c>
      <c r="B67" s="296" t="s">
        <v>1351</v>
      </c>
      <c r="C67" s="76">
        <v>52223</v>
      </c>
      <c r="D67" s="77">
        <v>33037</v>
      </c>
      <c r="E67" s="77">
        <v>11563</v>
      </c>
      <c r="F67" s="78">
        <v>7623</v>
      </c>
      <c r="H67" s="193">
        <v>50040</v>
      </c>
      <c r="I67" s="194">
        <v>31420</v>
      </c>
      <c r="J67" s="194">
        <v>10997</v>
      </c>
      <c r="K67" s="194">
        <v>7623</v>
      </c>
      <c r="L67" s="195"/>
      <c r="N67" s="191">
        <f t="shared" si="0"/>
        <v>4.362509992006409</v>
      </c>
      <c r="O67" s="191">
        <f t="shared" si="1"/>
        <v>5.1464035646085335</v>
      </c>
      <c r="P67" s="191">
        <f t="shared" si="2"/>
        <v>0</v>
      </c>
      <c r="R67" s="253"/>
      <c r="S67" s="265"/>
      <c r="T67" s="265"/>
      <c r="U67" s="265"/>
      <c r="V67" s="265"/>
      <c r="W67" s="159"/>
      <c r="X67" s="192"/>
      <c r="Y67" s="192"/>
      <c r="Z67" s="192"/>
      <c r="AA67" s="192"/>
    </row>
    <row r="68" spans="1:27" ht="12.75" hidden="1">
      <c r="A68" s="295" t="s">
        <v>2386</v>
      </c>
      <c r="B68" s="296" t="s">
        <v>1352</v>
      </c>
      <c r="C68" s="76">
        <v>48669</v>
      </c>
      <c r="D68" s="77">
        <v>32723</v>
      </c>
      <c r="E68" s="77">
        <v>11453</v>
      </c>
      <c r="F68" s="78">
        <v>4493</v>
      </c>
      <c r="H68" s="193">
        <v>46506</v>
      </c>
      <c r="I68" s="194">
        <v>31121</v>
      </c>
      <c r="J68" s="194">
        <v>10892</v>
      </c>
      <c r="K68" s="194">
        <v>4493</v>
      </c>
      <c r="L68" s="195"/>
      <c r="N68" s="191">
        <f t="shared" si="0"/>
        <v>4.651012772545471</v>
      </c>
      <c r="O68" s="191">
        <f t="shared" si="1"/>
        <v>5.147649497124121</v>
      </c>
      <c r="P68" s="191">
        <f t="shared" si="2"/>
        <v>0</v>
      </c>
      <c r="R68" s="253"/>
      <c r="S68" s="265"/>
      <c r="T68" s="265"/>
      <c r="U68" s="265"/>
      <c r="V68" s="265"/>
      <c r="W68" s="159"/>
      <c r="X68" s="192"/>
      <c r="Y68" s="192"/>
      <c r="Z68" s="192"/>
      <c r="AA68" s="192"/>
    </row>
    <row r="69" spans="1:27" ht="12.75" hidden="1">
      <c r="A69" s="295" t="s">
        <v>2387</v>
      </c>
      <c r="B69" s="296" t="s">
        <v>1353</v>
      </c>
      <c r="C69" s="76">
        <v>54506</v>
      </c>
      <c r="D69" s="77">
        <v>34737</v>
      </c>
      <c r="E69" s="77">
        <v>12158</v>
      </c>
      <c r="F69" s="78">
        <v>7611</v>
      </c>
      <c r="H69" s="193">
        <v>52210</v>
      </c>
      <c r="I69" s="194">
        <v>33036</v>
      </c>
      <c r="J69" s="194">
        <v>11563</v>
      </c>
      <c r="K69" s="194">
        <v>7611</v>
      </c>
      <c r="L69" s="195"/>
      <c r="N69" s="191">
        <f t="shared" si="0"/>
        <v>4.397624976058225</v>
      </c>
      <c r="O69" s="191">
        <f t="shared" si="1"/>
        <v>5.148928441699965</v>
      </c>
      <c r="P69" s="191">
        <f t="shared" si="2"/>
        <v>0</v>
      </c>
      <c r="R69" s="253"/>
      <c r="S69" s="265"/>
      <c r="T69" s="265"/>
      <c r="U69" s="265"/>
      <c r="V69" s="265"/>
      <c r="W69" s="159"/>
      <c r="X69" s="192"/>
      <c r="Y69" s="192"/>
      <c r="Z69" s="192"/>
      <c r="AA69" s="192"/>
    </row>
    <row r="70" spans="1:27" ht="12.75" hidden="1">
      <c r="A70" s="295" t="s">
        <v>2388</v>
      </c>
      <c r="B70" s="296" t="s">
        <v>1354</v>
      </c>
      <c r="C70" s="76">
        <v>49033</v>
      </c>
      <c r="D70" s="77">
        <v>33027</v>
      </c>
      <c r="E70" s="77">
        <v>11559</v>
      </c>
      <c r="F70" s="78">
        <v>4447</v>
      </c>
      <c r="H70" s="193">
        <v>46851</v>
      </c>
      <c r="I70" s="194">
        <v>31410</v>
      </c>
      <c r="J70" s="194">
        <v>10994</v>
      </c>
      <c r="K70" s="194">
        <v>4447</v>
      </c>
      <c r="L70" s="195"/>
      <c r="N70" s="191">
        <f t="shared" si="0"/>
        <v>4.657317880087945</v>
      </c>
      <c r="O70" s="191">
        <f t="shared" si="1"/>
        <v>5.148042024832861</v>
      </c>
      <c r="P70" s="191">
        <f t="shared" si="2"/>
        <v>0</v>
      </c>
      <c r="R70" s="253"/>
      <c r="S70" s="265"/>
      <c r="T70" s="265"/>
      <c r="U70" s="265"/>
      <c r="V70" s="265"/>
      <c r="W70" s="159"/>
      <c r="X70" s="192"/>
      <c r="Y70" s="192"/>
      <c r="Z70" s="192"/>
      <c r="AA70" s="192"/>
    </row>
    <row r="71" spans="1:27" ht="12.75" hidden="1">
      <c r="A71" s="295" t="s">
        <v>2389</v>
      </c>
      <c r="B71" s="296" t="s">
        <v>740</v>
      </c>
      <c r="C71" s="76">
        <v>53365</v>
      </c>
      <c r="D71" s="77">
        <v>33887</v>
      </c>
      <c r="E71" s="77">
        <v>11860</v>
      </c>
      <c r="F71" s="78">
        <v>7618</v>
      </c>
      <c r="H71" s="193">
        <v>51126</v>
      </c>
      <c r="I71" s="194">
        <v>32228</v>
      </c>
      <c r="J71" s="194">
        <v>11280</v>
      </c>
      <c r="K71" s="194">
        <v>7618</v>
      </c>
      <c r="L71" s="195"/>
      <c r="N71" s="191">
        <f t="shared" si="0"/>
        <v>4.379376442514584</v>
      </c>
      <c r="O71" s="191">
        <f t="shared" si="1"/>
        <v>5.147697654213729</v>
      </c>
      <c r="P71" s="191">
        <f t="shared" si="2"/>
        <v>0</v>
      </c>
      <c r="R71" s="253"/>
      <c r="S71" s="265"/>
      <c r="T71" s="265"/>
      <c r="U71" s="265"/>
      <c r="V71" s="265"/>
      <c r="W71" s="159"/>
      <c r="X71" s="192"/>
      <c r="Y71" s="192"/>
      <c r="Z71" s="192"/>
      <c r="AA71" s="192"/>
    </row>
    <row r="72" spans="1:27" ht="12.75" hidden="1">
      <c r="A72" s="295" t="s">
        <v>2390</v>
      </c>
      <c r="B72" s="296" t="s">
        <v>1355</v>
      </c>
      <c r="C72" s="76">
        <v>0</v>
      </c>
      <c r="D72" s="77">
        <v>0</v>
      </c>
      <c r="E72" s="77">
        <v>0</v>
      </c>
      <c r="F72" s="78">
        <v>0</v>
      </c>
      <c r="H72" s="193">
        <v>0</v>
      </c>
      <c r="I72" s="194">
        <v>0</v>
      </c>
      <c r="J72" s="194">
        <v>0</v>
      </c>
      <c r="K72" s="194">
        <v>0</v>
      </c>
      <c r="L72" s="195"/>
      <c r="N72" s="191" t="str">
        <f aca="true" t="shared" si="3" ref="N72:N135">IF(H72=0,"-",C72/H72*100-100)</f>
        <v>-</v>
      </c>
      <c r="O72" s="191" t="str">
        <f aca="true" t="shared" si="4" ref="O72:O135">IF(H72=0,"-",D72/I72*100-100)</f>
        <v>-</v>
      </c>
      <c r="P72" s="191" t="str">
        <f aca="true" t="shared" si="5" ref="P72:P135">IF(H72=0,"-",F72/(K72+L72)*100-100)</f>
        <v>-</v>
      </c>
      <c r="R72" s="253"/>
      <c r="S72" s="265"/>
      <c r="T72" s="265"/>
      <c r="U72" s="265"/>
      <c r="V72" s="265"/>
      <c r="W72" s="159"/>
      <c r="X72" s="192"/>
      <c r="Y72" s="192"/>
      <c r="Z72" s="192"/>
      <c r="AA72" s="192"/>
    </row>
    <row r="73" spans="1:27" ht="12.75">
      <c r="A73" s="1" t="s">
        <v>2391</v>
      </c>
      <c r="B73" s="3" t="s">
        <v>1356</v>
      </c>
      <c r="C73" s="76">
        <v>60271</v>
      </c>
      <c r="D73" s="77">
        <v>39538</v>
      </c>
      <c r="E73" s="77">
        <v>13838</v>
      </c>
      <c r="F73" s="78">
        <v>6895</v>
      </c>
      <c r="H73" s="193">
        <v>57658</v>
      </c>
      <c r="I73" s="194">
        <v>37602</v>
      </c>
      <c r="J73" s="194">
        <v>13161</v>
      </c>
      <c r="K73" s="194">
        <v>6895</v>
      </c>
      <c r="L73" s="195"/>
      <c r="N73" s="191">
        <f t="shared" si="3"/>
        <v>4.531894966873622</v>
      </c>
      <c r="O73" s="191">
        <f t="shared" si="4"/>
        <v>5.148662305196524</v>
      </c>
      <c r="P73" s="191">
        <f t="shared" si="5"/>
        <v>0</v>
      </c>
      <c r="R73" s="250"/>
      <c r="S73" s="265">
        <v>23</v>
      </c>
      <c r="T73" s="265"/>
      <c r="U73" s="265"/>
      <c r="V73" s="265"/>
      <c r="W73" s="160"/>
      <c r="X73" s="192">
        <v>24</v>
      </c>
      <c r="Y73" s="192"/>
      <c r="Z73" s="192"/>
      <c r="AA73" s="192"/>
    </row>
    <row r="74" spans="1:27" ht="12.75" hidden="1">
      <c r="A74" s="295" t="s">
        <v>2392</v>
      </c>
      <c r="B74" s="296" t="s">
        <v>1357</v>
      </c>
      <c r="C74" s="76">
        <v>59109</v>
      </c>
      <c r="D74" s="77">
        <v>38672</v>
      </c>
      <c r="E74" s="77">
        <v>13535</v>
      </c>
      <c r="F74" s="78">
        <v>6902</v>
      </c>
      <c r="H74" s="193">
        <v>56554</v>
      </c>
      <c r="I74" s="194">
        <v>36779</v>
      </c>
      <c r="J74" s="194">
        <v>12873</v>
      </c>
      <c r="K74" s="194">
        <v>6902</v>
      </c>
      <c r="L74" s="195"/>
      <c r="N74" s="191">
        <f t="shared" si="3"/>
        <v>4.51780599073453</v>
      </c>
      <c r="O74" s="191">
        <f t="shared" si="4"/>
        <v>5.1469588623942855</v>
      </c>
      <c r="P74" s="191">
        <f t="shared" si="5"/>
        <v>0</v>
      </c>
      <c r="R74" s="253"/>
      <c r="S74" s="265"/>
      <c r="T74" s="265"/>
      <c r="U74" s="265"/>
      <c r="V74" s="265"/>
      <c r="W74" s="159"/>
      <c r="X74" s="192"/>
      <c r="Y74" s="192"/>
      <c r="Z74" s="192"/>
      <c r="AA74" s="192"/>
    </row>
    <row r="75" spans="1:27" ht="12.75" hidden="1">
      <c r="A75" s="295" t="s">
        <v>2393</v>
      </c>
      <c r="B75" s="296" t="s">
        <v>1358</v>
      </c>
      <c r="C75" s="76">
        <v>63162</v>
      </c>
      <c r="D75" s="77">
        <v>41649</v>
      </c>
      <c r="E75" s="77">
        <v>14577</v>
      </c>
      <c r="F75" s="78">
        <v>6936</v>
      </c>
      <c r="H75" s="193">
        <v>60410</v>
      </c>
      <c r="I75" s="194">
        <v>39610</v>
      </c>
      <c r="J75" s="194">
        <v>13864</v>
      </c>
      <c r="K75" s="194">
        <v>6936</v>
      </c>
      <c r="L75" s="195"/>
      <c r="N75" s="191">
        <f t="shared" si="3"/>
        <v>4.555537162721407</v>
      </c>
      <c r="O75" s="191">
        <f t="shared" si="4"/>
        <v>5.147689977278461</v>
      </c>
      <c r="P75" s="191">
        <f t="shared" si="5"/>
        <v>0</v>
      </c>
      <c r="R75" s="253"/>
      <c r="S75" s="265"/>
      <c r="T75" s="265"/>
      <c r="U75" s="265"/>
      <c r="V75" s="265"/>
      <c r="W75" s="159"/>
      <c r="X75" s="192"/>
      <c r="Y75" s="192"/>
      <c r="Z75" s="192"/>
      <c r="AA75" s="192"/>
    </row>
    <row r="76" spans="1:27" ht="12.75">
      <c r="A76" s="1" t="s">
        <v>2394</v>
      </c>
      <c r="B76" s="3" t="s">
        <v>1359</v>
      </c>
      <c r="C76" s="76">
        <v>60991</v>
      </c>
      <c r="D76" s="77">
        <v>38562</v>
      </c>
      <c r="E76" s="77">
        <v>13497</v>
      </c>
      <c r="F76" s="78">
        <v>8932</v>
      </c>
      <c r="H76" s="193">
        <v>58442</v>
      </c>
      <c r="I76" s="194">
        <v>36674</v>
      </c>
      <c r="J76" s="194">
        <v>12836</v>
      </c>
      <c r="K76" s="194">
        <v>8932</v>
      </c>
      <c r="L76" s="195"/>
      <c r="N76" s="191">
        <f t="shared" si="3"/>
        <v>4.361589267992201</v>
      </c>
      <c r="O76" s="191">
        <f t="shared" si="4"/>
        <v>5.148061296831543</v>
      </c>
      <c r="P76" s="191">
        <f t="shared" si="5"/>
        <v>0</v>
      </c>
      <c r="R76" s="250"/>
      <c r="S76" s="265">
        <v>13</v>
      </c>
      <c r="T76" s="265">
        <v>66</v>
      </c>
      <c r="U76" s="265">
        <v>2</v>
      </c>
      <c r="V76" s="265"/>
      <c r="W76" s="160"/>
      <c r="X76" s="192">
        <v>41</v>
      </c>
      <c r="Y76" s="192">
        <v>112</v>
      </c>
      <c r="Z76" s="192"/>
      <c r="AA76" s="192"/>
    </row>
    <row r="77" spans="1:27" ht="12.75" hidden="1">
      <c r="A77" s="295" t="s">
        <v>2395</v>
      </c>
      <c r="B77" s="296" t="s">
        <v>1360</v>
      </c>
      <c r="C77" s="76">
        <v>55863</v>
      </c>
      <c r="D77" s="77">
        <v>36263</v>
      </c>
      <c r="E77" s="77">
        <v>12692</v>
      </c>
      <c r="F77" s="78">
        <v>6908</v>
      </c>
      <c r="H77" s="193">
        <v>53467</v>
      </c>
      <c r="I77" s="194">
        <v>34488</v>
      </c>
      <c r="J77" s="194">
        <v>12071</v>
      </c>
      <c r="K77" s="194">
        <v>6908</v>
      </c>
      <c r="L77" s="195"/>
      <c r="N77" s="191">
        <f t="shared" si="3"/>
        <v>4.481268820019821</v>
      </c>
      <c r="O77" s="191">
        <f t="shared" si="4"/>
        <v>5.146717698909782</v>
      </c>
      <c r="P77" s="191">
        <f t="shared" si="5"/>
        <v>0</v>
      </c>
      <c r="R77" s="253"/>
      <c r="S77" s="265"/>
      <c r="T77" s="265"/>
      <c r="U77" s="265"/>
      <c r="V77" s="265"/>
      <c r="W77" s="159"/>
      <c r="X77" s="192"/>
      <c r="Y77" s="192"/>
      <c r="Z77" s="192"/>
      <c r="AA77" s="192"/>
    </row>
    <row r="78" spans="1:27" ht="12.75" hidden="1">
      <c r="A78" s="295" t="s">
        <v>2396</v>
      </c>
      <c r="B78" s="296" t="s">
        <v>1361</v>
      </c>
      <c r="C78" s="76">
        <v>6797</v>
      </c>
      <c r="D78" s="77">
        <v>0</v>
      </c>
      <c r="E78" s="77">
        <v>0</v>
      </c>
      <c r="F78" s="78">
        <v>6797</v>
      </c>
      <c r="H78" s="193">
        <v>6797</v>
      </c>
      <c r="I78" s="194">
        <v>0</v>
      </c>
      <c r="J78" s="194">
        <v>0</v>
      </c>
      <c r="K78" s="194">
        <v>6797</v>
      </c>
      <c r="L78" s="195"/>
      <c r="N78" s="191">
        <f t="shared" si="3"/>
        <v>0</v>
      </c>
      <c r="O78" s="191" t="e">
        <f t="shared" si="4"/>
        <v>#DIV/0!</v>
      </c>
      <c r="P78" s="191">
        <f t="shared" si="5"/>
        <v>0</v>
      </c>
      <c r="R78" s="253"/>
      <c r="S78" s="265"/>
      <c r="T78" s="265"/>
      <c r="U78" s="265"/>
      <c r="V78" s="265"/>
      <c r="W78" s="159"/>
      <c r="X78" s="192"/>
      <c r="Y78" s="192"/>
      <c r="Z78" s="192"/>
      <c r="AA78" s="192"/>
    </row>
    <row r="79" spans="1:27" ht="12.75">
      <c r="A79" s="1" t="s">
        <v>2397</v>
      </c>
      <c r="B79" s="3" t="s">
        <v>1362</v>
      </c>
      <c r="C79" s="76">
        <v>77371</v>
      </c>
      <c r="D79" s="77">
        <v>49176</v>
      </c>
      <c r="E79" s="77">
        <v>17212</v>
      </c>
      <c r="F79" s="78">
        <v>10983</v>
      </c>
      <c r="H79" s="193">
        <v>74121</v>
      </c>
      <c r="I79" s="194">
        <v>46769</v>
      </c>
      <c r="J79" s="194">
        <v>16369</v>
      </c>
      <c r="K79" s="194">
        <v>10983</v>
      </c>
      <c r="L79" s="195"/>
      <c r="N79" s="191">
        <f t="shared" si="3"/>
        <v>4.384722278436598</v>
      </c>
      <c r="O79" s="191">
        <f t="shared" si="4"/>
        <v>5.146571446898591</v>
      </c>
      <c r="P79" s="191">
        <f t="shared" si="5"/>
        <v>0</v>
      </c>
      <c r="R79" s="250"/>
      <c r="S79" s="265"/>
      <c r="T79" s="265">
        <v>2</v>
      </c>
      <c r="U79" s="265"/>
      <c r="V79" s="265"/>
      <c r="W79" s="160"/>
      <c r="X79" s="192">
        <v>23</v>
      </c>
      <c r="Y79" s="192">
        <v>39</v>
      </c>
      <c r="Z79" s="192"/>
      <c r="AA79" s="192"/>
    </row>
    <row r="80" spans="1:27" ht="12.75" hidden="1">
      <c r="A80" s="295" t="s">
        <v>2398</v>
      </c>
      <c r="B80" s="296" t="s">
        <v>1363</v>
      </c>
      <c r="C80" s="76">
        <v>48415</v>
      </c>
      <c r="D80" s="77">
        <v>29254</v>
      </c>
      <c r="E80" s="77">
        <v>10239</v>
      </c>
      <c r="F80" s="78">
        <v>8922</v>
      </c>
      <c r="H80" s="193">
        <v>46482</v>
      </c>
      <c r="I80" s="194">
        <v>27822</v>
      </c>
      <c r="J80" s="194">
        <v>9738</v>
      </c>
      <c r="K80" s="194">
        <v>8922</v>
      </c>
      <c r="L80" s="195"/>
      <c r="N80" s="191">
        <f t="shared" si="3"/>
        <v>4.158599027580578</v>
      </c>
      <c r="O80" s="191">
        <f t="shared" si="4"/>
        <v>5.147005966501325</v>
      </c>
      <c r="P80" s="191">
        <f t="shared" si="5"/>
        <v>0</v>
      </c>
      <c r="R80" s="253"/>
      <c r="S80" s="265"/>
      <c r="T80" s="265"/>
      <c r="U80" s="265"/>
      <c r="V80" s="265"/>
      <c r="W80" s="159"/>
      <c r="X80" s="192"/>
      <c r="Y80" s="192"/>
      <c r="Z80" s="192"/>
      <c r="AA80" s="192"/>
    </row>
    <row r="81" spans="1:27" ht="12.75" hidden="1">
      <c r="A81" s="295" t="s">
        <v>2399</v>
      </c>
      <c r="B81" s="296" t="s">
        <v>1364</v>
      </c>
      <c r="C81" s="76">
        <v>62309</v>
      </c>
      <c r="D81" s="77">
        <v>39531</v>
      </c>
      <c r="E81" s="77">
        <v>13836</v>
      </c>
      <c r="F81" s="78">
        <v>8942</v>
      </c>
      <c r="H81" s="193">
        <v>59697</v>
      </c>
      <c r="I81" s="194">
        <v>37596</v>
      </c>
      <c r="J81" s="194">
        <v>13159</v>
      </c>
      <c r="K81" s="194">
        <v>8942</v>
      </c>
      <c r="L81" s="195"/>
      <c r="N81" s="191">
        <f t="shared" si="3"/>
        <v>4.375429251051145</v>
      </c>
      <c r="O81" s="191">
        <f t="shared" si="4"/>
        <v>5.146824130226619</v>
      </c>
      <c r="P81" s="191">
        <f t="shared" si="5"/>
        <v>0</v>
      </c>
      <c r="R81" s="253"/>
      <c r="S81" s="265"/>
      <c r="T81" s="265"/>
      <c r="U81" s="265"/>
      <c r="V81" s="265"/>
      <c r="W81" s="159"/>
      <c r="X81" s="192"/>
      <c r="Y81" s="192"/>
      <c r="Z81" s="192"/>
      <c r="AA81" s="192"/>
    </row>
    <row r="82" spans="1:27" ht="12.75" hidden="1">
      <c r="A82" s="295" t="s">
        <v>2400</v>
      </c>
      <c r="B82" s="296" t="s">
        <v>1365</v>
      </c>
      <c r="C82" s="76">
        <v>65281</v>
      </c>
      <c r="D82" s="77">
        <v>41745</v>
      </c>
      <c r="E82" s="77">
        <v>14611</v>
      </c>
      <c r="F82" s="78">
        <v>8925</v>
      </c>
      <c r="H82" s="193">
        <v>62521</v>
      </c>
      <c r="I82" s="194">
        <v>39701</v>
      </c>
      <c r="J82" s="194">
        <v>13895</v>
      </c>
      <c r="K82" s="194">
        <v>8925</v>
      </c>
      <c r="L82" s="195"/>
      <c r="N82" s="191">
        <f t="shared" si="3"/>
        <v>4.414516722381293</v>
      </c>
      <c r="O82" s="191">
        <f t="shared" si="4"/>
        <v>5.148484924812962</v>
      </c>
      <c r="P82" s="191">
        <f t="shared" si="5"/>
        <v>0</v>
      </c>
      <c r="R82" s="253"/>
      <c r="S82" s="265"/>
      <c r="T82" s="265"/>
      <c r="U82" s="265"/>
      <c r="V82" s="265"/>
      <c r="W82" s="159"/>
      <c r="X82" s="192"/>
      <c r="Y82" s="192"/>
      <c r="Z82" s="192"/>
      <c r="AA82" s="192"/>
    </row>
    <row r="83" spans="1:27" ht="12.75">
      <c r="A83" s="1" t="s">
        <v>2401</v>
      </c>
      <c r="B83" s="3" t="s">
        <v>1366</v>
      </c>
      <c r="C83" s="76">
        <v>64350</v>
      </c>
      <c r="D83" s="77">
        <v>41056</v>
      </c>
      <c r="E83" s="77">
        <v>14370</v>
      </c>
      <c r="F83" s="78">
        <v>8924</v>
      </c>
      <c r="H83" s="193">
        <v>61636</v>
      </c>
      <c r="I83" s="194">
        <v>39046</v>
      </c>
      <c r="J83" s="194">
        <v>13666</v>
      </c>
      <c r="K83" s="194">
        <v>8924</v>
      </c>
      <c r="L83" s="195"/>
      <c r="N83" s="191">
        <f t="shared" si="3"/>
        <v>4.4032708157570255</v>
      </c>
      <c r="O83" s="191">
        <f t="shared" si="4"/>
        <v>5.147774419914967</v>
      </c>
      <c r="P83" s="191">
        <f t="shared" si="5"/>
        <v>0</v>
      </c>
      <c r="R83" s="250"/>
      <c r="S83" s="265">
        <v>54</v>
      </c>
      <c r="T83" s="265">
        <v>165</v>
      </c>
      <c r="U83" s="265">
        <v>2</v>
      </c>
      <c r="V83" s="265"/>
      <c r="W83" s="160"/>
      <c r="X83" s="192">
        <v>65</v>
      </c>
      <c r="Y83" s="192">
        <v>189</v>
      </c>
      <c r="Z83" s="192"/>
      <c r="AA83" s="192"/>
    </row>
    <row r="84" spans="1:27" ht="12.75" hidden="1">
      <c r="A84" s="295" t="s">
        <v>2402</v>
      </c>
      <c r="B84" s="296" t="s">
        <v>1367</v>
      </c>
      <c r="C84" s="76">
        <v>10859</v>
      </c>
      <c r="D84" s="77">
        <v>0</v>
      </c>
      <c r="E84" s="77">
        <v>0</v>
      </c>
      <c r="F84" s="78">
        <v>10859</v>
      </c>
      <c r="H84" s="193">
        <v>10859</v>
      </c>
      <c r="I84" s="194">
        <v>0</v>
      </c>
      <c r="J84" s="194">
        <v>0</v>
      </c>
      <c r="K84" s="194">
        <v>10859</v>
      </c>
      <c r="L84" s="195"/>
      <c r="N84" s="191">
        <f t="shared" si="3"/>
        <v>0</v>
      </c>
      <c r="O84" s="191" t="e">
        <f t="shared" si="4"/>
        <v>#DIV/0!</v>
      </c>
      <c r="P84" s="191">
        <f t="shared" si="5"/>
        <v>0</v>
      </c>
      <c r="R84" s="253"/>
      <c r="S84" s="265"/>
      <c r="T84" s="265"/>
      <c r="U84" s="265"/>
      <c r="V84" s="265"/>
      <c r="W84" s="159"/>
      <c r="X84" s="192"/>
      <c r="Y84" s="192"/>
      <c r="Z84" s="192"/>
      <c r="AA84" s="192"/>
    </row>
    <row r="85" spans="1:27" ht="12.75" hidden="1">
      <c r="A85" s="295" t="s">
        <v>2403</v>
      </c>
      <c r="B85" s="296" t="s">
        <v>1368</v>
      </c>
      <c r="C85" s="76">
        <v>63644</v>
      </c>
      <c r="D85" s="77">
        <v>39029</v>
      </c>
      <c r="E85" s="77">
        <v>13660</v>
      </c>
      <c r="F85" s="78">
        <v>10955</v>
      </c>
      <c r="H85" s="193">
        <v>61064</v>
      </c>
      <c r="I85" s="194">
        <v>37118</v>
      </c>
      <c r="J85" s="194">
        <v>12991</v>
      </c>
      <c r="K85" s="194">
        <v>10955</v>
      </c>
      <c r="L85" s="195"/>
      <c r="N85" s="191">
        <f t="shared" si="3"/>
        <v>4.225075330800479</v>
      </c>
      <c r="O85" s="191">
        <f t="shared" si="4"/>
        <v>5.148445498141058</v>
      </c>
      <c r="P85" s="191">
        <f t="shared" si="5"/>
        <v>0</v>
      </c>
      <c r="R85" s="253"/>
      <c r="S85" s="265"/>
      <c r="T85" s="265"/>
      <c r="U85" s="265"/>
      <c r="V85" s="265"/>
      <c r="W85" s="160"/>
      <c r="X85" s="192"/>
      <c r="Y85" s="192"/>
      <c r="Z85" s="192"/>
      <c r="AA85" s="192"/>
    </row>
    <row r="86" spans="1:27" ht="12.75" hidden="1">
      <c r="A86" s="295" t="s">
        <v>2404</v>
      </c>
      <c r="B86" s="296" t="s">
        <v>1494</v>
      </c>
      <c r="C86" s="76">
        <v>93657</v>
      </c>
      <c r="D86" s="77">
        <v>61215</v>
      </c>
      <c r="E86" s="77">
        <v>21425</v>
      </c>
      <c r="F86" s="78">
        <v>11017</v>
      </c>
      <c r="H86" s="193">
        <v>89611</v>
      </c>
      <c r="I86" s="194">
        <v>58218</v>
      </c>
      <c r="J86" s="194">
        <v>20376</v>
      </c>
      <c r="K86" s="194">
        <v>11017</v>
      </c>
      <c r="L86" s="195"/>
      <c r="N86" s="191">
        <f t="shared" si="3"/>
        <v>4.5150706944459955</v>
      </c>
      <c r="O86" s="191">
        <f t="shared" si="4"/>
        <v>5.14789240441101</v>
      </c>
      <c r="P86" s="191">
        <f t="shared" si="5"/>
        <v>0</v>
      </c>
      <c r="R86" s="253"/>
      <c r="S86" s="265"/>
      <c r="T86" s="265"/>
      <c r="U86" s="265"/>
      <c r="V86" s="265"/>
      <c r="W86" s="160"/>
      <c r="X86" s="192"/>
      <c r="Y86" s="192"/>
      <c r="Z86" s="192"/>
      <c r="AA86" s="192"/>
    </row>
    <row r="87" spans="1:27" ht="12.75" hidden="1">
      <c r="A87" s="295" t="s">
        <v>2405</v>
      </c>
      <c r="B87" s="296" t="s">
        <v>1369</v>
      </c>
      <c r="C87" s="76">
        <v>6772</v>
      </c>
      <c r="D87" s="77">
        <v>0</v>
      </c>
      <c r="E87" s="77">
        <v>0</v>
      </c>
      <c r="F87" s="78">
        <v>6772</v>
      </c>
      <c r="H87" s="193">
        <v>6772</v>
      </c>
      <c r="I87" s="194">
        <v>0</v>
      </c>
      <c r="J87" s="194">
        <v>0</v>
      </c>
      <c r="K87" s="194">
        <v>6772</v>
      </c>
      <c r="L87" s="195"/>
      <c r="N87" s="191">
        <f t="shared" si="3"/>
        <v>0</v>
      </c>
      <c r="O87" s="191" t="e">
        <f t="shared" si="4"/>
        <v>#DIV/0!</v>
      </c>
      <c r="P87" s="191">
        <f t="shared" si="5"/>
        <v>0</v>
      </c>
      <c r="R87" s="253"/>
      <c r="S87" s="265"/>
      <c r="T87" s="265"/>
      <c r="U87" s="265"/>
      <c r="V87" s="265"/>
      <c r="W87" s="159"/>
      <c r="X87" s="192"/>
      <c r="Y87" s="192"/>
      <c r="Z87" s="192"/>
      <c r="AA87" s="192"/>
    </row>
    <row r="88" spans="1:27" ht="12.75" hidden="1">
      <c r="A88" s="295" t="s">
        <v>2406</v>
      </c>
      <c r="B88" s="296" t="s">
        <v>1370</v>
      </c>
      <c r="C88" s="76">
        <v>55559</v>
      </c>
      <c r="D88" s="77">
        <v>34551</v>
      </c>
      <c r="E88" s="77">
        <v>12093</v>
      </c>
      <c r="F88" s="78">
        <v>8915</v>
      </c>
      <c r="H88" s="193">
        <v>53276</v>
      </c>
      <c r="I88" s="194">
        <v>32860</v>
      </c>
      <c r="J88" s="194">
        <v>11501</v>
      </c>
      <c r="K88" s="194">
        <v>8915</v>
      </c>
      <c r="L88" s="195"/>
      <c r="N88" s="191">
        <f t="shared" si="3"/>
        <v>4.285231623995784</v>
      </c>
      <c r="O88" s="191">
        <f t="shared" si="4"/>
        <v>5.146074254412667</v>
      </c>
      <c r="P88" s="191">
        <f t="shared" si="5"/>
        <v>0</v>
      </c>
      <c r="R88" s="253"/>
      <c r="S88" s="265"/>
      <c r="T88" s="265"/>
      <c r="U88" s="265"/>
      <c r="V88" s="265"/>
      <c r="W88" s="159"/>
      <c r="X88" s="192"/>
      <c r="Y88" s="192"/>
      <c r="Z88" s="192"/>
      <c r="AA88" s="192"/>
    </row>
    <row r="89" spans="1:27" ht="12.75" hidden="1">
      <c r="A89" s="295" t="s">
        <v>2407</v>
      </c>
      <c r="B89" s="296" t="s">
        <v>1371</v>
      </c>
      <c r="C89" s="76">
        <v>60912</v>
      </c>
      <c r="D89" s="77">
        <v>40001</v>
      </c>
      <c r="E89" s="77">
        <v>14000</v>
      </c>
      <c r="F89" s="78">
        <v>6911</v>
      </c>
      <c r="H89" s="193">
        <v>58269</v>
      </c>
      <c r="I89" s="194">
        <v>38043</v>
      </c>
      <c r="J89" s="194">
        <v>13315</v>
      </c>
      <c r="K89" s="194">
        <v>6911</v>
      </c>
      <c r="L89" s="195"/>
      <c r="N89" s="191">
        <f t="shared" si="3"/>
        <v>4.535859547958609</v>
      </c>
      <c r="O89" s="191">
        <f t="shared" si="4"/>
        <v>5.146807559866474</v>
      </c>
      <c r="P89" s="191">
        <f t="shared" si="5"/>
        <v>0</v>
      </c>
      <c r="R89" s="253"/>
      <c r="S89" s="265"/>
      <c r="T89" s="265"/>
      <c r="U89" s="265"/>
      <c r="V89" s="265"/>
      <c r="W89" s="159"/>
      <c r="X89" s="192"/>
      <c r="Y89" s="192"/>
      <c r="Z89" s="192"/>
      <c r="AA89" s="192"/>
    </row>
    <row r="90" spans="1:27" ht="12.75" hidden="1">
      <c r="A90" s="295" t="s">
        <v>2408</v>
      </c>
      <c r="B90" s="296" t="s">
        <v>1372</v>
      </c>
      <c r="C90" s="76">
        <v>39951</v>
      </c>
      <c r="D90" s="77">
        <v>26311</v>
      </c>
      <c r="E90" s="77">
        <v>9209</v>
      </c>
      <c r="F90" s="78">
        <v>4431</v>
      </c>
      <c r="H90" s="193">
        <v>38212</v>
      </c>
      <c r="I90" s="194">
        <v>25023</v>
      </c>
      <c r="J90" s="194">
        <v>8758</v>
      </c>
      <c r="K90" s="194">
        <v>4431</v>
      </c>
      <c r="L90" s="195"/>
      <c r="N90" s="191">
        <f t="shared" si="3"/>
        <v>4.550926410551654</v>
      </c>
      <c r="O90" s="191">
        <f t="shared" si="4"/>
        <v>5.147264516644697</v>
      </c>
      <c r="P90" s="191">
        <f t="shared" si="5"/>
        <v>0</v>
      </c>
      <c r="R90" s="253"/>
      <c r="S90" s="265"/>
      <c r="T90" s="265"/>
      <c r="U90" s="265"/>
      <c r="V90" s="265"/>
      <c r="W90" s="159"/>
      <c r="X90" s="192"/>
      <c r="Y90" s="192"/>
      <c r="Z90" s="192"/>
      <c r="AA90" s="192"/>
    </row>
    <row r="91" spans="1:27" ht="12.75" hidden="1">
      <c r="A91" s="295" t="s">
        <v>2409</v>
      </c>
      <c r="B91" s="296" t="s">
        <v>1373</v>
      </c>
      <c r="C91" s="76">
        <v>39951</v>
      </c>
      <c r="D91" s="77">
        <v>26311</v>
      </c>
      <c r="E91" s="77">
        <v>9209</v>
      </c>
      <c r="F91" s="78">
        <v>4431</v>
      </c>
      <c r="H91" s="193">
        <v>38212</v>
      </c>
      <c r="I91" s="194">
        <v>25023</v>
      </c>
      <c r="J91" s="194">
        <v>8758</v>
      </c>
      <c r="K91" s="194">
        <v>4431</v>
      </c>
      <c r="L91" s="195"/>
      <c r="N91" s="191">
        <f t="shared" si="3"/>
        <v>4.550926410551654</v>
      </c>
      <c r="O91" s="191">
        <f t="shared" si="4"/>
        <v>5.147264516644697</v>
      </c>
      <c r="P91" s="191">
        <f t="shared" si="5"/>
        <v>0</v>
      </c>
      <c r="R91" s="253"/>
      <c r="S91" s="265"/>
      <c r="T91" s="265"/>
      <c r="U91" s="265"/>
      <c r="V91" s="265"/>
      <c r="W91" s="159"/>
      <c r="X91" s="192"/>
      <c r="Y91" s="192"/>
      <c r="Z91" s="192"/>
      <c r="AA91" s="192"/>
    </row>
    <row r="92" spans="1:27" ht="12.75" hidden="1">
      <c r="A92" s="295" t="s">
        <v>2410</v>
      </c>
      <c r="B92" s="296" t="s">
        <v>1374</v>
      </c>
      <c r="C92" s="76">
        <v>0</v>
      </c>
      <c r="D92" s="77">
        <v>0</v>
      </c>
      <c r="E92" s="77">
        <v>0</v>
      </c>
      <c r="F92" s="78">
        <v>0</v>
      </c>
      <c r="H92" s="193">
        <v>0</v>
      </c>
      <c r="I92" s="194">
        <v>0</v>
      </c>
      <c r="J92" s="194">
        <v>0</v>
      </c>
      <c r="K92" s="194">
        <v>0</v>
      </c>
      <c r="L92" s="195"/>
      <c r="N92" s="191" t="str">
        <f t="shared" si="3"/>
        <v>-</v>
      </c>
      <c r="O92" s="191" t="str">
        <f t="shared" si="4"/>
        <v>-</v>
      </c>
      <c r="P92" s="191" t="str">
        <f t="shared" si="5"/>
        <v>-</v>
      </c>
      <c r="R92" s="253"/>
      <c r="S92" s="265"/>
      <c r="T92" s="265"/>
      <c r="U92" s="265"/>
      <c r="V92" s="265"/>
      <c r="W92" s="159"/>
      <c r="X92" s="192"/>
      <c r="Y92" s="192"/>
      <c r="Z92" s="192"/>
      <c r="AA92" s="192"/>
    </row>
    <row r="93" spans="1:27" ht="12.75">
      <c r="A93" s="1" t="s">
        <v>2411</v>
      </c>
      <c r="B93" s="3" t="s">
        <v>1375</v>
      </c>
      <c r="C93" s="76">
        <v>39951</v>
      </c>
      <c r="D93" s="77">
        <v>26311</v>
      </c>
      <c r="E93" s="77">
        <v>9209</v>
      </c>
      <c r="F93" s="78">
        <v>4431</v>
      </c>
      <c r="H93" s="193">
        <v>38212</v>
      </c>
      <c r="I93" s="194">
        <v>25023</v>
      </c>
      <c r="J93" s="194">
        <v>8758</v>
      </c>
      <c r="K93" s="194">
        <v>4431</v>
      </c>
      <c r="L93" s="195"/>
      <c r="N93" s="191">
        <f t="shared" si="3"/>
        <v>4.550926410551654</v>
      </c>
      <c r="O93" s="191">
        <f t="shared" si="4"/>
        <v>5.147264516644697</v>
      </c>
      <c r="P93" s="191">
        <f t="shared" si="5"/>
        <v>0</v>
      </c>
      <c r="R93" s="264"/>
      <c r="S93" s="265"/>
      <c r="T93" s="265"/>
      <c r="U93" s="265"/>
      <c r="V93" s="265"/>
      <c r="W93" s="159"/>
      <c r="X93" s="192"/>
      <c r="Y93" s="192"/>
      <c r="Z93" s="192"/>
      <c r="AA93" s="192"/>
    </row>
    <row r="94" spans="1:27" ht="12.75">
      <c r="A94" s="1" t="s">
        <v>2412</v>
      </c>
      <c r="B94" s="3" t="s">
        <v>1376</v>
      </c>
      <c r="C94" s="76">
        <v>39951</v>
      </c>
      <c r="D94" s="77">
        <v>26311</v>
      </c>
      <c r="E94" s="77">
        <v>9209</v>
      </c>
      <c r="F94" s="78">
        <v>4431</v>
      </c>
      <c r="H94" s="193">
        <v>38212</v>
      </c>
      <c r="I94" s="194">
        <v>25023</v>
      </c>
      <c r="J94" s="194">
        <v>8758</v>
      </c>
      <c r="K94" s="194">
        <v>4431</v>
      </c>
      <c r="L94" s="195"/>
      <c r="N94" s="191">
        <f t="shared" si="3"/>
        <v>4.550926410551654</v>
      </c>
      <c r="O94" s="191">
        <f t="shared" si="4"/>
        <v>5.147264516644697</v>
      </c>
      <c r="P94" s="191">
        <f t="shared" si="5"/>
        <v>0</v>
      </c>
      <c r="R94" s="264"/>
      <c r="S94" s="265"/>
      <c r="T94" s="265"/>
      <c r="U94" s="265"/>
      <c r="V94" s="265"/>
      <c r="W94" s="159"/>
      <c r="X94" s="192"/>
      <c r="Y94" s="192"/>
      <c r="Z94" s="192"/>
      <c r="AA94" s="192"/>
    </row>
    <row r="95" spans="1:27" ht="12.75" hidden="1">
      <c r="A95" s="295" t="s">
        <v>2413</v>
      </c>
      <c r="B95" s="296" t="s">
        <v>1377</v>
      </c>
      <c r="C95" s="76">
        <v>43177</v>
      </c>
      <c r="D95" s="77">
        <v>28680</v>
      </c>
      <c r="E95" s="77">
        <v>10038</v>
      </c>
      <c r="F95" s="78">
        <v>4459</v>
      </c>
      <c r="H95" s="193">
        <v>41282</v>
      </c>
      <c r="I95" s="194">
        <v>27276</v>
      </c>
      <c r="J95" s="194">
        <v>9547</v>
      </c>
      <c r="K95" s="194">
        <v>4459</v>
      </c>
      <c r="L95" s="195"/>
      <c r="N95" s="191">
        <f t="shared" si="3"/>
        <v>4.590378373140851</v>
      </c>
      <c r="O95" s="191">
        <f t="shared" si="4"/>
        <v>5.147382314122311</v>
      </c>
      <c r="P95" s="191">
        <f t="shared" si="5"/>
        <v>0</v>
      </c>
      <c r="R95" s="253"/>
      <c r="S95" s="265"/>
      <c r="T95" s="265"/>
      <c r="U95" s="265"/>
      <c r="V95" s="265"/>
      <c r="W95" s="160"/>
      <c r="X95" s="192"/>
      <c r="Y95" s="192"/>
      <c r="Z95" s="192"/>
      <c r="AA95" s="192"/>
    </row>
    <row r="96" spans="1:27" ht="12.75" hidden="1">
      <c r="A96" s="295" t="s">
        <v>2414</v>
      </c>
      <c r="B96" s="296" t="s">
        <v>1378</v>
      </c>
      <c r="C96" s="76">
        <v>43178</v>
      </c>
      <c r="D96" s="77">
        <v>28681</v>
      </c>
      <c r="E96" s="77">
        <v>10038</v>
      </c>
      <c r="F96" s="78">
        <v>4459</v>
      </c>
      <c r="H96" s="193">
        <v>41283</v>
      </c>
      <c r="I96" s="194">
        <v>27277</v>
      </c>
      <c r="J96" s="194">
        <v>9547</v>
      </c>
      <c r="K96" s="194">
        <v>4459</v>
      </c>
      <c r="L96" s="195"/>
      <c r="N96" s="191">
        <f t="shared" si="3"/>
        <v>4.590267180195241</v>
      </c>
      <c r="O96" s="191">
        <f t="shared" si="4"/>
        <v>5.147193606334994</v>
      </c>
      <c r="P96" s="191">
        <f t="shared" si="5"/>
        <v>0</v>
      </c>
      <c r="R96" s="253"/>
      <c r="S96" s="265"/>
      <c r="T96" s="265"/>
      <c r="U96" s="265"/>
      <c r="V96" s="265"/>
      <c r="W96" s="159"/>
      <c r="X96" s="192"/>
      <c r="Y96" s="192"/>
      <c r="Z96" s="192"/>
      <c r="AA96" s="192"/>
    </row>
    <row r="97" spans="1:27" ht="12.75">
      <c r="A97" s="1" t="s">
        <v>2415</v>
      </c>
      <c r="B97" s="3" t="s">
        <v>1379</v>
      </c>
      <c r="C97" s="76">
        <v>41680</v>
      </c>
      <c r="D97" s="77">
        <v>27564</v>
      </c>
      <c r="E97" s="77">
        <v>9647</v>
      </c>
      <c r="F97" s="78">
        <v>4469</v>
      </c>
      <c r="H97" s="193">
        <v>39859</v>
      </c>
      <c r="I97" s="194">
        <v>26215</v>
      </c>
      <c r="J97" s="194">
        <v>9175</v>
      </c>
      <c r="K97" s="194">
        <v>4469</v>
      </c>
      <c r="L97" s="195"/>
      <c r="N97" s="191">
        <f t="shared" si="3"/>
        <v>4.568604330264179</v>
      </c>
      <c r="O97" s="191">
        <f t="shared" si="4"/>
        <v>5.145908830822037</v>
      </c>
      <c r="P97" s="191">
        <f t="shared" si="5"/>
        <v>0</v>
      </c>
      <c r="R97" s="253"/>
      <c r="S97" s="266"/>
      <c r="T97" s="265"/>
      <c r="U97" s="265"/>
      <c r="V97" s="265"/>
      <c r="W97" s="160"/>
      <c r="X97" s="192" t="s">
        <v>2845</v>
      </c>
      <c r="Y97" s="192"/>
      <c r="Z97" s="192"/>
      <c r="AA97" s="192"/>
    </row>
    <row r="98" spans="1:27" ht="12.75" hidden="1">
      <c r="A98" s="295" t="s">
        <v>2416</v>
      </c>
      <c r="B98" s="296" t="s">
        <v>1380</v>
      </c>
      <c r="C98" s="76">
        <v>41356</v>
      </c>
      <c r="D98" s="77">
        <v>27328</v>
      </c>
      <c r="E98" s="77">
        <v>9565</v>
      </c>
      <c r="F98" s="78">
        <v>4463</v>
      </c>
      <c r="H98" s="193">
        <v>39550</v>
      </c>
      <c r="I98" s="194">
        <v>25990</v>
      </c>
      <c r="J98" s="194">
        <v>9097</v>
      </c>
      <c r="K98" s="194">
        <v>4463</v>
      </c>
      <c r="L98" s="195"/>
      <c r="N98" s="191">
        <f t="shared" si="3"/>
        <v>4.566371681415944</v>
      </c>
      <c r="O98" s="191">
        <f t="shared" si="4"/>
        <v>5.14813389765294</v>
      </c>
      <c r="P98" s="191">
        <f t="shared" si="5"/>
        <v>0</v>
      </c>
      <c r="R98" s="253"/>
      <c r="S98" s="265"/>
      <c r="T98" s="265"/>
      <c r="U98" s="265"/>
      <c r="V98" s="265"/>
      <c r="W98" s="159"/>
      <c r="X98" s="192"/>
      <c r="Y98" s="192"/>
      <c r="Z98" s="192"/>
      <c r="AA98" s="192"/>
    </row>
    <row r="99" spans="1:27" ht="12.75" hidden="1">
      <c r="A99" s="295" t="s">
        <v>2417</v>
      </c>
      <c r="B99" s="296" t="s">
        <v>1381</v>
      </c>
      <c r="C99" s="76">
        <v>48643</v>
      </c>
      <c r="D99" s="77">
        <v>32739</v>
      </c>
      <c r="E99" s="77">
        <v>11459</v>
      </c>
      <c r="F99" s="78">
        <v>4445</v>
      </c>
      <c r="H99" s="193">
        <v>46479</v>
      </c>
      <c r="I99" s="194">
        <v>31136</v>
      </c>
      <c r="J99" s="194">
        <v>10898</v>
      </c>
      <c r="K99" s="194">
        <v>4445</v>
      </c>
      <c r="L99" s="195"/>
      <c r="N99" s="191">
        <f t="shared" si="3"/>
        <v>4.65586609006219</v>
      </c>
      <c r="O99" s="191">
        <f t="shared" si="4"/>
        <v>5.148381294964025</v>
      </c>
      <c r="P99" s="191">
        <f t="shared" si="5"/>
        <v>0</v>
      </c>
      <c r="R99" s="253"/>
      <c r="S99" s="265"/>
      <c r="T99" s="265"/>
      <c r="U99" s="265"/>
      <c r="V99" s="265"/>
      <c r="W99" s="159"/>
      <c r="X99" s="192"/>
      <c r="Y99" s="192"/>
      <c r="Z99" s="192"/>
      <c r="AA99" s="192"/>
    </row>
    <row r="100" spans="1:27" ht="12.75" hidden="1">
      <c r="A100" s="295" t="s">
        <v>2418</v>
      </c>
      <c r="B100" s="296" t="s">
        <v>1382</v>
      </c>
      <c r="C100" s="76">
        <v>43178</v>
      </c>
      <c r="D100" s="77">
        <v>28681</v>
      </c>
      <c r="E100" s="77">
        <v>10038</v>
      </c>
      <c r="F100" s="78">
        <v>4459</v>
      </c>
      <c r="H100" s="193">
        <v>41283</v>
      </c>
      <c r="I100" s="194">
        <v>27277</v>
      </c>
      <c r="J100" s="194">
        <v>9547</v>
      </c>
      <c r="K100" s="194">
        <v>4459</v>
      </c>
      <c r="L100" s="195"/>
      <c r="N100" s="191">
        <f t="shared" si="3"/>
        <v>4.590267180195241</v>
      </c>
      <c r="O100" s="191">
        <f t="shared" si="4"/>
        <v>5.147193606334994</v>
      </c>
      <c r="P100" s="191">
        <f t="shared" si="5"/>
        <v>0</v>
      </c>
      <c r="R100" s="253"/>
      <c r="S100" s="265"/>
      <c r="T100" s="265"/>
      <c r="U100" s="265"/>
      <c r="V100" s="265"/>
      <c r="W100" s="159"/>
      <c r="X100" s="192"/>
      <c r="Y100" s="192"/>
      <c r="Z100" s="192"/>
      <c r="AA100" s="192"/>
    </row>
    <row r="101" spans="1:27" ht="12.75" hidden="1">
      <c r="A101" s="295" t="s">
        <v>2419</v>
      </c>
      <c r="B101" s="296" t="s">
        <v>1383</v>
      </c>
      <c r="C101" s="76">
        <v>41133</v>
      </c>
      <c r="D101" s="77">
        <v>27164</v>
      </c>
      <c r="E101" s="77">
        <v>9507</v>
      </c>
      <c r="F101" s="78">
        <v>4462</v>
      </c>
      <c r="H101" s="193">
        <v>39338</v>
      </c>
      <c r="I101" s="194">
        <v>25834</v>
      </c>
      <c r="J101" s="194">
        <v>9042</v>
      </c>
      <c r="K101" s="194">
        <v>4462</v>
      </c>
      <c r="L101" s="195"/>
      <c r="N101" s="191">
        <f t="shared" si="3"/>
        <v>4.563017947023226</v>
      </c>
      <c r="O101" s="191">
        <f t="shared" si="4"/>
        <v>5.148254238600302</v>
      </c>
      <c r="P101" s="191">
        <f t="shared" si="5"/>
        <v>0</v>
      </c>
      <c r="R101" s="253"/>
      <c r="S101" s="265"/>
      <c r="T101" s="265"/>
      <c r="U101" s="265"/>
      <c r="V101" s="265"/>
      <c r="W101" s="159"/>
      <c r="X101" s="192"/>
      <c r="Y101" s="192"/>
      <c r="Z101" s="192"/>
      <c r="AA101" s="192"/>
    </row>
    <row r="102" spans="1:27" ht="12.75" hidden="1">
      <c r="A102" s="295" t="s">
        <v>2420</v>
      </c>
      <c r="B102" s="296" t="s">
        <v>1384</v>
      </c>
      <c r="C102" s="76">
        <v>37146</v>
      </c>
      <c r="D102" s="77">
        <v>24213</v>
      </c>
      <c r="E102" s="77">
        <v>8475</v>
      </c>
      <c r="F102" s="78">
        <v>4458</v>
      </c>
      <c r="H102" s="193">
        <v>35546</v>
      </c>
      <c r="I102" s="194">
        <v>23028</v>
      </c>
      <c r="J102" s="194">
        <v>8060</v>
      </c>
      <c r="K102" s="194">
        <v>4458</v>
      </c>
      <c r="L102" s="195"/>
      <c r="N102" s="191">
        <f t="shared" si="3"/>
        <v>4.501209700106898</v>
      </c>
      <c r="O102" s="191">
        <f t="shared" si="4"/>
        <v>5.1459093277748735</v>
      </c>
      <c r="P102" s="191">
        <f t="shared" si="5"/>
        <v>0</v>
      </c>
      <c r="R102" s="253"/>
      <c r="S102" s="265"/>
      <c r="T102" s="265"/>
      <c r="U102" s="265"/>
      <c r="V102" s="265"/>
      <c r="W102" s="159"/>
      <c r="X102" s="192"/>
      <c r="Y102" s="192"/>
      <c r="Z102" s="192"/>
      <c r="AA102" s="192"/>
    </row>
    <row r="103" spans="1:27" ht="12.75" hidden="1">
      <c r="A103" s="295" t="s">
        <v>2421</v>
      </c>
      <c r="B103" s="296" t="s">
        <v>1385</v>
      </c>
      <c r="C103" s="76">
        <v>45552</v>
      </c>
      <c r="D103" s="77">
        <v>30420</v>
      </c>
      <c r="E103" s="77">
        <v>10647</v>
      </c>
      <c r="F103" s="78">
        <v>4485</v>
      </c>
      <c r="H103" s="193">
        <v>43542</v>
      </c>
      <c r="I103" s="194">
        <v>28931</v>
      </c>
      <c r="J103" s="194">
        <v>10126</v>
      </c>
      <c r="K103" s="194">
        <v>4485</v>
      </c>
      <c r="L103" s="195"/>
      <c r="N103" s="191">
        <f t="shared" si="3"/>
        <v>4.6162326030039935</v>
      </c>
      <c r="O103" s="191">
        <f t="shared" si="4"/>
        <v>5.1467284227990575</v>
      </c>
      <c r="P103" s="191">
        <f t="shared" si="5"/>
        <v>0</v>
      </c>
      <c r="R103" s="253"/>
      <c r="S103" s="265"/>
      <c r="T103" s="265"/>
      <c r="U103" s="265"/>
      <c r="V103" s="265"/>
      <c r="W103" s="159"/>
      <c r="X103" s="192"/>
      <c r="Y103" s="192"/>
      <c r="Z103" s="192"/>
      <c r="AA103" s="192"/>
    </row>
    <row r="104" spans="1:27" ht="12.75" hidden="1">
      <c r="A104" s="295" t="s">
        <v>2422</v>
      </c>
      <c r="B104" s="296" t="s">
        <v>1386</v>
      </c>
      <c r="C104" s="76">
        <v>45160</v>
      </c>
      <c r="D104" s="77">
        <v>30149</v>
      </c>
      <c r="E104" s="77">
        <v>10552</v>
      </c>
      <c r="F104" s="78">
        <v>4459</v>
      </c>
      <c r="H104" s="193">
        <v>43168</v>
      </c>
      <c r="I104" s="194">
        <v>28673</v>
      </c>
      <c r="J104" s="194">
        <v>10036</v>
      </c>
      <c r="K104" s="194">
        <v>4459</v>
      </c>
      <c r="L104" s="195"/>
      <c r="N104" s="191">
        <f t="shared" si="3"/>
        <v>4.614529280948858</v>
      </c>
      <c r="O104" s="191">
        <f t="shared" si="4"/>
        <v>5.147699926760367</v>
      </c>
      <c r="P104" s="191">
        <f t="shared" si="5"/>
        <v>0</v>
      </c>
      <c r="R104" s="253"/>
      <c r="S104" s="265"/>
      <c r="T104" s="265"/>
      <c r="U104" s="265"/>
      <c r="V104" s="265"/>
      <c r="W104" s="159"/>
      <c r="X104" s="192"/>
      <c r="Y104" s="192"/>
      <c r="Z104" s="192"/>
      <c r="AA104" s="192"/>
    </row>
    <row r="105" spans="1:27" ht="12.75" hidden="1">
      <c r="A105" s="295" t="s">
        <v>2423</v>
      </c>
      <c r="B105" s="296" t="s">
        <v>1387</v>
      </c>
      <c r="C105" s="76">
        <v>40565</v>
      </c>
      <c r="D105" s="77">
        <v>26758</v>
      </c>
      <c r="E105" s="77">
        <v>9365</v>
      </c>
      <c r="F105" s="78">
        <v>4442</v>
      </c>
      <c r="H105" s="193">
        <v>38797</v>
      </c>
      <c r="I105" s="194">
        <v>25448</v>
      </c>
      <c r="J105" s="194">
        <v>8907</v>
      </c>
      <c r="K105" s="194">
        <v>4442</v>
      </c>
      <c r="L105" s="195"/>
      <c r="N105" s="191">
        <f t="shared" si="3"/>
        <v>4.557053380416008</v>
      </c>
      <c r="O105" s="191">
        <f t="shared" si="4"/>
        <v>5.147752279157487</v>
      </c>
      <c r="P105" s="191">
        <f t="shared" si="5"/>
        <v>0</v>
      </c>
      <c r="R105" s="253"/>
      <c r="S105" s="265"/>
      <c r="T105" s="265"/>
      <c r="U105" s="265"/>
      <c r="V105" s="265"/>
      <c r="W105" s="159"/>
      <c r="X105" s="192"/>
      <c r="Y105" s="192"/>
      <c r="Z105" s="192"/>
      <c r="AA105" s="192"/>
    </row>
    <row r="106" spans="1:27" ht="12.75" hidden="1">
      <c r="A106" s="295" t="s">
        <v>2424</v>
      </c>
      <c r="B106" s="296" t="s">
        <v>1388</v>
      </c>
      <c r="C106" s="76">
        <v>43178</v>
      </c>
      <c r="D106" s="77">
        <v>28681</v>
      </c>
      <c r="E106" s="77">
        <v>10038</v>
      </c>
      <c r="F106" s="78">
        <v>4459</v>
      </c>
      <c r="H106" s="193">
        <v>41283</v>
      </c>
      <c r="I106" s="194">
        <v>27277</v>
      </c>
      <c r="J106" s="194">
        <v>9547</v>
      </c>
      <c r="K106" s="194">
        <v>4459</v>
      </c>
      <c r="L106" s="195"/>
      <c r="N106" s="191">
        <f t="shared" si="3"/>
        <v>4.590267180195241</v>
      </c>
      <c r="O106" s="191">
        <f t="shared" si="4"/>
        <v>5.147193606334994</v>
      </c>
      <c r="P106" s="191">
        <f t="shared" si="5"/>
        <v>0</v>
      </c>
      <c r="R106" s="253"/>
      <c r="S106" s="265"/>
      <c r="T106" s="265"/>
      <c r="U106" s="265"/>
      <c r="V106" s="265"/>
      <c r="W106" s="159"/>
      <c r="X106" s="192"/>
      <c r="Y106" s="192"/>
      <c r="Z106" s="192"/>
      <c r="AA106" s="192"/>
    </row>
    <row r="107" spans="1:27" ht="12.75" hidden="1">
      <c r="A107" s="295" t="s">
        <v>2425</v>
      </c>
      <c r="B107" s="296" t="s">
        <v>1389</v>
      </c>
      <c r="C107" s="76">
        <v>46750</v>
      </c>
      <c r="D107" s="77">
        <v>31338</v>
      </c>
      <c r="E107" s="77">
        <v>10968</v>
      </c>
      <c r="F107" s="78">
        <v>4444</v>
      </c>
      <c r="H107" s="193">
        <v>44679</v>
      </c>
      <c r="I107" s="194">
        <v>29804</v>
      </c>
      <c r="J107" s="194">
        <v>10431</v>
      </c>
      <c r="K107" s="194">
        <v>4444</v>
      </c>
      <c r="L107" s="195"/>
      <c r="N107" s="191">
        <f t="shared" si="3"/>
        <v>4.635287271425057</v>
      </c>
      <c r="O107" s="191">
        <f t="shared" si="4"/>
        <v>5.146960139578582</v>
      </c>
      <c r="P107" s="191">
        <f t="shared" si="5"/>
        <v>0</v>
      </c>
      <c r="R107" s="253"/>
      <c r="S107" s="265"/>
      <c r="T107" s="265"/>
      <c r="U107" s="265"/>
      <c r="V107" s="265"/>
      <c r="W107" s="159"/>
      <c r="X107" s="192"/>
      <c r="Y107" s="192"/>
      <c r="Z107" s="192"/>
      <c r="AA107" s="192"/>
    </row>
    <row r="108" spans="1:27" ht="12.75" hidden="1">
      <c r="A108" s="295" t="s">
        <v>2426</v>
      </c>
      <c r="B108" s="296" t="s">
        <v>1390</v>
      </c>
      <c r="C108" s="76">
        <v>46186</v>
      </c>
      <c r="D108" s="77">
        <v>30900</v>
      </c>
      <c r="E108" s="77">
        <v>10815</v>
      </c>
      <c r="F108" s="78">
        <v>4471</v>
      </c>
      <c r="H108" s="193">
        <v>44143</v>
      </c>
      <c r="I108" s="194">
        <v>29387</v>
      </c>
      <c r="J108" s="194">
        <v>10285</v>
      </c>
      <c r="K108" s="194">
        <v>4471</v>
      </c>
      <c r="L108" s="195"/>
      <c r="N108" s="191">
        <f t="shared" si="3"/>
        <v>4.628140362005297</v>
      </c>
      <c r="O108" s="191">
        <f t="shared" si="4"/>
        <v>5.148535066526023</v>
      </c>
      <c r="P108" s="191">
        <f t="shared" si="5"/>
        <v>0</v>
      </c>
      <c r="R108" s="253"/>
      <c r="S108" s="265"/>
      <c r="T108" s="265"/>
      <c r="U108" s="265"/>
      <c r="V108" s="265"/>
      <c r="W108" s="159"/>
      <c r="X108" s="192"/>
      <c r="Y108" s="192"/>
      <c r="Z108" s="192"/>
      <c r="AA108" s="192"/>
    </row>
    <row r="109" spans="1:27" ht="12.75" hidden="1">
      <c r="A109" s="295" t="s">
        <v>2427</v>
      </c>
      <c r="B109" s="296" t="s">
        <v>1391</v>
      </c>
      <c r="C109" s="76">
        <v>43177</v>
      </c>
      <c r="D109" s="77">
        <v>28680</v>
      </c>
      <c r="E109" s="77">
        <v>10038</v>
      </c>
      <c r="F109" s="78">
        <v>4459</v>
      </c>
      <c r="H109" s="193">
        <v>41282</v>
      </c>
      <c r="I109" s="194">
        <v>27276</v>
      </c>
      <c r="J109" s="194">
        <v>9547</v>
      </c>
      <c r="K109" s="194">
        <v>4459</v>
      </c>
      <c r="L109" s="195"/>
      <c r="N109" s="191">
        <f t="shared" si="3"/>
        <v>4.590378373140851</v>
      </c>
      <c r="O109" s="191">
        <f t="shared" si="4"/>
        <v>5.147382314122311</v>
      </c>
      <c r="P109" s="191">
        <f t="shared" si="5"/>
        <v>0</v>
      </c>
      <c r="R109" s="253"/>
      <c r="S109" s="265"/>
      <c r="T109" s="265"/>
      <c r="U109" s="265"/>
      <c r="V109" s="265"/>
      <c r="W109" s="160"/>
      <c r="X109" s="192"/>
      <c r="Y109" s="192"/>
      <c r="Z109" s="192"/>
      <c r="AA109" s="192"/>
    </row>
    <row r="110" spans="1:27" ht="12.75" hidden="1">
      <c r="A110" s="295" t="s">
        <v>2428</v>
      </c>
      <c r="B110" s="296" t="s">
        <v>1392</v>
      </c>
      <c r="C110" s="76">
        <v>0</v>
      </c>
      <c r="D110" s="77">
        <v>0</v>
      </c>
      <c r="E110" s="77">
        <v>0</v>
      </c>
      <c r="F110" s="78">
        <v>0</v>
      </c>
      <c r="H110" s="193">
        <v>0</v>
      </c>
      <c r="I110" s="194">
        <v>0</v>
      </c>
      <c r="J110" s="194">
        <v>0</v>
      </c>
      <c r="K110" s="194">
        <v>0</v>
      </c>
      <c r="L110" s="195"/>
      <c r="N110" s="191" t="str">
        <f t="shared" si="3"/>
        <v>-</v>
      </c>
      <c r="O110" s="191" t="str">
        <f t="shared" si="4"/>
        <v>-</v>
      </c>
      <c r="P110" s="191" t="str">
        <f t="shared" si="5"/>
        <v>-</v>
      </c>
      <c r="R110" s="253"/>
      <c r="S110" s="265"/>
      <c r="T110" s="265"/>
      <c r="U110" s="265"/>
      <c r="V110" s="265"/>
      <c r="W110" s="159"/>
      <c r="X110" s="192"/>
      <c r="Y110" s="192"/>
      <c r="Z110" s="192"/>
      <c r="AA110" s="192"/>
    </row>
    <row r="111" spans="1:27" ht="12.75" hidden="1">
      <c r="A111" s="295" t="s">
        <v>2429</v>
      </c>
      <c r="B111" s="296" t="s">
        <v>1393</v>
      </c>
      <c r="C111" s="76">
        <v>64917</v>
      </c>
      <c r="D111" s="77">
        <v>44756</v>
      </c>
      <c r="E111" s="77">
        <v>15665</v>
      </c>
      <c r="F111" s="78">
        <v>4496</v>
      </c>
      <c r="H111" s="193">
        <v>61959</v>
      </c>
      <c r="I111" s="194">
        <v>42565</v>
      </c>
      <c r="J111" s="194">
        <v>14898</v>
      </c>
      <c r="K111" s="194">
        <v>4496</v>
      </c>
      <c r="L111" s="195"/>
      <c r="N111" s="191">
        <f t="shared" si="3"/>
        <v>4.774124824480694</v>
      </c>
      <c r="O111" s="191">
        <f t="shared" si="4"/>
        <v>5.147421590508628</v>
      </c>
      <c r="P111" s="191">
        <f t="shared" si="5"/>
        <v>0</v>
      </c>
      <c r="R111" s="253"/>
      <c r="S111" s="265"/>
      <c r="T111" s="265"/>
      <c r="U111" s="265"/>
      <c r="V111" s="265"/>
      <c r="W111" s="159"/>
      <c r="X111" s="192"/>
      <c r="Y111" s="192"/>
      <c r="Z111" s="192"/>
      <c r="AA111" s="192"/>
    </row>
    <row r="112" spans="1:27" ht="12.75" hidden="1">
      <c r="A112" s="295" t="s">
        <v>2430</v>
      </c>
      <c r="B112" s="296" t="s">
        <v>1394</v>
      </c>
      <c r="C112" s="76">
        <v>41133</v>
      </c>
      <c r="D112" s="77">
        <v>27164</v>
      </c>
      <c r="E112" s="77">
        <v>9507</v>
      </c>
      <c r="F112" s="78">
        <v>4462</v>
      </c>
      <c r="H112" s="193">
        <v>39338</v>
      </c>
      <c r="I112" s="194">
        <v>25834</v>
      </c>
      <c r="J112" s="194">
        <v>9042</v>
      </c>
      <c r="K112" s="194">
        <v>4462</v>
      </c>
      <c r="L112" s="195"/>
      <c r="N112" s="191">
        <f t="shared" si="3"/>
        <v>4.563017947023226</v>
      </c>
      <c r="O112" s="191">
        <f t="shared" si="4"/>
        <v>5.148254238600302</v>
      </c>
      <c r="P112" s="191">
        <f t="shared" si="5"/>
        <v>0</v>
      </c>
      <c r="R112" s="253"/>
      <c r="S112" s="265"/>
      <c r="T112" s="265"/>
      <c r="U112" s="265"/>
      <c r="V112" s="265"/>
      <c r="W112" s="159"/>
      <c r="X112" s="192"/>
      <c r="Y112" s="192"/>
      <c r="Z112" s="192"/>
      <c r="AA112" s="192"/>
    </row>
    <row r="113" spans="1:27" ht="12.75" hidden="1">
      <c r="A113" s="295" t="s">
        <v>2431</v>
      </c>
      <c r="B113" s="296" t="s">
        <v>1395</v>
      </c>
      <c r="C113" s="76">
        <v>43116</v>
      </c>
      <c r="D113" s="77">
        <v>28654</v>
      </c>
      <c r="E113" s="77">
        <v>10029</v>
      </c>
      <c r="F113" s="78">
        <v>4433</v>
      </c>
      <c r="H113" s="193">
        <v>41222</v>
      </c>
      <c r="I113" s="194">
        <v>27251</v>
      </c>
      <c r="J113" s="194">
        <v>9538</v>
      </c>
      <c r="K113" s="194">
        <v>4433</v>
      </c>
      <c r="L113" s="195"/>
      <c r="N113" s="191">
        <f t="shared" si="3"/>
        <v>4.594633933336567</v>
      </c>
      <c r="O113" s="191">
        <f t="shared" si="4"/>
        <v>5.148434919819465</v>
      </c>
      <c r="P113" s="191">
        <f t="shared" si="5"/>
        <v>0</v>
      </c>
      <c r="R113" s="253"/>
      <c r="S113" s="265"/>
      <c r="T113" s="265"/>
      <c r="U113" s="265"/>
      <c r="V113" s="265"/>
      <c r="W113" s="159"/>
      <c r="X113" s="192"/>
      <c r="Y113" s="192"/>
      <c r="Z113" s="192"/>
      <c r="AA113" s="192"/>
    </row>
    <row r="114" spans="1:27" ht="12.75">
      <c r="A114" s="1" t="s">
        <v>2432</v>
      </c>
      <c r="B114" s="3" t="s">
        <v>1396</v>
      </c>
      <c r="C114" s="76">
        <v>43177</v>
      </c>
      <c r="D114" s="77">
        <v>28680</v>
      </c>
      <c r="E114" s="77">
        <v>10038</v>
      </c>
      <c r="F114" s="78">
        <v>4459</v>
      </c>
      <c r="H114" s="193">
        <v>41282</v>
      </c>
      <c r="I114" s="194">
        <v>27276</v>
      </c>
      <c r="J114" s="194">
        <v>9547</v>
      </c>
      <c r="K114" s="194">
        <v>4459</v>
      </c>
      <c r="L114" s="195"/>
      <c r="N114" s="191">
        <f t="shared" si="3"/>
        <v>4.590378373140851</v>
      </c>
      <c r="O114" s="191">
        <f t="shared" si="4"/>
        <v>5.147382314122311</v>
      </c>
      <c r="P114" s="191">
        <f t="shared" si="5"/>
        <v>0</v>
      </c>
      <c r="R114" s="250"/>
      <c r="S114" s="265">
        <v>23</v>
      </c>
      <c r="T114" s="265"/>
      <c r="U114" s="265"/>
      <c r="V114" s="265"/>
      <c r="W114" s="160"/>
      <c r="X114" s="192">
        <v>70</v>
      </c>
      <c r="Y114" s="192"/>
      <c r="Z114" s="192"/>
      <c r="AA114" s="192"/>
    </row>
    <row r="115" spans="1:27" ht="12.75" hidden="1">
      <c r="A115" s="295" t="s">
        <v>2433</v>
      </c>
      <c r="B115" s="296" t="s">
        <v>1397</v>
      </c>
      <c r="C115" s="76">
        <v>0</v>
      </c>
      <c r="D115" s="77">
        <v>0</v>
      </c>
      <c r="E115" s="77">
        <v>0</v>
      </c>
      <c r="F115" s="78">
        <v>0</v>
      </c>
      <c r="H115" s="193">
        <v>0</v>
      </c>
      <c r="I115" s="194">
        <v>0</v>
      </c>
      <c r="J115" s="194">
        <v>0</v>
      </c>
      <c r="K115" s="194">
        <v>0</v>
      </c>
      <c r="L115" s="195"/>
      <c r="N115" s="191" t="str">
        <f t="shared" si="3"/>
        <v>-</v>
      </c>
      <c r="O115" s="191" t="str">
        <f t="shared" si="4"/>
        <v>-</v>
      </c>
      <c r="P115" s="191" t="str">
        <f t="shared" si="5"/>
        <v>-</v>
      </c>
      <c r="R115" s="253"/>
      <c r="S115" s="265"/>
      <c r="T115" s="265"/>
      <c r="U115" s="265"/>
      <c r="V115" s="265"/>
      <c r="W115" s="159"/>
      <c r="X115" s="192"/>
      <c r="Y115" s="192"/>
      <c r="Z115" s="192"/>
      <c r="AA115" s="192"/>
    </row>
    <row r="116" spans="1:27" ht="12.75" hidden="1">
      <c r="A116" s="295" t="s">
        <v>2434</v>
      </c>
      <c r="B116" s="296" t="s">
        <v>785</v>
      </c>
      <c r="C116" s="76">
        <v>40985</v>
      </c>
      <c r="D116" s="77">
        <v>27075</v>
      </c>
      <c r="E116" s="77">
        <v>9476</v>
      </c>
      <c r="F116" s="78">
        <v>4434</v>
      </c>
      <c r="H116" s="193">
        <v>39197</v>
      </c>
      <c r="I116" s="194">
        <v>25750</v>
      </c>
      <c r="J116" s="194">
        <v>9013</v>
      </c>
      <c r="K116" s="194">
        <v>4434</v>
      </c>
      <c r="L116" s="195"/>
      <c r="N116" s="191">
        <f t="shared" si="3"/>
        <v>4.561573589815552</v>
      </c>
      <c r="O116" s="191">
        <f t="shared" si="4"/>
        <v>5.145631067961176</v>
      </c>
      <c r="P116" s="191">
        <f t="shared" si="5"/>
        <v>0</v>
      </c>
      <c r="R116" s="253"/>
      <c r="S116" s="265"/>
      <c r="T116" s="265"/>
      <c r="U116" s="265"/>
      <c r="V116" s="265"/>
      <c r="W116" s="159"/>
      <c r="X116" s="192"/>
      <c r="Y116" s="192"/>
      <c r="Z116" s="192"/>
      <c r="AA116" s="192"/>
    </row>
    <row r="117" spans="1:27" ht="12.75">
      <c r="A117" s="1" t="s">
        <v>2435</v>
      </c>
      <c r="B117" s="3" t="s">
        <v>1151</v>
      </c>
      <c r="C117" s="76">
        <v>43177</v>
      </c>
      <c r="D117" s="77">
        <v>28680</v>
      </c>
      <c r="E117" s="77">
        <v>10038</v>
      </c>
      <c r="F117" s="78">
        <v>4459</v>
      </c>
      <c r="H117" s="193">
        <v>41282</v>
      </c>
      <c r="I117" s="194">
        <v>27276</v>
      </c>
      <c r="J117" s="194">
        <v>9547</v>
      </c>
      <c r="K117" s="194">
        <v>4459</v>
      </c>
      <c r="L117" s="195"/>
      <c r="N117" s="191">
        <f t="shared" si="3"/>
        <v>4.590378373140851</v>
      </c>
      <c r="O117" s="191">
        <f t="shared" si="4"/>
        <v>5.147382314122311</v>
      </c>
      <c r="P117" s="191">
        <f t="shared" si="5"/>
        <v>0</v>
      </c>
      <c r="R117" s="250"/>
      <c r="S117" s="265">
        <v>7</v>
      </c>
      <c r="T117" s="265"/>
      <c r="U117" s="265"/>
      <c r="V117" s="265"/>
      <c r="W117" s="160"/>
      <c r="X117" s="192">
        <v>25</v>
      </c>
      <c r="Y117" s="192">
        <v>17</v>
      </c>
      <c r="Z117" s="192"/>
      <c r="AA117" s="192"/>
    </row>
    <row r="118" spans="1:27" ht="12.75" hidden="1">
      <c r="A118" s="295" t="s">
        <v>2436</v>
      </c>
      <c r="B118" s="296" t="s">
        <v>1398</v>
      </c>
      <c r="C118" s="76">
        <v>43177</v>
      </c>
      <c r="D118" s="77">
        <v>28680</v>
      </c>
      <c r="E118" s="77">
        <v>10038</v>
      </c>
      <c r="F118" s="78">
        <v>4459</v>
      </c>
      <c r="H118" s="193">
        <v>41282</v>
      </c>
      <c r="I118" s="194">
        <v>27276</v>
      </c>
      <c r="J118" s="194">
        <v>9547</v>
      </c>
      <c r="K118" s="194">
        <v>4459</v>
      </c>
      <c r="L118" s="195"/>
      <c r="N118" s="191">
        <f t="shared" si="3"/>
        <v>4.590378373140851</v>
      </c>
      <c r="O118" s="191">
        <f t="shared" si="4"/>
        <v>5.147382314122311</v>
      </c>
      <c r="P118" s="191">
        <f t="shared" si="5"/>
        <v>0</v>
      </c>
      <c r="R118" s="253"/>
      <c r="S118" s="265"/>
      <c r="T118" s="265"/>
      <c r="U118" s="265"/>
      <c r="V118" s="265"/>
      <c r="W118" s="159"/>
      <c r="X118" s="192"/>
      <c r="Y118" s="192"/>
      <c r="Z118" s="192"/>
      <c r="AA118" s="192"/>
    </row>
    <row r="119" spans="1:27" ht="12.75">
      <c r="A119" s="1" t="s">
        <v>2437</v>
      </c>
      <c r="B119" s="3" t="s">
        <v>842</v>
      </c>
      <c r="C119" s="76">
        <v>45119</v>
      </c>
      <c r="D119" s="77">
        <v>30136</v>
      </c>
      <c r="E119" s="77">
        <v>10548</v>
      </c>
      <c r="F119" s="78">
        <v>4435</v>
      </c>
      <c r="H119" s="193">
        <v>43127</v>
      </c>
      <c r="I119" s="194">
        <v>28661</v>
      </c>
      <c r="J119" s="194">
        <v>10031</v>
      </c>
      <c r="K119" s="194">
        <v>4435</v>
      </c>
      <c r="L119" s="195"/>
      <c r="N119" s="191">
        <f t="shared" si="3"/>
        <v>4.618916224175123</v>
      </c>
      <c r="O119" s="191">
        <f t="shared" si="4"/>
        <v>5.146366142144387</v>
      </c>
      <c r="P119" s="191">
        <f t="shared" si="5"/>
        <v>0</v>
      </c>
      <c r="R119" s="250"/>
      <c r="S119" s="265"/>
      <c r="T119" s="265"/>
      <c r="U119" s="265"/>
      <c r="V119" s="265"/>
      <c r="W119" s="160"/>
      <c r="X119" s="192"/>
      <c r="Y119" s="192">
        <v>11</v>
      </c>
      <c r="Z119" s="192"/>
      <c r="AA119" s="192"/>
    </row>
    <row r="120" spans="1:27" ht="12.75">
      <c r="A120" s="1" t="s">
        <v>2438</v>
      </c>
      <c r="B120" s="3" t="s">
        <v>1399</v>
      </c>
      <c r="C120" s="76">
        <v>43177</v>
      </c>
      <c r="D120" s="77">
        <v>28680</v>
      </c>
      <c r="E120" s="77">
        <v>10038</v>
      </c>
      <c r="F120" s="78">
        <v>4459</v>
      </c>
      <c r="H120" s="193">
        <v>41282</v>
      </c>
      <c r="I120" s="194">
        <v>27276</v>
      </c>
      <c r="J120" s="194">
        <v>9547</v>
      </c>
      <c r="K120" s="194">
        <v>4459</v>
      </c>
      <c r="L120" s="195"/>
      <c r="N120" s="191">
        <f t="shared" si="3"/>
        <v>4.590378373140851</v>
      </c>
      <c r="O120" s="191">
        <f t="shared" si="4"/>
        <v>5.147382314122311</v>
      </c>
      <c r="P120" s="191">
        <f t="shared" si="5"/>
        <v>0</v>
      </c>
      <c r="R120" s="250"/>
      <c r="S120" s="265"/>
      <c r="T120" s="265"/>
      <c r="U120" s="265"/>
      <c r="V120" s="265"/>
      <c r="W120" s="160"/>
      <c r="X120" s="192"/>
      <c r="Y120" s="192">
        <v>27</v>
      </c>
      <c r="Z120" s="192"/>
      <c r="AA120" s="192"/>
    </row>
    <row r="121" spans="1:27" ht="12.75" hidden="1">
      <c r="A121" s="295" t="s">
        <v>2439</v>
      </c>
      <c r="B121" s="296" t="s">
        <v>2015</v>
      </c>
      <c r="C121" s="76">
        <v>0</v>
      </c>
      <c r="D121" s="77">
        <v>0</v>
      </c>
      <c r="E121" s="77">
        <v>0</v>
      </c>
      <c r="F121" s="78">
        <v>0</v>
      </c>
      <c r="H121" s="193">
        <v>0</v>
      </c>
      <c r="I121" s="194">
        <v>0</v>
      </c>
      <c r="J121" s="194">
        <v>0</v>
      </c>
      <c r="K121" s="194">
        <v>0</v>
      </c>
      <c r="L121" s="195"/>
      <c r="N121" s="191" t="str">
        <f t="shared" si="3"/>
        <v>-</v>
      </c>
      <c r="O121" s="191" t="str">
        <f t="shared" si="4"/>
        <v>-</v>
      </c>
      <c r="P121" s="191" t="str">
        <f t="shared" si="5"/>
        <v>-</v>
      </c>
      <c r="R121" s="253"/>
      <c r="S121" s="265"/>
      <c r="T121" s="265"/>
      <c r="U121" s="265"/>
      <c r="V121" s="265"/>
      <c r="W121" s="159"/>
      <c r="X121" s="192"/>
      <c r="Y121" s="192"/>
      <c r="Z121" s="192"/>
      <c r="AA121" s="192"/>
    </row>
    <row r="122" spans="1:27" ht="12.75" hidden="1">
      <c r="A122" s="295" t="s">
        <v>2440</v>
      </c>
      <c r="B122" s="296" t="s">
        <v>1400</v>
      </c>
      <c r="C122" s="76">
        <v>0</v>
      </c>
      <c r="D122" s="77">
        <v>0</v>
      </c>
      <c r="E122" s="77">
        <v>0</v>
      </c>
      <c r="F122" s="78">
        <v>0</v>
      </c>
      <c r="H122" s="193">
        <v>0</v>
      </c>
      <c r="I122" s="194">
        <v>0</v>
      </c>
      <c r="J122" s="194">
        <v>0</v>
      </c>
      <c r="K122" s="194">
        <v>0</v>
      </c>
      <c r="L122" s="195"/>
      <c r="N122" s="191" t="str">
        <f t="shared" si="3"/>
        <v>-</v>
      </c>
      <c r="O122" s="191" t="str">
        <f t="shared" si="4"/>
        <v>-</v>
      </c>
      <c r="P122" s="191" t="str">
        <f t="shared" si="5"/>
        <v>-</v>
      </c>
      <c r="R122" s="253"/>
      <c r="S122" s="265"/>
      <c r="T122" s="265"/>
      <c r="U122" s="265"/>
      <c r="V122" s="265"/>
      <c r="W122" s="159"/>
      <c r="X122" s="192"/>
      <c r="Y122" s="192"/>
      <c r="Z122" s="192"/>
      <c r="AA122" s="192"/>
    </row>
    <row r="123" spans="1:27" ht="12.75">
      <c r="A123" s="1" t="s">
        <v>2441</v>
      </c>
      <c r="B123" s="3" t="s">
        <v>1401</v>
      </c>
      <c r="C123" s="76">
        <v>46494</v>
      </c>
      <c r="D123" s="77">
        <v>29570</v>
      </c>
      <c r="E123" s="77">
        <v>10350</v>
      </c>
      <c r="F123" s="78">
        <v>6574</v>
      </c>
      <c r="H123" s="193">
        <v>44539</v>
      </c>
      <c r="I123" s="194">
        <v>28122</v>
      </c>
      <c r="J123" s="194">
        <v>9843</v>
      </c>
      <c r="K123" s="194">
        <v>6574</v>
      </c>
      <c r="L123" s="195"/>
      <c r="N123" s="191">
        <f t="shared" si="3"/>
        <v>4.38941152697636</v>
      </c>
      <c r="O123" s="191">
        <f t="shared" si="4"/>
        <v>5.1489936704359565</v>
      </c>
      <c r="P123" s="191">
        <f t="shared" si="5"/>
        <v>0</v>
      </c>
      <c r="R123" s="250"/>
      <c r="S123" s="265"/>
      <c r="T123" s="265"/>
      <c r="U123" s="265"/>
      <c r="V123" s="265"/>
      <c r="W123" s="160"/>
      <c r="X123" s="192">
        <v>5</v>
      </c>
      <c r="Y123" s="192"/>
      <c r="Z123" s="192"/>
      <c r="AA123" s="192"/>
    </row>
    <row r="124" spans="1:27" ht="12.75" hidden="1">
      <c r="A124" s="295" t="s">
        <v>2442</v>
      </c>
      <c r="B124" s="296" t="s">
        <v>874</v>
      </c>
      <c r="C124" s="76">
        <v>43177</v>
      </c>
      <c r="D124" s="77">
        <v>28680</v>
      </c>
      <c r="E124" s="77">
        <v>10038</v>
      </c>
      <c r="F124" s="78">
        <v>4459</v>
      </c>
      <c r="H124" s="193">
        <v>41282</v>
      </c>
      <c r="I124" s="194">
        <v>27276</v>
      </c>
      <c r="J124" s="194">
        <v>9547</v>
      </c>
      <c r="K124" s="194">
        <v>4459</v>
      </c>
      <c r="L124" s="195"/>
      <c r="N124" s="191">
        <f t="shared" si="3"/>
        <v>4.590378373140851</v>
      </c>
      <c r="O124" s="191">
        <f t="shared" si="4"/>
        <v>5.147382314122311</v>
      </c>
      <c r="P124" s="191">
        <f t="shared" si="5"/>
        <v>0</v>
      </c>
      <c r="R124" s="253"/>
      <c r="S124" s="265"/>
      <c r="T124" s="265"/>
      <c r="U124" s="265"/>
      <c r="V124" s="265"/>
      <c r="W124" s="160"/>
      <c r="X124" s="192"/>
      <c r="Y124" s="192"/>
      <c r="Z124" s="192"/>
      <c r="AA124" s="192"/>
    </row>
    <row r="125" spans="1:27" ht="12.75">
      <c r="A125" s="1" t="s">
        <v>2443</v>
      </c>
      <c r="B125" s="3" t="s">
        <v>1402</v>
      </c>
      <c r="C125" s="76">
        <v>43177</v>
      </c>
      <c r="D125" s="77">
        <v>28680</v>
      </c>
      <c r="E125" s="77">
        <v>10038</v>
      </c>
      <c r="F125" s="78">
        <v>4459</v>
      </c>
      <c r="H125" s="193">
        <v>41282</v>
      </c>
      <c r="I125" s="194">
        <v>27276</v>
      </c>
      <c r="J125" s="194">
        <v>9547</v>
      </c>
      <c r="K125" s="194">
        <v>4459</v>
      </c>
      <c r="L125" s="195"/>
      <c r="N125" s="191">
        <f t="shared" si="3"/>
        <v>4.590378373140851</v>
      </c>
      <c r="O125" s="191">
        <f t="shared" si="4"/>
        <v>5.147382314122311</v>
      </c>
      <c r="P125" s="191">
        <f t="shared" si="5"/>
        <v>0</v>
      </c>
      <c r="R125" s="250"/>
      <c r="S125" s="265">
        <v>10</v>
      </c>
      <c r="T125" s="265"/>
      <c r="U125" s="265"/>
      <c r="V125" s="265"/>
      <c r="W125" s="160"/>
      <c r="X125" s="192">
        <v>8</v>
      </c>
      <c r="Y125" s="192">
        <v>8</v>
      </c>
      <c r="Z125" s="192"/>
      <c r="AA125" s="192"/>
    </row>
    <row r="126" spans="1:27" ht="12.75">
      <c r="A126" s="1" t="s">
        <v>2444</v>
      </c>
      <c r="B126" s="3" t="s">
        <v>1403</v>
      </c>
      <c r="C126" s="76">
        <v>43177</v>
      </c>
      <c r="D126" s="77">
        <v>28680</v>
      </c>
      <c r="E126" s="77">
        <v>10038</v>
      </c>
      <c r="F126" s="78">
        <v>4459</v>
      </c>
      <c r="H126" s="193">
        <v>41282</v>
      </c>
      <c r="I126" s="194">
        <v>27276</v>
      </c>
      <c r="J126" s="194">
        <v>9547</v>
      </c>
      <c r="K126" s="194">
        <v>4459</v>
      </c>
      <c r="L126" s="195"/>
      <c r="N126" s="191">
        <f t="shared" si="3"/>
        <v>4.590378373140851</v>
      </c>
      <c r="O126" s="191">
        <f t="shared" si="4"/>
        <v>5.147382314122311</v>
      </c>
      <c r="P126" s="191">
        <f t="shared" si="5"/>
        <v>0</v>
      </c>
      <c r="R126" s="250"/>
      <c r="S126" s="265">
        <v>20</v>
      </c>
      <c r="T126" s="265"/>
      <c r="U126" s="265"/>
      <c r="V126" s="265"/>
      <c r="W126" s="160"/>
      <c r="X126" s="192">
        <v>43</v>
      </c>
      <c r="Y126" s="192">
        <v>7</v>
      </c>
      <c r="Z126" s="192"/>
      <c r="AA126" s="192"/>
    </row>
    <row r="127" spans="1:27" ht="12.75" hidden="1">
      <c r="A127" s="295" t="s">
        <v>2445</v>
      </c>
      <c r="B127" s="296" t="s">
        <v>1404</v>
      </c>
      <c r="C127" s="76">
        <v>4357</v>
      </c>
      <c r="D127" s="77">
        <v>0</v>
      </c>
      <c r="E127" s="77">
        <v>0</v>
      </c>
      <c r="F127" s="78">
        <v>4357</v>
      </c>
      <c r="H127" s="193">
        <v>4357</v>
      </c>
      <c r="I127" s="194">
        <v>0</v>
      </c>
      <c r="J127" s="194">
        <v>0</v>
      </c>
      <c r="K127" s="194">
        <v>4357</v>
      </c>
      <c r="L127" s="195"/>
      <c r="N127" s="191">
        <f t="shared" si="3"/>
        <v>0</v>
      </c>
      <c r="O127" s="191" t="e">
        <f t="shared" si="4"/>
        <v>#DIV/0!</v>
      </c>
      <c r="P127" s="191">
        <f t="shared" si="5"/>
        <v>0</v>
      </c>
      <c r="R127" s="253"/>
      <c r="S127" s="265"/>
      <c r="T127" s="265"/>
      <c r="U127" s="265"/>
      <c r="V127" s="265"/>
      <c r="W127" s="159"/>
      <c r="X127" s="192"/>
      <c r="Y127" s="192"/>
      <c r="Z127" s="192"/>
      <c r="AA127" s="192"/>
    </row>
    <row r="128" spans="1:27" ht="12.75" hidden="1">
      <c r="A128" s="295" t="s">
        <v>2446</v>
      </c>
      <c r="B128" s="296" t="s">
        <v>1405</v>
      </c>
      <c r="C128" s="76">
        <v>0</v>
      </c>
      <c r="D128" s="77">
        <v>0</v>
      </c>
      <c r="E128" s="77">
        <v>0</v>
      </c>
      <c r="F128" s="78">
        <v>0</v>
      </c>
      <c r="H128" s="193">
        <v>0</v>
      </c>
      <c r="I128" s="194">
        <v>0</v>
      </c>
      <c r="J128" s="194">
        <v>0</v>
      </c>
      <c r="K128" s="194">
        <v>0</v>
      </c>
      <c r="L128" s="195"/>
      <c r="N128" s="191" t="str">
        <f t="shared" si="3"/>
        <v>-</v>
      </c>
      <c r="O128" s="191" t="str">
        <f t="shared" si="4"/>
        <v>-</v>
      </c>
      <c r="P128" s="191" t="str">
        <f t="shared" si="5"/>
        <v>-</v>
      </c>
      <c r="R128" s="253"/>
      <c r="S128" s="265"/>
      <c r="T128" s="265"/>
      <c r="U128" s="265"/>
      <c r="V128" s="265"/>
      <c r="W128" s="159"/>
      <c r="X128" s="192"/>
      <c r="Y128" s="192"/>
      <c r="Z128" s="192"/>
      <c r="AA128" s="192"/>
    </row>
    <row r="129" spans="1:27" ht="12.75" hidden="1">
      <c r="A129" s="295" t="s">
        <v>2447</v>
      </c>
      <c r="B129" s="296" t="s">
        <v>1406</v>
      </c>
      <c r="C129" s="76">
        <v>0</v>
      </c>
      <c r="D129" s="77">
        <v>0</v>
      </c>
      <c r="E129" s="77">
        <v>0</v>
      </c>
      <c r="F129" s="78">
        <v>0</v>
      </c>
      <c r="H129" s="193">
        <v>0</v>
      </c>
      <c r="I129" s="194">
        <v>0</v>
      </c>
      <c r="J129" s="194">
        <v>0</v>
      </c>
      <c r="K129" s="194">
        <v>0</v>
      </c>
      <c r="L129" s="195"/>
      <c r="N129" s="191" t="str">
        <f t="shared" si="3"/>
        <v>-</v>
      </c>
      <c r="O129" s="191" t="str">
        <f t="shared" si="4"/>
        <v>-</v>
      </c>
      <c r="P129" s="191" t="str">
        <f t="shared" si="5"/>
        <v>-</v>
      </c>
      <c r="R129" s="253"/>
      <c r="S129" s="265"/>
      <c r="T129" s="265"/>
      <c r="U129" s="265"/>
      <c r="V129" s="265"/>
      <c r="W129" s="159"/>
      <c r="X129" s="192"/>
      <c r="Y129" s="192"/>
      <c r="Z129" s="192"/>
      <c r="AA129" s="192"/>
    </row>
    <row r="130" spans="1:27" ht="12.75" hidden="1">
      <c r="A130" s="295" t="s">
        <v>2448</v>
      </c>
      <c r="B130" s="296" t="s">
        <v>1407</v>
      </c>
      <c r="C130" s="76">
        <v>41680</v>
      </c>
      <c r="D130" s="77">
        <v>27564</v>
      </c>
      <c r="E130" s="77">
        <v>9647</v>
      </c>
      <c r="F130" s="78">
        <v>4469</v>
      </c>
      <c r="H130" s="193">
        <v>39859</v>
      </c>
      <c r="I130" s="194">
        <v>26215</v>
      </c>
      <c r="J130" s="194">
        <v>9175</v>
      </c>
      <c r="K130" s="194">
        <v>4469</v>
      </c>
      <c r="L130" s="195"/>
      <c r="N130" s="191">
        <f t="shared" si="3"/>
        <v>4.568604330264179</v>
      </c>
      <c r="O130" s="191">
        <f t="shared" si="4"/>
        <v>5.145908830822037</v>
      </c>
      <c r="P130" s="191">
        <f t="shared" si="5"/>
        <v>0</v>
      </c>
      <c r="R130" s="253"/>
      <c r="S130" s="265"/>
      <c r="T130" s="265"/>
      <c r="U130" s="265"/>
      <c r="V130" s="265"/>
      <c r="W130" s="159"/>
      <c r="X130" s="192"/>
      <c r="Y130" s="192"/>
      <c r="Z130" s="192"/>
      <c r="AA130" s="192"/>
    </row>
    <row r="131" spans="1:27" ht="12.75">
      <c r="A131" s="1" t="s">
        <v>2449</v>
      </c>
      <c r="B131" s="3" t="s">
        <v>1408</v>
      </c>
      <c r="C131" s="76">
        <v>45552</v>
      </c>
      <c r="D131" s="77">
        <v>30420</v>
      </c>
      <c r="E131" s="77">
        <v>10647</v>
      </c>
      <c r="F131" s="78">
        <v>4485</v>
      </c>
      <c r="H131" s="193">
        <v>43542</v>
      </c>
      <c r="I131" s="194">
        <v>28931</v>
      </c>
      <c r="J131" s="194">
        <v>10126</v>
      </c>
      <c r="K131" s="194">
        <v>4485</v>
      </c>
      <c r="L131" s="195"/>
      <c r="N131" s="191">
        <f t="shared" si="3"/>
        <v>4.6162326030039935</v>
      </c>
      <c r="O131" s="191">
        <f t="shared" si="4"/>
        <v>5.1467284227990575</v>
      </c>
      <c r="P131" s="191">
        <f t="shared" si="5"/>
        <v>0</v>
      </c>
      <c r="R131" s="253"/>
      <c r="S131" s="266"/>
      <c r="T131" s="265"/>
      <c r="U131" s="265"/>
      <c r="V131" s="265"/>
      <c r="W131" s="160"/>
      <c r="X131" s="192" t="s">
        <v>2845</v>
      </c>
      <c r="Y131" s="192"/>
      <c r="Z131" s="192"/>
      <c r="AA131" s="192"/>
    </row>
    <row r="132" spans="1:27" ht="12.75" hidden="1">
      <c r="A132" s="295" t="s">
        <v>2450</v>
      </c>
      <c r="B132" s="296" t="s">
        <v>1409</v>
      </c>
      <c r="C132" s="76">
        <v>41133</v>
      </c>
      <c r="D132" s="77">
        <v>27164</v>
      </c>
      <c r="E132" s="77">
        <v>9507</v>
      </c>
      <c r="F132" s="78">
        <v>4462</v>
      </c>
      <c r="H132" s="193">
        <v>39338</v>
      </c>
      <c r="I132" s="194">
        <v>25834</v>
      </c>
      <c r="J132" s="194">
        <v>9042</v>
      </c>
      <c r="K132" s="194">
        <v>4462</v>
      </c>
      <c r="L132" s="195"/>
      <c r="N132" s="191">
        <f t="shared" si="3"/>
        <v>4.563017947023226</v>
      </c>
      <c r="O132" s="191">
        <f t="shared" si="4"/>
        <v>5.148254238600302</v>
      </c>
      <c r="P132" s="191">
        <f t="shared" si="5"/>
        <v>0</v>
      </c>
      <c r="R132" s="253"/>
      <c r="S132" s="265"/>
      <c r="T132" s="265"/>
      <c r="U132" s="265"/>
      <c r="V132" s="265"/>
      <c r="W132" s="159"/>
      <c r="X132" s="192"/>
      <c r="Y132" s="192"/>
      <c r="Z132" s="192"/>
      <c r="AA132" s="192"/>
    </row>
    <row r="133" spans="1:27" ht="12.75" hidden="1">
      <c r="A133" s="295" t="s">
        <v>2451</v>
      </c>
      <c r="B133" s="296" t="s">
        <v>1410</v>
      </c>
      <c r="C133" s="76">
        <v>55872</v>
      </c>
      <c r="D133" s="77">
        <v>38097</v>
      </c>
      <c r="E133" s="77">
        <v>13334</v>
      </c>
      <c r="F133" s="78">
        <v>4441</v>
      </c>
      <c r="H133" s="193">
        <v>53354</v>
      </c>
      <c r="I133" s="194">
        <v>36232</v>
      </c>
      <c r="J133" s="194">
        <v>12681</v>
      </c>
      <c r="K133" s="194">
        <v>4441</v>
      </c>
      <c r="L133" s="195"/>
      <c r="N133" s="191">
        <f t="shared" si="3"/>
        <v>4.719421224275607</v>
      </c>
      <c r="O133" s="191">
        <f t="shared" si="4"/>
        <v>5.147383528372714</v>
      </c>
      <c r="P133" s="191">
        <f t="shared" si="5"/>
        <v>0</v>
      </c>
      <c r="R133" s="253"/>
      <c r="S133" s="265"/>
      <c r="T133" s="265"/>
      <c r="U133" s="265"/>
      <c r="V133" s="265"/>
      <c r="W133" s="159"/>
      <c r="X133" s="192"/>
      <c r="Y133" s="192"/>
      <c r="Z133" s="192"/>
      <c r="AA133" s="192"/>
    </row>
    <row r="134" spans="1:27" ht="12.75">
      <c r="A134" s="1" t="s">
        <v>2452</v>
      </c>
      <c r="B134" s="3" t="s">
        <v>1411</v>
      </c>
      <c r="C134" s="76">
        <v>42559</v>
      </c>
      <c r="D134" s="77">
        <v>28239</v>
      </c>
      <c r="E134" s="77">
        <v>9884</v>
      </c>
      <c r="F134" s="78">
        <v>4436</v>
      </c>
      <c r="H134" s="193">
        <v>40693</v>
      </c>
      <c r="I134" s="194">
        <v>26857</v>
      </c>
      <c r="J134" s="194">
        <v>9400</v>
      </c>
      <c r="K134" s="194">
        <v>4436</v>
      </c>
      <c r="L134" s="195"/>
      <c r="N134" s="191">
        <f t="shared" si="3"/>
        <v>4.585555255203587</v>
      </c>
      <c r="O134" s="191">
        <f t="shared" si="4"/>
        <v>5.1457720519789945</v>
      </c>
      <c r="P134" s="191">
        <f t="shared" si="5"/>
        <v>0</v>
      </c>
      <c r="R134" s="250"/>
      <c r="S134" s="265"/>
      <c r="T134" s="265"/>
      <c r="U134" s="265"/>
      <c r="V134" s="265"/>
      <c r="W134" s="160"/>
      <c r="X134" s="192"/>
      <c r="Y134" s="192">
        <v>7</v>
      </c>
      <c r="Z134" s="192"/>
      <c r="AA134" s="192"/>
    </row>
    <row r="135" spans="1:27" ht="12.75" hidden="1">
      <c r="A135" s="295" t="s">
        <v>2453</v>
      </c>
      <c r="B135" s="296" t="s">
        <v>1412</v>
      </c>
      <c r="C135" s="76">
        <v>4335</v>
      </c>
      <c r="D135" s="77">
        <v>0</v>
      </c>
      <c r="E135" s="77">
        <v>0</v>
      </c>
      <c r="F135" s="78">
        <v>4335</v>
      </c>
      <c r="H135" s="193">
        <v>4335</v>
      </c>
      <c r="I135" s="194">
        <v>0</v>
      </c>
      <c r="J135" s="194">
        <v>0</v>
      </c>
      <c r="K135" s="194">
        <v>4335</v>
      </c>
      <c r="L135" s="195"/>
      <c r="N135" s="191">
        <f t="shared" si="3"/>
        <v>0</v>
      </c>
      <c r="O135" s="191" t="e">
        <f t="shared" si="4"/>
        <v>#DIV/0!</v>
      </c>
      <c r="P135" s="191">
        <f t="shared" si="5"/>
        <v>0</v>
      </c>
      <c r="R135" s="253"/>
      <c r="S135" s="265"/>
      <c r="T135" s="265"/>
      <c r="U135" s="265"/>
      <c r="V135" s="265"/>
      <c r="W135" s="159"/>
      <c r="X135" s="192"/>
      <c r="Y135" s="192"/>
      <c r="Z135" s="192"/>
      <c r="AA135" s="192"/>
    </row>
    <row r="136" spans="1:27" ht="12.75" hidden="1">
      <c r="A136" s="295" t="s">
        <v>2454</v>
      </c>
      <c r="B136" s="296" t="s">
        <v>1413</v>
      </c>
      <c r="C136" s="76">
        <v>54823</v>
      </c>
      <c r="D136" s="77">
        <v>37299</v>
      </c>
      <c r="E136" s="77">
        <v>13055</v>
      </c>
      <c r="F136" s="78">
        <v>4469</v>
      </c>
      <c r="H136" s="193">
        <v>52358</v>
      </c>
      <c r="I136" s="194">
        <v>35473</v>
      </c>
      <c r="J136" s="194">
        <v>12416</v>
      </c>
      <c r="K136" s="194">
        <v>4469</v>
      </c>
      <c r="L136" s="195"/>
      <c r="N136" s="191">
        <f aca="true" t="shared" si="6" ref="N136:N199">IF(H136=0,"-",C136/H136*100-100)</f>
        <v>4.7079720386569335</v>
      </c>
      <c r="O136" s="191">
        <f aca="true" t="shared" si="7" ref="O136:O199">IF(H136=0,"-",D136/I136*100-100)</f>
        <v>5.147577030417509</v>
      </c>
      <c r="P136" s="191">
        <f aca="true" t="shared" si="8" ref="P136:P199">IF(H136=0,"-",F136/(K136+L136)*100-100)</f>
        <v>0</v>
      </c>
      <c r="R136" s="253"/>
      <c r="S136" s="265"/>
      <c r="T136" s="265"/>
      <c r="U136" s="265"/>
      <c r="V136" s="265"/>
      <c r="W136" s="159"/>
      <c r="X136" s="192"/>
      <c r="Y136" s="192"/>
      <c r="Z136" s="192"/>
      <c r="AA136" s="192"/>
    </row>
    <row r="137" spans="1:27" ht="12.75">
      <c r="A137" s="1" t="s">
        <v>2455</v>
      </c>
      <c r="B137" s="3" t="s">
        <v>1414</v>
      </c>
      <c r="C137" s="76">
        <v>43177</v>
      </c>
      <c r="D137" s="77">
        <v>28680</v>
      </c>
      <c r="E137" s="77">
        <v>10038</v>
      </c>
      <c r="F137" s="78">
        <v>4459</v>
      </c>
      <c r="H137" s="193">
        <v>41282</v>
      </c>
      <c r="I137" s="194">
        <v>27276</v>
      </c>
      <c r="J137" s="194">
        <v>9547</v>
      </c>
      <c r="K137" s="194">
        <v>4459</v>
      </c>
      <c r="L137" s="195"/>
      <c r="N137" s="191">
        <f t="shared" si="6"/>
        <v>4.590378373140851</v>
      </c>
      <c r="O137" s="191">
        <f t="shared" si="7"/>
        <v>5.147382314122311</v>
      </c>
      <c r="P137" s="191">
        <f t="shared" si="8"/>
        <v>0</v>
      </c>
      <c r="R137" s="253"/>
      <c r="S137" s="266"/>
      <c r="T137" s="266"/>
      <c r="U137" s="265"/>
      <c r="V137" s="265"/>
      <c r="W137" s="160"/>
      <c r="X137" s="192" t="s">
        <v>2845</v>
      </c>
      <c r="Y137" s="192"/>
      <c r="Z137" s="192"/>
      <c r="AA137" s="192"/>
    </row>
    <row r="138" spans="1:27" ht="12.75" hidden="1">
      <c r="A138" s="295" t="s">
        <v>2456</v>
      </c>
      <c r="B138" s="296" t="s">
        <v>1415</v>
      </c>
      <c r="C138" s="76">
        <v>0</v>
      </c>
      <c r="D138" s="77">
        <v>0</v>
      </c>
      <c r="E138" s="77">
        <v>0</v>
      </c>
      <c r="F138" s="78">
        <v>0</v>
      </c>
      <c r="H138" s="193">
        <v>0</v>
      </c>
      <c r="I138" s="194">
        <v>0</v>
      </c>
      <c r="J138" s="194">
        <v>0</v>
      </c>
      <c r="K138" s="194">
        <v>0</v>
      </c>
      <c r="L138" s="195"/>
      <c r="N138" s="191" t="str">
        <f t="shared" si="6"/>
        <v>-</v>
      </c>
      <c r="O138" s="191" t="str">
        <f t="shared" si="7"/>
        <v>-</v>
      </c>
      <c r="P138" s="191" t="str">
        <f t="shared" si="8"/>
        <v>-</v>
      </c>
      <c r="R138" s="253"/>
      <c r="S138" s="265"/>
      <c r="T138" s="265"/>
      <c r="U138" s="265"/>
      <c r="V138" s="265"/>
      <c r="W138" s="159"/>
      <c r="X138" s="192"/>
      <c r="Y138" s="192"/>
      <c r="Z138" s="192"/>
      <c r="AA138" s="192"/>
    </row>
    <row r="139" spans="1:27" ht="12.75" hidden="1">
      <c r="A139" s="295" t="s">
        <v>2457</v>
      </c>
      <c r="B139" s="296" t="s">
        <v>918</v>
      </c>
      <c r="C139" s="76">
        <v>0</v>
      </c>
      <c r="D139" s="77">
        <v>0</v>
      </c>
      <c r="E139" s="77">
        <v>0</v>
      </c>
      <c r="F139" s="78">
        <v>0</v>
      </c>
      <c r="H139" s="193">
        <v>0</v>
      </c>
      <c r="I139" s="194">
        <v>0</v>
      </c>
      <c r="J139" s="194">
        <v>0</v>
      </c>
      <c r="K139" s="194">
        <v>0</v>
      </c>
      <c r="L139" s="195"/>
      <c r="N139" s="191" t="str">
        <f t="shared" si="6"/>
        <v>-</v>
      </c>
      <c r="O139" s="191" t="str">
        <f t="shared" si="7"/>
        <v>-</v>
      </c>
      <c r="P139" s="191" t="str">
        <f t="shared" si="8"/>
        <v>-</v>
      </c>
      <c r="R139" s="253"/>
      <c r="S139" s="265"/>
      <c r="T139" s="265"/>
      <c r="U139" s="265"/>
      <c r="V139" s="265"/>
      <c r="W139" s="159"/>
      <c r="X139" s="192"/>
      <c r="Y139" s="192"/>
      <c r="Z139" s="192"/>
      <c r="AA139" s="192"/>
    </row>
    <row r="140" spans="1:27" ht="12.75" hidden="1">
      <c r="A140" s="295" t="s">
        <v>2458</v>
      </c>
      <c r="B140" s="296" t="s">
        <v>1416</v>
      </c>
      <c r="C140" s="76">
        <v>55185</v>
      </c>
      <c r="D140" s="77">
        <v>37585</v>
      </c>
      <c r="E140" s="77">
        <v>13155</v>
      </c>
      <c r="F140" s="78">
        <v>4445</v>
      </c>
      <c r="H140" s="193">
        <v>52701</v>
      </c>
      <c r="I140" s="194">
        <v>35745</v>
      </c>
      <c r="J140" s="194">
        <v>12511</v>
      </c>
      <c r="K140" s="194">
        <v>4445</v>
      </c>
      <c r="L140" s="195"/>
      <c r="N140" s="191">
        <f t="shared" si="6"/>
        <v>4.713383047760004</v>
      </c>
      <c r="O140" s="191">
        <f t="shared" si="7"/>
        <v>5.147573087145062</v>
      </c>
      <c r="P140" s="191">
        <f t="shared" si="8"/>
        <v>0</v>
      </c>
      <c r="R140" s="253"/>
      <c r="S140" s="265"/>
      <c r="T140" s="265"/>
      <c r="U140" s="265"/>
      <c r="V140" s="265"/>
      <c r="W140" s="159"/>
      <c r="X140" s="192"/>
      <c r="Y140" s="192"/>
      <c r="Z140" s="192"/>
      <c r="AA140" s="192"/>
    </row>
    <row r="141" spans="1:27" ht="12.75" hidden="1">
      <c r="A141" s="295" t="s">
        <v>2459</v>
      </c>
      <c r="B141" s="296" t="s">
        <v>1417</v>
      </c>
      <c r="C141" s="76">
        <v>37146</v>
      </c>
      <c r="D141" s="77">
        <v>24213</v>
      </c>
      <c r="E141" s="77">
        <v>8475</v>
      </c>
      <c r="F141" s="78">
        <v>4458</v>
      </c>
      <c r="H141" s="193">
        <v>35546</v>
      </c>
      <c r="I141" s="194">
        <v>23028</v>
      </c>
      <c r="J141" s="194">
        <v>8060</v>
      </c>
      <c r="K141" s="194">
        <v>4458</v>
      </c>
      <c r="L141" s="195"/>
      <c r="N141" s="191">
        <f t="shared" si="6"/>
        <v>4.501209700106898</v>
      </c>
      <c r="O141" s="191">
        <f t="shared" si="7"/>
        <v>5.1459093277748735</v>
      </c>
      <c r="P141" s="191">
        <f t="shared" si="8"/>
        <v>0</v>
      </c>
      <c r="R141" s="253"/>
      <c r="S141" s="265"/>
      <c r="T141" s="265"/>
      <c r="U141" s="265"/>
      <c r="V141" s="265"/>
      <c r="W141" s="159"/>
      <c r="X141" s="192"/>
      <c r="Y141" s="192"/>
      <c r="Z141" s="192"/>
      <c r="AA141" s="192"/>
    </row>
    <row r="142" spans="1:27" ht="12.75" hidden="1">
      <c r="A142" s="295" t="s">
        <v>2460</v>
      </c>
      <c r="B142" s="296" t="s">
        <v>1418</v>
      </c>
      <c r="C142" s="76">
        <v>45974</v>
      </c>
      <c r="D142" s="77">
        <v>29185</v>
      </c>
      <c r="E142" s="77">
        <v>10215</v>
      </c>
      <c r="F142" s="78">
        <v>6574</v>
      </c>
      <c r="H142" s="193">
        <v>44045</v>
      </c>
      <c r="I142" s="194">
        <v>27756</v>
      </c>
      <c r="J142" s="194">
        <v>9715</v>
      </c>
      <c r="K142" s="194">
        <v>6574</v>
      </c>
      <c r="L142" s="195"/>
      <c r="N142" s="191">
        <f t="shared" si="6"/>
        <v>4.379611760699277</v>
      </c>
      <c r="O142" s="191">
        <f t="shared" si="7"/>
        <v>5.14843637411731</v>
      </c>
      <c r="P142" s="191">
        <f t="shared" si="8"/>
        <v>0</v>
      </c>
      <c r="R142" s="253"/>
      <c r="S142" s="265"/>
      <c r="T142" s="265"/>
      <c r="U142" s="265"/>
      <c r="V142" s="265"/>
      <c r="W142" s="159"/>
      <c r="X142" s="192"/>
      <c r="Y142" s="192"/>
      <c r="Z142" s="192"/>
      <c r="AA142" s="192"/>
    </row>
    <row r="143" spans="1:27" ht="12.75" hidden="1">
      <c r="A143" s="295" t="s">
        <v>2461</v>
      </c>
      <c r="B143" s="296" t="s">
        <v>1419</v>
      </c>
      <c r="C143" s="76">
        <v>37641</v>
      </c>
      <c r="D143" s="77">
        <v>24569</v>
      </c>
      <c r="E143" s="77">
        <v>8599</v>
      </c>
      <c r="F143" s="78">
        <v>4473</v>
      </c>
      <c r="H143" s="193">
        <v>36017</v>
      </c>
      <c r="I143" s="194">
        <v>23366</v>
      </c>
      <c r="J143" s="194">
        <v>8178</v>
      </c>
      <c r="K143" s="194">
        <v>4473</v>
      </c>
      <c r="L143" s="195"/>
      <c r="N143" s="191">
        <f t="shared" si="6"/>
        <v>4.5089818696726525</v>
      </c>
      <c r="O143" s="191">
        <f t="shared" si="7"/>
        <v>5.148506376786784</v>
      </c>
      <c r="P143" s="191">
        <f t="shared" si="8"/>
        <v>0</v>
      </c>
      <c r="R143" s="253"/>
      <c r="S143" s="265"/>
      <c r="T143" s="265"/>
      <c r="U143" s="265"/>
      <c r="V143" s="265"/>
      <c r="W143" s="159"/>
      <c r="X143" s="192"/>
      <c r="Y143" s="192"/>
      <c r="Z143" s="192"/>
      <c r="AA143" s="192"/>
    </row>
    <row r="144" spans="1:27" ht="12.75" hidden="1">
      <c r="A144" s="295" t="s">
        <v>2462</v>
      </c>
      <c r="B144" s="296" t="s">
        <v>1420</v>
      </c>
      <c r="C144" s="76">
        <v>37472</v>
      </c>
      <c r="D144" s="77">
        <v>22875</v>
      </c>
      <c r="E144" s="77">
        <v>8006</v>
      </c>
      <c r="F144" s="78">
        <v>6591</v>
      </c>
      <c r="H144" s="193">
        <v>35960</v>
      </c>
      <c r="I144" s="194">
        <v>21755</v>
      </c>
      <c r="J144" s="194">
        <v>7614</v>
      </c>
      <c r="K144" s="194">
        <v>6591</v>
      </c>
      <c r="L144" s="195"/>
      <c r="N144" s="191">
        <f t="shared" si="6"/>
        <v>4.204671857619573</v>
      </c>
      <c r="O144" s="191">
        <f t="shared" si="7"/>
        <v>5.148241783498037</v>
      </c>
      <c r="P144" s="191">
        <f t="shared" si="8"/>
        <v>0</v>
      </c>
      <c r="R144" s="253"/>
      <c r="S144" s="265"/>
      <c r="T144" s="265"/>
      <c r="U144" s="265"/>
      <c r="V144" s="265"/>
      <c r="W144" s="159"/>
      <c r="X144" s="192"/>
      <c r="Y144" s="192"/>
      <c r="Z144" s="192"/>
      <c r="AA144" s="192"/>
    </row>
    <row r="145" spans="1:27" ht="12.75" hidden="1">
      <c r="A145" s="295" t="s">
        <v>2463</v>
      </c>
      <c r="B145" s="296" t="s">
        <v>1421</v>
      </c>
      <c r="C145" s="76">
        <v>0</v>
      </c>
      <c r="D145" s="77">
        <v>0</v>
      </c>
      <c r="E145" s="77">
        <v>0</v>
      </c>
      <c r="F145" s="78">
        <v>0</v>
      </c>
      <c r="H145" s="193">
        <v>0</v>
      </c>
      <c r="I145" s="194">
        <v>0</v>
      </c>
      <c r="J145" s="194">
        <v>0</v>
      </c>
      <c r="K145" s="194">
        <v>0</v>
      </c>
      <c r="L145" s="195"/>
      <c r="N145" s="191" t="str">
        <f t="shared" si="6"/>
        <v>-</v>
      </c>
      <c r="O145" s="191" t="str">
        <f t="shared" si="7"/>
        <v>-</v>
      </c>
      <c r="P145" s="191" t="str">
        <f t="shared" si="8"/>
        <v>-</v>
      </c>
      <c r="R145" s="253"/>
      <c r="S145" s="265"/>
      <c r="T145" s="265"/>
      <c r="U145" s="265"/>
      <c r="V145" s="265"/>
      <c r="W145" s="159"/>
      <c r="X145" s="192"/>
      <c r="Y145" s="192"/>
      <c r="Z145" s="192"/>
      <c r="AA145" s="192"/>
    </row>
    <row r="146" spans="1:27" ht="12.75" hidden="1">
      <c r="A146" s="295" t="s">
        <v>2464</v>
      </c>
      <c r="B146" s="296" t="s">
        <v>1422</v>
      </c>
      <c r="C146" s="76">
        <v>47828</v>
      </c>
      <c r="D146" s="77">
        <v>32137</v>
      </c>
      <c r="E146" s="77">
        <v>11248</v>
      </c>
      <c r="F146" s="78">
        <v>4443</v>
      </c>
      <c r="H146" s="193">
        <v>45704</v>
      </c>
      <c r="I146" s="194">
        <v>30564</v>
      </c>
      <c r="J146" s="194">
        <v>10697</v>
      </c>
      <c r="K146" s="194">
        <v>4443</v>
      </c>
      <c r="L146" s="195"/>
      <c r="N146" s="191">
        <f t="shared" si="6"/>
        <v>4.647295641519335</v>
      </c>
      <c r="O146" s="191">
        <f t="shared" si="7"/>
        <v>5.146577673079449</v>
      </c>
      <c r="P146" s="191">
        <f t="shared" si="8"/>
        <v>0</v>
      </c>
      <c r="R146" s="253"/>
      <c r="S146" s="265"/>
      <c r="T146" s="265"/>
      <c r="U146" s="265"/>
      <c r="V146" s="265"/>
      <c r="W146" s="159"/>
      <c r="X146" s="192"/>
      <c r="Y146" s="192"/>
      <c r="Z146" s="192"/>
      <c r="AA146" s="192"/>
    </row>
    <row r="147" spans="1:27" ht="12.75" hidden="1">
      <c r="A147" s="295" t="s">
        <v>2465</v>
      </c>
      <c r="B147" s="296" t="s">
        <v>970</v>
      </c>
      <c r="C147" s="76">
        <v>4357</v>
      </c>
      <c r="D147" s="77">
        <v>0</v>
      </c>
      <c r="E147" s="77">
        <v>0</v>
      </c>
      <c r="F147" s="78">
        <v>4357</v>
      </c>
      <c r="H147" s="193">
        <v>4357</v>
      </c>
      <c r="I147" s="194">
        <v>0</v>
      </c>
      <c r="J147" s="194">
        <v>0</v>
      </c>
      <c r="K147" s="194">
        <v>4357</v>
      </c>
      <c r="L147" s="195"/>
      <c r="N147" s="191">
        <f t="shared" si="6"/>
        <v>0</v>
      </c>
      <c r="O147" s="191" t="e">
        <f t="shared" si="7"/>
        <v>#DIV/0!</v>
      </c>
      <c r="P147" s="191">
        <f t="shared" si="8"/>
        <v>0</v>
      </c>
      <c r="R147" s="253"/>
      <c r="S147" s="265"/>
      <c r="T147" s="265"/>
      <c r="U147" s="265"/>
      <c r="V147" s="265"/>
      <c r="W147" s="159"/>
      <c r="X147" s="192"/>
      <c r="Y147" s="192"/>
      <c r="Z147" s="192"/>
      <c r="AA147" s="192"/>
    </row>
    <row r="148" spans="1:27" ht="12.75" hidden="1">
      <c r="A148" s="295" t="s">
        <v>2466</v>
      </c>
      <c r="B148" s="296" t="s">
        <v>1423</v>
      </c>
      <c r="C148" s="76">
        <v>43177</v>
      </c>
      <c r="D148" s="77">
        <v>28680</v>
      </c>
      <c r="E148" s="77">
        <v>10038</v>
      </c>
      <c r="F148" s="78">
        <v>4459</v>
      </c>
      <c r="H148" s="193">
        <v>41282</v>
      </c>
      <c r="I148" s="194">
        <v>27276</v>
      </c>
      <c r="J148" s="194">
        <v>9547</v>
      </c>
      <c r="K148" s="194">
        <v>4459</v>
      </c>
      <c r="L148" s="195"/>
      <c r="N148" s="191">
        <f t="shared" si="6"/>
        <v>4.590378373140851</v>
      </c>
      <c r="O148" s="191">
        <f t="shared" si="7"/>
        <v>5.147382314122311</v>
      </c>
      <c r="P148" s="191">
        <f t="shared" si="8"/>
        <v>0</v>
      </c>
      <c r="R148" s="253"/>
      <c r="S148" s="265"/>
      <c r="T148" s="265"/>
      <c r="U148" s="265"/>
      <c r="V148" s="265"/>
      <c r="W148" s="160"/>
      <c r="X148" s="192"/>
      <c r="Y148" s="192"/>
      <c r="Z148" s="192"/>
      <c r="AA148" s="192"/>
    </row>
    <row r="149" spans="1:27" ht="12.75" hidden="1">
      <c r="A149" s="295" t="s">
        <v>2467</v>
      </c>
      <c r="B149" s="296" t="s">
        <v>1424</v>
      </c>
      <c r="C149" s="76">
        <v>43177</v>
      </c>
      <c r="D149" s="77">
        <v>28680</v>
      </c>
      <c r="E149" s="77">
        <v>10038</v>
      </c>
      <c r="F149" s="78">
        <v>4459</v>
      </c>
      <c r="H149" s="193">
        <v>41282</v>
      </c>
      <c r="I149" s="194">
        <v>27276</v>
      </c>
      <c r="J149" s="194">
        <v>9547</v>
      </c>
      <c r="K149" s="194">
        <v>4459</v>
      </c>
      <c r="L149" s="195"/>
      <c r="N149" s="191">
        <f t="shared" si="6"/>
        <v>4.590378373140851</v>
      </c>
      <c r="O149" s="191">
        <f t="shared" si="7"/>
        <v>5.147382314122311</v>
      </c>
      <c r="P149" s="191">
        <f t="shared" si="8"/>
        <v>0</v>
      </c>
      <c r="R149" s="253"/>
      <c r="S149" s="265"/>
      <c r="T149" s="265"/>
      <c r="U149" s="265"/>
      <c r="V149" s="265"/>
      <c r="W149" s="160"/>
      <c r="X149" s="192"/>
      <c r="Y149" s="192"/>
      <c r="Z149" s="192"/>
      <c r="AA149" s="192"/>
    </row>
    <row r="150" spans="1:27" ht="12.75">
      <c r="A150" s="1" t="s">
        <v>2468</v>
      </c>
      <c r="B150" s="3" t="s">
        <v>1425</v>
      </c>
      <c r="C150" s="76">
        <v>43177</v>
      </c>
      <c r="D150" s="77">
        <v>28680</v>
      </c>
      <c r="E150" s="77">
        <v>10038</v>
      </c>
      <c r="F150" s="78">
        <v>4459</v>
      </c>
      <c r="G150" s="7"/>
      <c r="H150" s="193">
        <v>41282</v>
      </c>
      <c r="I150" s="194">
        <v>27276</v>
      </c>
      <c r="J150" s="194">
        <v>9547</v>
      </c>
      <c r="K150" s="194">
        <v>4459</v>
      </c>
      <c r="L150" s="195"/>
      <c r="N150" s="191">
        <f t="shared" si="6"/>
        <v>4.590378373140851</v>
      </c>
      <c r="O150" s="191">
        <f t="shared" si="7"/>
        <v>5.147382314122311</v>
      </c>
      <c r="P150" s="191">
        <f t="shared" si="8"/>
        <v>0</v>
      </c>
      <c r="R150" s="250"/>
      <c r="S150" s="265"/>
      <c r="T150" s="265"/>
      <c r="U150" s="265"/>
      <c r="V150" s="265"/>
      <c r="W150" s="160"/>
      <c r="X150" s="192">
        <v>24</v>
      </c>
      <c r="Y150" s="192"/>
      <c r="Z150" s="192"/>
      <c r="AA150" s="192"/>
    </row>
    <row r="151" spans="1:27" ht="12.75" hidden="1">
      <c r="A151" s="295" t="s">
        <v>2469</v>
      </c>
      <c r="B151" s="296" t="s">
        <v>1426</v>
      </c>
      <c r="C151" s="76">
        <v>4387</v>
      </c>
      <c r="D151" s="77">
        <v>0</v>
      </c>
      <c r="E151" s="77">
        <v>0</v>
      </c>
      <c r="F151" s="78">
        <v>4387</v>
      </c>
      <c r="H151" s="193">
        <v>4387</v>
      </c>
      <c r="I151" s="194">
        <v>0</v>
      </c>
      <c r="J151" s="194">
        <v>0</v>
      </c>
      <c r="K151" s="194">
        <v>4387</v>
      </c>
      <c r="L151" s="195"/>
      <c r="N151" s="191">
        <f t="shared" si="6"/>
        <v>0</v>
      </c>
      <c r="O151" s="191" t="e">
        <f t="shared" si="7"/>
        <v>#DIV/0!</v>
      </c>
      <c r="P151" s="191">
        <f t="shared" si="8"/>
        <v>0</v>
      </c>
      <c r="R151" s="253"/>
      <c r="S151" s="265"/>
      <c r="T151" s="265"/>
      <c r="U151" s="265"/>
      <c r="V151" s="265"/>
      <c r="W151" s="159"/>
      <c r="X151" s="192"/>
      <c r="Y151" s="192"/>
      <c r="Z151" s="192"/>
      <c r="AA151" s="192"/>
    </row>
    <row r="152" spans="1:27" ht="12.75">
      <c r="A152" s="1" t="s">
        <v>2470</v>
      </c>
      <c r="B152" s="3" t="s">
        <v>1427</v>
      </c>
      <c r="C152" s="76">
        <v>47510</v>
      </c>
      <c r="D152" s="77">
        <v>29570</v>
      </c>
      <c r="E152" s="77">
        <v>10350</v>
      </c>
      <c r="F152" s="78">
        <v>7590</v>
      </c>
      <c r="H152" s="193">
        <v>45555</v>
      </c>
      <c r="I152" s="194">
        <v>28122</v>
      </c>
      <c r="J152" s="194">
        <v>9843</v>
      </c>
      <c r="K152" s="194">
        <v>7590</v>
      </c>
      <c r="L152" s="195"/>
      <c r="N152" s="191">
        <f t="shared" si="6"/>
        <v>4.291515750192062</v>
      </c>
      <c r="O152" s="191">
        <f t="shared" si="7"/>
        <v>5.1489936704359565</v>
      </c>
      <c r="P152" s="191">
        <f t="shared" si="8"/>
        <v>0</v>
      </c>
      <c r="R152" s="250"/>
      <c r="S152" s="265">
        <v>24</v>
      </c>
      <c r="T152" s="265"/>
      <c r="U152" s="265"/>
      <c r="V152" s="265"/>
      <c r="W152" s="160"/>
      <c r="X152" s="192">
        <v>51</v>
      </c>
      <c r="Y152" s="192"/>
      <c r="Z152" s="192"/>
      <c r="AA152" s="192"/>
    </row>
    <row r="153" spans="1:27" ht="12.75">
      <c r="A153" s="1" t="s">
        <v>2471</v>
      </c>
      <c r="B153" s="3" t="s">
        <v>1428</v>
      </c>
      <c r="C153" s="76">
        <v>48277</v>
      </c>
      <c r="D153" s="77">
        <v>32466</v>
      </c>
      <c r="E153" s="77">
        <v>11363</v>
      </c>
      <c r="F153" s="78">
        <v>4448</v>
      </c>
      <c r="H153" s="193">
        <v>46132</v>
      </c>
      <c r="I153" s="194">
        <v>30877</v>
      </c>
      <c r="J153" s="194">
        <v>10807</v>
      </c>
      <c r="K153" s="194">
        <v>4448</v>
      </c>
      <c r="L153" s="195"/>
      <c r="N153" s="191">
        <f t="shared" si="6"/>
        <v>4.649700858406305</v>
      </c>
      <c r="O153" s="191">
        <f t="shared" si="7"/>
        <v>5.146225345726592</v>
      </c>
      <c r="P153" s="191">
        <f t="shared" si="8"/>
        <v>0</v>
      </c>
      <c r="R153" s="250"/>
      <c r="S153" s="265">
        <v>48</v>
      </c>
      <c r="T153" s="265"/>
      <c r="U153" s="265"/>
      <c r="V153" s="265"/>
      <c r="W153" s="160"/>
      <c r="X153" s="192">
        <v>137</v>
      </c>
      <c r="Y153" s="192"/>
      <c r="Z153" s="192"/>
      <c r="AA153" s="192"/>
    </row>
    <row r="154" spans="1:27" ht="12.75" hidden="1">
      <c r="A154" s="295" t="s">
        <v>2472</v>
      </c>
      <c r="B154" s="296" t="s">
        <v>1429</v>
      </c>
      <c r="C154" s="76">
        <v>55172</v>
      </c>
      <c r="D154" s="77">
        <v>35217</v>
      </c>
      <c r="E154" s="77">
        <v>12326</v>
      </c>
      <c r="F154" s="78">
        <v>7629</v>
      </c>
      <c r="H154" s="193">
        <v>52845</v>
      </c>
      <c r="I154" s="194">
        <v>33493</v>
      </c>
      <c r="J154" s="194">
        <v>11723</v>
      </c>
      <c r="K154" s="194">
        <v>7629</v>
      </c>
      <c r="L154" s="195"/>
      <c r="N154" s="191">
        <f t="shared" si="6"/>
        <v>4.403444034440355</v>
      </c>
      <c r="O154" s="191">
        <f t="shared" si="7"/>
        <v>5.147344221180546</v>
      </c>
      <c r="P154" s="191">
        <f t="shared" si="8"/>
        <v>0</v>
      </c>
      <c r="R154" s="253"/>
      <c r="S154" s="265"/>
      <c r="T154" s="265"/>
      <c r="U154" s="265"/>
      <c r="V154" s="265"/>
      <c r="W154" s="159"/>
      <c r="X154" s="192"/>
      <c r="Y154" s="192"/>
      <c r="Z154" s="192"/>
      <c r="AA154" s="192"/>
    </row>
    <row r="155" spans="1:27" ht="12.75" hidden="1">
      <c r="A155" s="295" t="s">
        <v>2473</v>
      </c>
      <c r="B155" s="296" t="s">
        <v>1430</v>
      </c>
      <c r="C155" s="76">
        <v>38925</v>
      </c>
      <c r="D155" s="77">
        <v>25541</v>
      </c>
      <c r="E155" s="77">
        <v>8939</v>
      </c>
      <c r="F155" s="78">
        <v>4445</v>
      </c>
      <c r="H155" s="193">
        <v>37238</v>
      </c>
      <c r="I155" s="194">
        <v>24291</v>
      </c>
      <c r="J155" s="194">
        <v>8502</v>
      </c>
      <c r="K155" s="194">
        <v>4445</v>
      </c>
      <c r="L155" s="195"/>
      <c r="N155" s="191">
        <f t="shared" si="6"/>
        <v>4.530318491863156</v>
      </c>
      <c r="O155" s="191">
        <f t="shared" si="7"/>
        <v>5.145938825079256</v>
      </c>
      <c r="P155" s="191">
        <f t="shared" si="8"/>
        <v>0</v>
      </c>
      <c r="R155" s="253"/>
      <c r="S155" s="265"/>
      <c r="T155" s="265"/>
      <c r="U155" s="265"/>
      <c r="V155" s="265"/>
      <c r="W155" s="159"/>
      <c r="X155" s="192"/>
      <c r="Y155" s="192"/>
      <c r="Z155" s="192"/>
      <c r="AA155" s="192"/>
    </row>
    <row r="156" spans="1:27" ht="12.75" hidden="1">
      <c r="A156" s="295" t="s">
        <v>2474</v>
      </c>
      <c r="B156" s="296" t="s">
        <v>1431</v>
      </c>
      <c r="C156" s="76">
        <v>50429</v>
      </c>
      <c r="D156" s="77">
        <v>31697</v>
      </c>
      <c r="E156" s="77">
        <v>11094</v>
      </c>
      <c r="F156" s="78">
        <v>7638</v>
      </c>
      <c r="H156" s="193">
        <v>48334</v>
      </c>
      <c r="I156" s="194">
        <v>30145</v>
      </c>
      <c r="J156" s="194">
        <v>10551</v>
      </c>
      <c r="K156" s="194">
        <v>7638</v>
      </c>
      <c r="L156" s="195"/>
      <c r="N156" s="191">
        <f t="shared" si="6"/>
        <v>4.3344229734762365</v>
      </c>
      <c r="O156" s="191">
        <f t="shared" si="7"/>
        <v>5.148449162381823</v>
      </c>
      <c r="P156" s="191">
        <f t="shared" si="8"/>
        <v>0</v>
      </c>
      <c r="R156" s="253"/>
      <c r="S156" s="265"/>
      <c r="T156" s="265"/>
      <c r="U156" s="265"/>
      <c r="V156" s="265"/>
      <c r="W156" s="159"/>
      <c r="X156" s="192"/>
      <c r="Y156" s="192"/>
      <c r="Z156" s="192"/>
      <c r="AA156" s="192"/>
    </row>
    <row r="157" spans="1:27" ht="12.75">
      <c r="A157" s="1" t="s">
        <v>2475</v>
      </c>
      <c r="B157" s="3" t="s">
        <v>1428</v>
      </c>
      <c r="C157" s="76">
        <v>46769</v>
      </c>
      <c r="D157" s="77">
        <v>31348</v>
      </c>
      <c r="E157" s="77">
        <v>10972</v>
      </c>
      <c r="F157" s="78">
        <v>4449</v>
      </c>
      <c r="H157" s="193">
        <v>44697</v>
      </c>
      <c r="I157" s="194">
        <v>29813</v>
      </c>
      <c r="J157" s="194">
        <v>10435</v>
      </c>
      <c r="K157" s="194">
        <v>4449</v>
      </c>
      <c r="L157" s="195"/>
      <c r="N157" s="191">
        <f t="shared" si="6"/>
        <v>4.635657874130246</v>
      </c>
      <c r="O157" s="191">
        <f t="shared" si="7"/>
        <v>5.148760607788546</v>
      </c>
      <c r="P157" s="191">
        <f t="shared" si="8"/>
        <v>0</v>
      </c>
      <c r="R157" s="250"/>
      <c r="S157" s="265">
        <v>8</v>
      </c>
      <c r="T157" s="265"/>
      <c r="U157" s="265"/>
      <c r="V157" s="265"/>
      <c r="W157" s="160"/>
      <c r="X157" s="192">
        <v>19</v>
      </c>
      <c r="Y157" s="192"/>
      <c r="Z157" s="192"/>
      <c r="AA157" s="192"/>
    </row>
    <row r="158" spans="1:27" ht="12.75">
      <c r="A158" s="1" t="s">
        <v>2476</v>
      </c>
      <c r="B158" s="3" t="s">
        <v>1432</v>
      </c>
      <c r="C158" s="76">
        <v>46769</v>
      </c>
      <c r="D158" s="77">
        <v>31348</v>
      </c>
      <c r="E158" s="77">
        <v>10972</v>
      </c>
      <c r="F158" s="78">
        <v>4449</v>
      </c>
      <c r="H158" s="193">
        <v>44697</v>
      </c>
      <c r="I158" s="194">
        <v>29813</v>
      </c>
      <c r="J158" s="194">
        <v>10435</v>
      </c>
      <c r="K158" s="194">
        <v>4449</v>
      </c>
      <c r="L158" s="195"/>
      <c r="N158" s="191">
        <f t="shared" si="6"/>
        <v>4.635657874130246</v>
      </c>
      <c r="O158" s="191">
        <f t="shared" si="7"/>
        <v>5.148760607788546</v>
      </c>
      <c r="P158" s="191">
        <f t="shared" si="8"/>
        <v>0</v>
      </c>
      <c r="R158" s="250"/>
      <c r="S158" s="265">
        <v>55</v>
      </c>
      <c r="T158" s="265"/>
      <c r="U158" s="265"/>
      <c r="V158" s="265"/>
      <c r="W158" s="160"/>
      <c r="X158" s="192">
        <v>63</v>
      </c>
      <c r="Y158" s="192"/>
      <c r="Z158" s="192"/>
      <c r="AA158" s="192"/>
    </row>
    <row r="159" spans="1:27" ht="12.75" hidden="1">
      <c r="A159" s="295" t="s">
        <v>2477</v>
      </c>
      <c r="B159" s="296" t="s">
        <v>2016</v>
      </c>
      <c r="C159" s="76">
        <v>0</v>
      </c>
      <c r="D159" s="77">
        <v>0</v>
      </c>
      <c r="E159" s="77">
        <v>0</v>
      </c>
      <c r="F159" s="78">
        <v>0</v>
      </c>
      <c r="H159" s="193">
        <v>0</v>
      </c>
      <c r="I159" s="194">
        <v>0</v>
      </c>
      <c r="J159" s="194">
        <v>0</v>
      </c>
      <c r="K159" s="194">
        <v>0</v>
      </c>
      <c r="L159" s="195"/>
      <c r="N159" s="191" t="str">
        <f t="shared" si="6"/>
        <v>-</v>
      </c>
      <c r="O159" s="191" t="str">
        <f t="shared" si="7"/>
        <v>-</v>
      </c>
      <c r="P159" s="191" t="str">
        <f t="shared" si="8"/>
        <v>-</v>
      </c>
      <c r="R159" s="253"/>
      <c r="S159" s="265"/>
      <c r="T159" s="265"/>
      <c r="U159" s="265"/>
      <c r="V159" s="265"/>
      <c r="W159" s="159"/>
      <c r="X159" s="192"/>
      <c r="Y159" s="192"/>
      <c r="Z159" s="192"/>
      <c r="AA159" s="192"/>
    </row>
    <row r="160" spans="1:27" ht="12.75">
      <c r="A160" s="1" t="s">
        <v>2478</v>
      </c>
      <c r="B160" s="3" t="s">
        <v>1433</v>
      </c>
      <c r="C160" s="76">
        <v>46769</v>
      </c>
      <c r="D160" s="77">
        <v>31348</v>
      </c>
      <c r="E160" s="77">
        <v>10972</v>
      </c>
      <c r="F160" s="78">
        <v>4449</v>
      </c>
      <c r="H160" s="193">
        <v>44697</v>
      </c>
      <c r="I160" s="194">
        <v>29813</v>
      </c>
      <c r="J160" s="194">
        <v>10435</v>
      </c>
      <c r="K160" s="194">
        <v>4449</v>
      </c>
      <c r="L160" s="195"/>
      <c r="N160" s="191">
        <f t="shared" si="6"/>
        <v>4.635657874130246</v>
      </c>
      <c r="O160" s="191">
        <f t="shared" si="7"/>
        <v>5.148760607788546</v>
      </c>
      <c r="P160" s="191">
        <f t="shared" si="8"/>
        <v>0</v>
      </c>
      <c r="R160" s="250"/>
      <c r="S160" s="265"/>
      <c r="T160" s="265"/>
      <c r="U160" s="265"/>
      <c r="V160" s="265"/>
      <c r="W160" s="160"/>
      <c r="X160" s="192">
        <v>7</v>
      </c>
      <c r="Y160" s="192"/>
      <c r="Z160" s="192"/>
      <c r="AA160" s="192"/>
    </row>
    <row r="161" spans="1:27" ht="12.75">
      <c r="A161" s="1" t="s">
        <v>2479</v>
      </c>
      <c r="B161" s="3" t="s">
        <v>793</v>
      </c>
      <c r="C161" s="76">
        <v>43177</v>
      </c>
      <c r="D161" s="77">
        <v>28680</v>
      </c>
      <c r="E161" s="77">
        <v>10038</v>
      </c>
      <c r="F161" s="78">
        <v>4459</v>
      </c>
      <c r="H161" s="193">
        <v>41282</v>
      </c>
      <c r="I161" s="194">
        <v>27276</v>
      </c>
      <c r="J161" s="194">
        <v>9547</v>
      </c>
      <c r="K161" s="194">
        <v>4459</v>
      </c>
      <c r="L161" s="195"/>
      <c r="N161" s="191">
        <f t="shared" si="6"/>
        <v>4.590378373140851</v>
      </c>
      <c r="O161" s="191">
        <f t="shared" si="7"/>
        <v>5.147382314122311</v>
      </c>
      <c r="P161" s="191">
        <f t="shared" si="8"/>
        <v>0</v>
      </c>
      <c r="R161" s="250"/>
      <c r="S161" s="265">
        <v>135</v>
      </c>
      <c r="T161" s="265"/>
      <c r="U161" s="265"/>
      <c r="V161" s="265"/>
      <c r="W161" s="160"/>
      <c r="X161" s="192">
        <v>144</v>
      </c>
      <c r="Y161" s="192"/>
      <c r="Z161" s="192"/>
      <c r="AA161" s="192"/>
    </row>
    <row r="162" spans="1:27" ht="12.75">
      <c r="A162" s="1" t="s">
        <v>2480</v>
      </c>
      <c r="B162" s="3" t="s">
        <v>1040</v>
      </c>
      <c r="C162" s="76">
        <v>51440</v>
      </c>
      <c r="D162" s="77">
        <v>34800</v>
      </c>
      <c r="E162" s="77">
        <v>12180</v>
      </c>
      <c r="F162" s="78">
        <v>4460</v>
      </c>
      <c r="H162" s="193">
        <v>49140</v>
      </c>
      <c r="I162" s="194">
        <v>33096</v>
      </c>
      <c r="J162" s="194">
        <v>11584</v>
      </c>
      <c r="K162" s="194">
        <v>4460</v>
      </c>
      <c r="L162" s="195"/>
      <c r="N162" s="191">
        <f t="shared" si="6"/>
        <v>4.680504680504669</v>
      </c>
      <c r="O162" s="191">
        <f t="shared" si="7"/>
        <v>5.14865844815084</v>
      </c>
      <c r="P162" s="191">
        <f t="shared" si="8"/>
        <v>0</v>
      </c>
      <c r="R162" s="250"/>
      <c r="S162" s="265">
        <v>36</v>
      </c>
      <c r="T162" s="265">
        <v>26</v>
      </c>
      <c r="U162" s="265"/>
      <c r="V162" s="265"/>
      <c r="W162" s="160"/>
      <c r="X162" s="192">
        <v>82</v>
      </c>
      <c r="Y162" s="192">
        <v>25</v>
      </c>
      <c r="Z162" s="192"/>
      <c r="AA162" s="192"/>
    </row>
    <row r="163" spans="1:27" ht="12.75">
      <c r="A163" s="1" t="s">
        <v>2481</v>
      </c>
      <c r="B163" s="3" t="s">
        <v>1434</v>
      </c>
      <c r="C163" s="76">
        <v>39951</v>
      </c>
      <c r="D163" s="77">
        <v>26311</v>
      </c>
      <c r="E163" s="77">
        <v>9209</v>
      </c>
      <c r="F163" s="78">
        <v>4431</v>
      </c>
      <c r="H163" s="193">
        <v>38212</v>
      </c>
      <c r="I163" s="194">
        <v>25023</v>
      </c>
      <c r="J163" s="194">
        <v>8758</v>
      </c>
      <c r="K163" s="194">
        <v>4431</v>
      </c>
      <c r="L163" s="195"/>
      <c r="N163" s="191">
        <f t="shared" si="6"/>
        <v>4.550926410551654</v>
      </c>
      <c r="O163" s="191">
        <f t="shared" si="7"/>
        <v>5.147264516644697</v>
      </c>
      <c r="P163" s="191">
        <f t="shared" si="8"/>
        <v>0</v>
      </c>
      <c r="R163" s="250"/>
      <c r="S163" s="265"/>
      <c r="T163" s="265">
        <v>25</v>
      </c>
      <c r="U163" s="265"/>
      <c r="V163" s="265"/>
      <c r="W163" s="160"/>
      <c r="X163" s="192"/>
      <c r="Y163" s="192">
        <v>55</v>
      </c>
      <c r="Z163" s="192"/>
      <c r="AA163" s="192"/>
    </row>
    <row r="164" spans="1:27" ht="12.75">
      <c r="A164" s="1" t="s">
        <v>2482</v>
      </c>
      <c r="B164" s="3" t="s">
        <v>1042</v>
      </c>
      <c r="C164" s="76">
        <v>40945</v>
      </c>
      <c r="D164" s="77">
        <v>27047</v>
      </c>
      <c r="E164" s="77">
        <v>9466</v>
      </c>
      <c r="F164" s="78">
        <v>4432</v>
      </c>
      <c r="H164" s="193">
        <v>39158</v>
      </c>
      <c r="I164" s="194">
        <v>25723</v>
      </c>
      <c r="J164" s="194">
        <v>9003</v>
      </c>
      <c r="K164" s="194">
        <v>4432</v>
      </c>
      <c r="L164" s="195"/>
      <c r="N164" s="191">
        <f t="shared" si="6"/>
        <v>4.563563001174728</v>
      </c>
      <c r="O164" s="191">
        <f t="shared" si="7"/>
        <v>5.147144578781621</v>
      </c>
      <c r="P164" s="191">
        <f t="shared" si="8"/>
        <v>0</v>
      </c>
      <c r="R164" s="250"/>
      <c r="S164" s="265"/>
      <c r="T164" s="265"/>
      <c r="U164" s="265"/>
      <c r="V164" s="265"/>
      <c r="W164" s="160"/>
      <c r="X164" s="192">
        <v>24</v>
      </c>
      <c r="Y164" s="192"/>
      <c r="Z164" s="192"/>
      <c r="AA164" s="192"/>
    </row>
    <row r="165" spans="1:27" ht="12.75" hidden="1">
      <c r="A165" s="295" t="s">
        <v>2483</v>
      </c>
      <c r="B165" s="296" t="s">
        <v>1435</v>
      </c>
      <c r="C165" s="76">
        <v>43812</v>
      </c>
      <c r="D165" s="77">
        <v>29171</v>
      </c>
      <c r="E165" s="77">
        <v>10210</v>
      </c>
      <c r="F165" s="78">
        <v>4431</v>
      </c>
      <c r="H165" s="193">
        <v>41884</v>
      </c>
      <c r="I165" s="194">
        <v>27743</v>
      </c>
      <c r="J165" s="194">
        <v>9710</v>
      </c>
      <c r="K165" s="194">
        <v>4431</v>
      </c>
      <c r="L165" s="195"/>
      <c r="N165" s="191">
        <f t="shared" si="6"/>
        <v>4.603189762200358</v>
      </c>
      <c r="O165" s="191">
        <f t="shared" si="7"/>
        <v>5.147244349926112</v>
      </c>
      <c r="P165" s="191">
        <f t="shared" si="8"/>
        <v>0</v>
      </c>
      <c r="R165" s="253"/>
      <c r="S165" s="265"/>
      <c r="T165" s="265"/>
      <c r="U165" s="265"/>
      <c r="V165" s="265"/>
      <c r="W165" s="159"/>
      <c r="X165" s="192"/>
      <c r="Y165" s="192"/>
      <c r="Z165" s="192"/>
      <c r="AA165" s="192"/>
    </row>
    <row r="166" spans="1:27" ht="12.75">
      <c r="A166" s="1" t="s">
        <v>2484</v>
      </c>
      <c r="B166" s="3" t="s">
        <v>1044</v>
      </c>
      <c r="C166" s="76">
        <v>40945</v>
      </c>
      <c r="D166" s="77">
        <v>27047</v>
      </c>
      <c r="E166" s="77">
        <v>9466</v>
      </c>
      <c r="F166" s="78">
        <v>4432</v>
      </c>
      <c r="H166" s="193">
        <v>39158</v>
      </c>
      <c r="I166" s="194">
        <v>25723</v>
      </c>
      <c r="J166" s="194">
        <v>9003</v>
      </c>
      <c r="K166" s="194">
        <v>4432</v>
      </c>
      <c r="L166" s="195"/>
      <c r="N166" s="191">
        <f t="shared" si="6"/>
        <v>4.563563001174728</v>
      </c>
      <c r="O166" s="191">
        <f t="shared" si="7"/>
        <v>5.147144578781621</v>
      </c>
      <c r="P166" s="191">
        <f t="shared" si="8"/>
        <v>0</v>
      </c>
      <c r="R166" s="250"/>
      <c r="S166" s="265"/>
      <c r="T166" s="265"/>
      <c r="U166" s="265"/>
      <c r="V166" s="265"/>
      <c r="W166" s="160"/>
      <c r="X166" s="192"/>
      <c r="Y166" s="192">
        <v>9</v>
      </c>
      <c r="Z166" s="192"/>
      <c r="AA166" s="192"/>
    </row>
    <row r="167" spans="1:27" ht="12.75">
      <c r="A167" s="1" t="s">
        <v>2485</v>
      </c>
      <c r="B167" s="3" t="s">
        <v>1436</v>
      </c>
      <c r="C167" s="76">
        <v>40945</v>
      </c>
      <c r="D167" s="77">
        <v>27047</v>
      </c>
      <c r="E167" s="77">
        <v>9466</v>
      </c>
      <c r="F167" s="78">
        <v>4432</v>
      </c>
      <c r="H167" s="193">
        <v>39158</v>
      </c>
      <c r="I167" s="194">
        <v>25723</v>
      </c>
      <c r="J167" s="194">
        <v>9003</v>
      </c>
      <c r="K167" s="194">
        <v>4432</v>
      </c>
      <c r="L167" s="195"/>
      <c r="N167" s="191">
        <f t="shared" si="6"/>
        <v>4.563563001174728</v>
      </c>
      <c r="O167" s="191">
        <f t="shared" si="7"/>
        <v>5.147144578781621</v>
      </c>
      <c r="P167" s="191">
        <f t="shared" si="8"/>
        <v>0</v>
      </c>
      <c r="R167" s="250"/>
      <c r="S167" s="265"/>
      <c r="T167" s="265">
        <v>75</v>
      </c>
      <c r="U167" s="265"/>
      <c r="V167" s="265"/>
      <c r="W167" s="160"/>
      <c r="X167" s="192">
        <v>102</v>
      </c>
      <c r="Y167" s="192">
        <v>160</v>
      </c>
      <c r="Z167" s="192"/>
      <c r="AA167" s="192"/>
    </row>
    <row r="168" spans="1:27" ht="12.75" hidden="1">
      <c r="A168" s="295" t="s">
        <v>2486</v>
      </c>
      <c r="B168" s="296" t="s">
        <v>2017</v>
      </c>
      <c r="C168" s="76">
        <v>0</v>
      </c>
      <c r="D168" s="77">
        <v>0</v>
      </c>
      <c r="E168" s="77">
        <v>0</v>
      </c>
      <c r="F168" s="78">
        <v>0</v>
      </c>
      <c r="H168" s="193">
        <v>0</v>
      </c>
      <c r="I168" s="194">
        <v>0</v>
      </c>
      <c r="J168" s="194">
        <v>0</v>
      </c>
      <c r="K168" s="194">
        <v>0</v>
      </c>
      <c r="L168" s="195"/>
      <c r="N168" s="191" t="str">
        <f t="shared" si="6"/>
        <v>-</v>
      </c>
      <c r="O168" s="191" t="str">
        <f t="shared" si="7"/>
        <v>-</v>
      </c>
      <c r="P168" s="191" t="str">
        <f t="shared" si="8"/>
        <v>-</v>
      </c>
      <c r="R168" s="253"/>
      <c r="S168" s="265"/>
      <c r="T168" s="265"/>
      <c r="U168" s="265"/>
      <c r="V168" s="265"/>
      <c r="W168" s="159"/>
      <c r="X168" s="192"/>
      <c r="Y168" s="192"/>
      <c r="Z168" s="192"/>
      <c r="AA168" s="192"/>
    </row>
    <row r="169" spans="1:27" ht="12.75" hidden="1">
      <c r="A169" s="295" t="s">
        <v>2487</v>
      </c>
      <c r="B169" s="296" t="s">
        <v>2018</v>
      </c>
      <c r="C169" s="76">
        <v>0</v>
      </c>
      <c r="D169" s="77">
        <v>0</v>
      </c>
      <c r="E169" s="77">
        <v>0</v>
      </c>
      <c r="F169" s="78">
        <v>0</v>
      </c>
      <c r="H169" s="193">
        <v>0</v>
      </c>
      <c r="I169" s="194">
        <v>0</v>
      </c>
      <c r="J169" s="194">
        <v>0</v>
      </c>
      <c r="K169" s="194">
        <v>0</v>
      </c>
      <c r="L169" s="195"/>
      <c r="N169" s="191" t="str">
        <f t="shared" si="6"/>
        <v>-</v>
      </c>
      <c r="O169" s="191" t="str">
        <f t="shared" si="7"/>
        <v>-</v>
      </c>
      <c r="P169" s="191" t="str">
        <f t="shared" si="8"/>
        <v>-</v>
      </c>
      <c r="R169" s="253"/>
      <c r="S169" s="265"/>
      <c r="T169" s="265"/>
      <c r="U169" s="265"/>
      <c r="V169" s="265"/>
      <c r="W169" s="159"/>
      <c r="X169" s="192"/>
      <c r="Y169" s="192"/>
      <c r="Z169" s="192"/>
      <c r="AA169" s="192"/>
    </row>
    <row r="170" spans="1:27" ht="12.75" hidden="1">
      <c r="A170" s="295" t="s">
        <v>2488</v>
      </c>
      <c r="B170" s="296" t="s">
        <v>1437</v>
      </c>
      <c r="C170" s="76">
        <v>39951</v>
      </c>
      <c r="D170" s="77">
        <v>26311</v>
      </c>
      <c r="E170" s="77">
        <v>9209</v>
      </c>
      <c r="F170" s="78">
        <v>4431</v>
      </c>
      <c r="H170" s="193">
        <v>38212</v>
      </c>
      <c r="I170" s="194">
        <v>25023</v>
      </c>
      <c r="J170" s="194">
        <v>8758</v>
      </c>
      <c r="K170" s="194">
        <v>4431</v>
      </c>
      <c r="L170" s="195"/>
      <c r="N170" s="191">
        <f t="shared" si="6"/>
        <v>4.550926410551654</v>
      </c>
      <c r="O170" s="191">
        <f t="shared" si="7"/>
        <v>5.147264516644697</v>
      </c>
      <c r="P170" s="191">
        <f t="shared" si="8"/>
        <v>0</v>
      </c>
      <c r="R170" s="253"/>
      <c r="S170" s="265"/>
      <c r="T170" s="265"/>
      <c r="U170" s="265"/>
      <c r="V170" s="265"/>
      <c r="W170" s="160"/>
      <c r="X170" s="192"/>
      <c r="Y170" s="192"/>
      <c r="Z170" s="192"/>
      <c r="AA170" s="192"/>
    </row>
    <row r="171" spans="1:27" ht="12.75" hidden="1">
      <c r="A171" s="295" t="s">
        <v>2489</v>
      </c>
      <c r="B171" s="296" t="s">
        <v>1438</v>
      </c>
      <c r="C171" s="76">
        <v>40945</v>
      </c>
      <c r="D171" s="77">
        <v>27047</v>
      </c>
      <c r="E171" s="77">
        <v>9466</v>
      </c>
      <c r="F171" s="78">
        <v>4432</v>
      </c>
      <c r="H171" s="193">
        <v>39158</v>
      </c>
      <c r="I171" s="194">
        <v>25723</v>
      </c>
      <c r="J171" s="194">
        <v>9003</v>
      </c>
      <c r="K171" s="194">
        <v>4432</v>
      </c>
      <c r="L171" s="195"/>
      <c r="N171" s="191">
        <f t="shared" si="6"/>
        <v>4.563563001174728</v>
      </c>
      <c r="O171" s="191">
        <f t="shared" si="7"/>
        <v>5.147144578781621</v>
      </c>
      <c r="P171" s="191">
        <f t="shared" si="8"/>
        <v>0</v>
      </c>
      <c r="R171" s="253"/>
      <c r="S171" s="265"/>
      <c r="T171" s="265"/>
      <c r="U171" s="265"/>
      <c r="V171" s="265"/>
      <c r="W171" s="160"/>
      <c r="X171" s="192"/>
      <c r="Y171" s="192"/>
      <c r="Z171" s="192"/>
      <c r="AA171" s="192"/>
    </row>
    <row r="172" spans="1:27" ht="12.75" hidden="1">
      <c r="A172" s="295" t="s">
        <v>2490</v>
      </c>
      <c r="B172" s="296" t="s">
        <v>1439</v>
      </c>
      <c r="C172" s="76">
        <v>40945</v>
      </c>
      <c r="D172" s="77">
        <v>27047</v>
      </c>
      <c r="E172" s="77">
        <v>9466</v>
      </c>
      <c r="F172" s="78">
        <v>4432</v>
      </c>
      <c r="H172" s="193">
        <v>39158</v>
      </c>
      <c r="I172" s="194">
        <v>25723</v>
      </c>
      <c r="J172" s="194">
        <v>9003</v>
      </c>
      <c r="K172" s="194">
        <v>4432</v>
      </c>
      <c r="L172" s="195"/>
      <c r="N172" s="191">
        <f t="shared" si="6"/>
        <v>4.563563001174728</v>
      </c>
      <c r="O172" s="191">
        <f t="shared" si="7"/>
        <v>5.147144578781621</v>
      </c>
      <c r="P172" s="191">
        <f t="shared" si="8"/>
        <v>0</v>
      </c>
      <c r="R172" s="253"/>
      <c r="S172" s="265"/>
      <c r="T172" s="265"/>
      <c r="U172" s="265"/>
      <c r="V172" s="265"/>
      <c r="W172" s="160"/>
      <c r="X172" s="192"/>
      <c r="Y172" s="192"/>
      <c r="Z172" s="192"/>
      <c r="AA172" s="192"/>
    </row>
    <row r="173" spans="1:27" ht="12.75" hidden="1">
      <c r="A173" s="295" t="s">
        <v>2491</v>
      </c>
      <c r="B173" s="296" t="s">
        <v>1440</v>
      </c>
      <c r="C173" s="76">
        <v>32664</v>
      </c>
      <c r="D173" s="77">
        <v>20891</v>
      </c>
      <c r="E173" s="77">
        <v>7312</v>
      </c>
      <c r="F173" s="78">
        <v>4461</v>
      </c>
      <c r="H173" s="193">
        <v>31283</v>
      </c>
      <c r="I173" s="194">
        <v>19868</v>
      </c>
      <c r="J173" s="194">
        <v>6954</v>
      </c>
      <c r="K173" s="194">
        <v>4461</v>
      </c>
      <c r="L173" s="195"/>
      <c r="N173" s="191">
        <f t="shared" si="6"/>
        <v>4.414538247610537</v>
      </c>
      <c r="O173" s="191">
        <f t="shared" si="7"/>
        <v>5.148983289712092</v>
      </c>
      <c r="P173" s="191">
        <f t="shared" si="8"/>
        <v>0</v>
      </c>
      <c r="R173" s="253"/>
      <c r="S173" s="265"/>
      <c r="T173" s="265"/>
      <c r="U173" s="265"/>
      <c r="V173" s="265"/>
      <c r="W173" s="159"/>
      <c r="X173" s="192"/>
      <c r="Y173" s="192"/>
      <c r="Z173" s="192"/>
      <c r="AA173" s="192"/>
    </row>
    <row r="174" spans="1:27" ht="12.75" hidden="1">
      <c r="A174" s="295" t="s">
        <v>2492</v>
      </c>
      <c r="B174" s="296" t="s">
        <v>1441</v>
      </c>
      <c r="C174" s="76">
        <v>47240</v>
      </c>
      <c r="D174" s="77">
        <v>31696</v>
      </c>
      <c r="E174" s="77">
        <v>11094</v>
      </c>
      <c r="F174" s="78">
        <v>4450</v>
      </c>
      <c r="H174" s="193">
        <v>45144</v>
      </c>
      <c r="I174" s="194">
        <v>30144</v>
      </c>
      <c r="J174" s="194">
        <v>10550</v>
      </c>
      <c r="K174" s="194">
        <v>4450</v>
      </c>
      <c r="L174" s="195"/>
      <c r="N174" s="191">
        <f t="shared" si="6"/>
        <v>4.642920432394121</v>
      </c>
      <c r="O174" s="191">
        <f t="shared" si="7"/>
        <v>5.14861995753715</v>
      </c>
      <c r="P174" s="191">
        <f t="shared" si="8"/>
        <v>0</v>
      </c>
      <c r="R174" s="253"/>
      <c r="S174" s="265"/>
      <c r="T174" s="265"/>
      <c r="U174" s="265"/>
      <c r="V174" s="265"/>
      <c r="W174" s="159"/>
      <c r="X174" s="192"/>
      <c r="Y174" s="192"/>
      <c r="Z174" s="192"/>
      <c r="AA174" s="192"/>
    </row>
    <row r="175" spans="1:27" ht="12.75" hidden="1">
      <c r="A175" s="295" t="s">
        <v>2493</v>
      </c>
      <c r="B175" s="296" t="s">
        <v>1063</v>
      </c>
      <c r="C175" s="76">
        <v>40945</v>
      </c>
      <c r="D175" s="77">
        <v>27047</v>
      </c>
      <c r="E175" s="77">
        <v>9466</v>
      </c>
      <c r="F175" s="78">
        <v>4432</v>
      </c>
      <c r="H175" s="193">
        <v>39158</v>
      </c>
      <c r="I175" s="194">
        <v>25723</v>
      </c>
      <c r="J175" s="194">
        <v>9003</v>
      </c>
      <c r="K175" s="194">
        <v>4432</v>
      </c>
      <c r="L175" s="195"/>
      <c r="N175" s="191">
        <f t="shared" si="6"/>
        <v>4.563563001174728</v>
      </c>
      <c r="O175" s="191">
        <f t="shared" si="7"/>
        <v>5.147144578781621</v>
      </c>
      <c r="P175" s="191">
        <f t="shared" si="8"/>
        <v>0</v>
      </c>
      <c r="R175" s="253"/>
      <c r="S175" s="265"/>
      <c r="T175" s="265"/>
      <c r="U175" s="265"/>
      <c r="V175" s="265"/>
      <c r="W175" s="159"/>
      <c r="X175" s="192"/>
      <c r="Y175" s="192"/>
      <c r="Z175" s="192"/>
      <c r="AA175" s="192"/>
    </row>
    <row r="176" spans="1:27" ht="12.75" hidden="1">
      <c r="A176" s="295" t="s">
        <v>2494</v>
      </c>
      <c r="B176" s="296" t="s">
        <v>1065</v>
      </c>
      <c r="C176" s="76">
        <v>4335</v>
      </c>
      <c r="D176" s="77">
        <v>0</v>
      </c>
      <c r="E176" s="77">
        <v>0</v>
      </c>
      <c r="F176" s="78">
        <v>4335</v>
      </c>
      <c r="H176" s="193">
        <v>4335</v>
      </c>
      <c r="I176" s="194">
        <v>0</v>
      </c>
      <c r="J176" s="194">
        <v>0</v>
      </c>
      <c r="K176" s="194">
        <v>4335</v>
      </c>
      <c r="L176" s="195"/>
      <c r="N176" s="191">
        <f t="shared" si="6"/>
        <v>0</v>
      </c>
      <c r="O176" s="191" t="e">
        <f t="shared" si="7"/>
        <v>#DIV/0!</v>
      </c>
      <c r="P176" s="191">
        <f t="shared" si="8"/>
        <v>0</v>
      </c>
      <c r="R176" s="253"/>
      <c r="S176" s="265"/>
      <c r="T176" s="265"/>
      <c r="U176" s="265"/>
      <c r="V176" s="265"/>
      <c r="W176" s="159"/>
      <c r="X176" s="192"/>
      <c r="Y176" s="192"/>
      <c r="Z176" s="192"/>
      <c r="AA176" s="192"/>
    </row>
    <row r="177" spans="1:27" ht="12.75">
      <c r="A177" s="1" t="s">
        <v>2495</v>
      </c>
      <c r="B177" s="3" t="s">
        <v>1442</v>
      </c>
      <c r="C177" s="76">
        <v>40945</v>
      </c>
      <c r="D177" s="77">
        <v>27047</v>
      </c>
      <c r="E177" s="77">
        <v>9466</v>
      </c>
      <c r="F177" s="78">
        <v>4432</v>
      </c>
      <c r="H177" s="193">
        <v>39158</v>
      </c>
      <c r="I177" s="194">
        <v>25723</v>
      </c>
      <c r="J177" s="194">
        <v>9003</v>
      </c>
      <c r="K177" s="194">
        <v>4432</v>
      </c>
      <c r="L177" s="195"/>
      <c r="N177" s="191">
        <f t="shared" si="6"/>
        <v>4.563563001174728</v>
      </c>
      <c r="O177" s="191">
        <f t="shared" si="7"/>
        <v>5.147144578781621</v>
      </c>
      <c r="P177" s="191">
        <f t="shared" si="8"/>
        <v>0</v>
      </c>
      <c r="R177" s="250"/>
      <c r="S177" s="265"/>
      <c r="T177" s="265">
        <v>58</v>
      </c>
      <c r="U177" s="265"/>
      <c r="V177" s="265"/>
      <c r="W177" s="160"/>
      <c r="X177" s="192">
        <v>9</v>
      </c>
      <c r="Y177" s="192">
        <v>104</v>
      </c>
      <c r="Z177" s="192"/>
      <c r="AA177" s="192"/>
    </row>
    <row r="178" spans="1:27" ht="12.75">
      <c r="A178" s="1" t="s">
        <v>2496</v>
      </c>
      <c r="B178" s="3" t="s">
        <v>1443</v>
      </c>
      <c r="C178" s="76">
        <v>40945</v>
      </c>
      <c r="D178" s="77">
        <v>27047</v>
      </c>
      <c r="E178" s="77">
        <v>9466</v>
      </c>
      <c r="F178" s="78">
        <v>4432</v>
      </c>
      <c r="H178" s="193">
        <v>39158</v>
      </c>
      <c r="I178" s="194">
        <v>25723</v>
      </c>
      <c r="J178" s="194">
        <v>9003</v>
      </c>
      <c r="K178" s="194">
        <v>4432</v>
      </c>
      <c r="L178" s="195"/>
      <c r="N178" s="191">
        <f t="shared" si="6"/>
        <v>4.563563001174728</v>
      </c>
      <c r="O178" s="191">
        <f t="shared" si="7"/>
        <v>5.147144578781621</v>
      </c>
      <c r="P178" s="191">
        <f t="shared" si="8"/>
        <v>0</v>
      </c>
      <c r="R178" s="253"/>
      <c r="S178" s="266"/>
      <c r="T178" s="265"/>
      <c r="U178" s="265"/>
      <c r="V178" s="265"/>
      <c r="W178" s="160"/>
      <c r="X178" s="192" t="s">
        <v>2845</v>
      </c>
      <c r="Y178" s="192"/>
      <c r="Z178" s="192"/>
      <c r="AA178" s="192"/>
    </row>
    <row r="179" spans="1:27" ht="12.75" hidden="1">
      <c r="A179" s="295" t="s">
        <v>2497</v>
      </c>
      <c r="B179" s="296" t="s">
        <v>1065</v>
      </c>
      <c r="C179" s="76">
        <v>40945</v>
      </c>
      <c r="D179" s="77">
        <v>27047</v>
      </c>
      <c r="E179" s="77">
        <v>9466</v>
      </c>
      <c r="F179" s="78">
        <v>4432</v>
      </c>
      <c r="H179" s="193">
        <v>39158</v>
      </c>
      <c r="I179" s="194">
        <v>25723</v>
      </c>
      <c r="J179" s="194">
        <v>9003</v>
      </c>
      <c r="K179" s="194">
        <v>4432</v>
      </c>
      <c r="L179" s="195"/>
      <c r="N179" s="191">
        <f t="shared" si="6"/>
        <v>4.563563001174728</v>
      </c>
      <c r="O179" s="191">
        <f t="shared" si="7"/>
        <v>5.147144578781621</v>
      </c>
      <c r="P179" s="191">
        <f t="shared" si="8"/>
        <v>0</v>
      </c>
      <c r="R179" s="253"/>
      <c r="S179" s="265"/>
      <c r="T179" s="265"/>
      <c r="U179" s="265"/>
      <c r="V179" s="265"/>
      <c r="W179" s="160"/>
      <c r="X179" s="192"/>
      <c r="Y179" s="192"/>
      <c r="Z179" s="192"/>
      <c r="AA179" s="192"/>
    </row>
    <row r="180" spans="1:27" ht="12.75" hidden="1">
      <c r="A180" s="295" t="s">
        <v>2498</v>
      </c>
      <c r="B180" s="296" t="s">
        <v>1444</v>
      </c>
      <c r="C180" s="76">
        <v>0</v>
      </c>
      <c r="D180" s="77">
        <v>0</v>
      </c>
      <c r="E180" s="77">
        <v>0</v>
      </c>
      <c r="F180" s="78">
        <v>0</v>
      </c>
      <c r="H180" s="193">
        <v>0</v>
      </c>
      <c r="I180" s="194">
        <v>0</v>
      </c>
      <c r="J180" s="194">
        <v>0</v>
      </c>
      <c r="K180" s="194">
        <v>0</v>
      </c>
      <c r="L180" s="195"/>
      <c r="N180" s="191" t="str">
        <f t="shared" si="6"/>
        <v>-</v>
      </c>
      <c r="O180" s="191" t="str">
        <f t="shared" si="7"/>
        <v>-</v>
      </c>
      <c r="P180" s="191" t="str">
        <f t="shared" si="8"/>
        <v>-</v>
      </c>
      <c r="R180" s="253"/>
      <c r="S180" s="265"/>
      <c r="T180" s="265"/>
      <c r="U180" s="265"/>
      <c r="V180" s="265"/>
      <c r="W180" s="159"/>
      <c r="X180" s="192"/>
      <c r="Y180" s="192"/>
      <c r="Z180" s="192"/>
      <c r="AA180" s="192"/>
    </row>
    <row r="181" spans="1:27" ht="12.75" hidden="1">
      <c r="A181" s="295" t="s">
        <v>2499</v>
      </c>
      <c r="B181" s="296" t="s">
        <v>1445</v>
      </c>
      <c r="C181" s="76">
        <v>42035</v>
      </c>
      <c r="D181" s="77">
        <v>27851</v>
      </c>
      <c r="E181" s="77">
        <v>9748</v>
      </c>
      <c r="F181" s="78">
        <v>4436</v>
      </c>
      <c r="H181" s="193">
        <v>40195</v>
      </c>
      <c r="I181" s="194">
        <v>26488</v>
      </c>
      <c r="J181" s="194">
        <v>9271</v>
      </c>
      <c r="K181" s="194">
        <v>4436</v>
      </c>
      <c r="L181" s="195"/>
      <c r="N181" s="191">
        <f t="shared" si="6"/>
        <v>4.57768379151635</v>
      </c>
      <c r="O181" s="191">
        <f t="shared" si="7"/>
        <v>5.1457263666566035</v>
      </c>
      <c r="P181" s="191">
        <f t="shared" si="8"/>
        <v>0</v>
      </c>
      <c r="R181" s="253"/>
      <c r="S181" s="265"/>
      <c r="T181" s="265"/>
      <c r="U181" s="265"/>
      <c r="V181" s="265"/>
      <c r="W181" s="159"/>
      <c r="X181" s="192"/>
      <c r="Y181" s="192"/>
      <c r="Z181" s="192"/>
      <c r="AA181" s="192"/>
    </row>
    <row r="182" spans="1:27" ht="12.75" hidden="1">
      <c r="A182" s="295" t="s">
        <v>2500</v>
      </c>
      <c r="B182" s="296" t="s">
        <v>1446</v>
      </c>
      <c r="C182" s="76">
        <v>40003</v>
      </c>
      <c r="D182" s="77">
        <v>26350</v>
      </c>
      <c r="E182" s="77">
        <v>9223</v>
      </c>
      <c r="F182" s="78">
        <v>4430</v>
      </c>
      <c r="H182" s="193">
        <v>38261</v>
      </c>
      <c r="I182" s="194">
        <v>25060</v>
      </c>
      <c r="J182" s="194">
        <v>8771</v>
      </c>
      <c r="K182" s="194">
        <v>4430</v>
      </c>
      <c r="L182" s="195"/>
      <c r="N182" s="191">
        <f t="shared" si="6"/>
        <v>4.552939024071506</v>
      </c>
      <c r="O182" s="191">
        <f t="shared" si="7"/>
        <v>5.147645650438946</v>
      </c>
      <c r="P182" s="191">
        <f t="shared" si="8"/>
        <v>0</v>
      </c>
      <c r="R182" s="253"/>
      <c r="S182" s="265"/>
      <c r="T182" s="265"/>
      <c r="U182" s="265"/>
      <c r="V182" s="265"/>
      <c r="W182" s="159"/>
      <c r="X182" s="192"/>
      <c r="Y182" s="192"/>
      <c r="Z182" s="192"/>
      <c r="AA182" s="192"/>
    </row>
    <row r="183" spans="1:27" ht="12.75" hidden="1">
      <c r="A183" s="295" t="s">
        <v>2501</v>
      </c>
      <c r="B183" s="296" t="s">
        <v>1447</v>
      </c>
      <c r="C183" s="76">
        <v>0</v>
      </c>
      <c r="D183" s="77">
        <v>0</v>
      </c>
      <c r="E183" s="77">
        <v>0</v>
      </c>
      <c r="F183" s="78">
        <v>0</v>
      </c>
      <c r="H183" s="193">
        <v>0</v>
      </c>
      <c r="I183" s="194">
        <v>0</v>
      </c>
      <c r="J183" s="194">
        <v>0</v>
      </c>
      <c r="K183" s="194">
        <v>0</v>
      </c>
      <c r="L183" s="195"/>
      <c r="N183" s="191" t="str">
        <f t="shared" si="6"/>
        <v>-</v>
      </c>
      <c r="O183" s="191" t="str">
        <f t="shared" si="7"/>
        <v>-</v>
      </c>
      <c r="P183" s="191" t="str">
        <f t="shared" si="8"/>
        <v>-</v>
      </c>
      <c r="R183" s="253"/>
      <c r="S183" s="265"/>
      <c r="T183" s="265"/>
      <c r="U183" s="265"/>
      <c r="V183" s="265"/>
      <c r="W183" s="159"/>
      <c r="X183" s="192"/>
      <c r="Y183" s="192"/>
      <c r="Z183" s="192"/>
      <c r="AA183" s="192"/>
    </row>
    <row r="184" spans="1:27" ht="12.75" hidden="1">
      <c r="A184" s="295" t="s">
        <v>2502</v>
      </c>
      <c r="B184" s="296" t="s">
        <v>1448</v>
      </c>
      <c r="C184" s="76">
        <v>39951</v>
      </c>
      <c r="D184" s="77">
        <v>26311</v>
      </c>
      <c r="E184" s="77">
        <v>9209</v>
      </c>
      <c r="F184" s="78">
        <v>4431</v>
      </c>
      <c r="H184" s="193">
        <v>38212</v>
      </c>
      <c r="I184" s="194">
        <v>25023</v>
      </c>
      <c r="J184" s="194">
        <v>8758</v>
      </c>
      <c r="K184" s="194">
        <v>4431</v>
      </c>
      <c r="L184" s="195"/>
      <c r="N184" s="191">
        <f t="shared" si="6"/>
        <v>4.550926410551654</v>
      </c>
      <c r="O184" s="191">
        <f t="shared" si="7"/>
        <v>5.147264516644697</v>
      </c>
      <c r="P184" s="191">
        <f t="shared" si="8"/>
        <v>0</v>
      </c>
      <c r="R184" s="253"/>
      <c r="S184" s="265"/>
      <c r="T184" s="265"/>
      <c r="U184" s="265"/>
      <c r="V184" s="265"/>
      <c r="W184" s="159"/>
      <c r="X184" s="192"/>
      <c r="Y184" s="192"/>
      <c r="Z184" s="192"/>
      <c r="AA184" s="192"/>
    </row>
    <row r="185" spans="1:27" ht="12.75" hidden="1">
      <c r="A185" s="295" t="s">
        <v>2503</v>
      </c>
      <c r="B185" s="296" t="s">
        <v>1449</v>
      </c>
      <c r="C185" s="76">
        <v>0</v>
      </c>
      <c r="D185" s="77">
        <v>0</v>
      </c>
      <c r="E185" s="77">
        <v>0</v>
      </c>
      <c r="F185" s="78">
        <v>0</v>
      </c>
      <c r="H185" s="193">
        <v>0</v>
      </c>
      <c r="I185" s="194">
        <v>0</v>
      </c>
      <c r="J185" s="194">
        <v>0</v>
      </c>
      <c r="K185" s="194">
        <v>0</v>
      </c>
      <c r="L185" s="195"/>
      <c r="N185" s="191" t="str">
        <f t="shared" si="6"/>
        <v>-</v>
      </c>
      <c r="O185" s="191" t="str">
        <f t="shared" si="7"/>
        <v>-</v>
      </c>
      <c r="P185" s="191" t="str">
        <f t="shared" si="8"/>
        <v>-</v>
      </c>
      <c r="R185" s="253"/>
      <c r="S185" s="265"/>
      <c r="T185" s="265"/>
      <c r="U185" s="265"/>
      <c r="V185" s="265"/>
      <c r="W185" s="159"/>
      <c r="X185" s="192"/>
      <c r="Y185" s="192"/>
      <c r="Z185" s="192"/>
      <c r="AA185" s="192"/>
    </row>
    <row r="186" spans="1:27" ht="12.75" hidden="1">
      <c r="A186" s="295" t="s">
        <v>2504</v>
      </c>
      <c r="B186" s="296" t="s">
        <v>1450</v>
      </c>
      <c r="C186" s="76">
        <v>40709</v>
      </c>
      <c r="D186" s="77">
        <v>26470</v>
      </c>
      <c r="E186" s="77">
        <v>9265</v>
      </c>
      <c r="F186" s="78">
        <v>4974</v>
      </c>
      <c r="H186" s="193">
        <v>38959</v>
      </c>
      <c r="I186" s="194">
        <v>25174</v>
      </c>
      <c r="J186" s="194">
        <v>8811</v>
      </c>
      <c r="K186" s="194">
        <v>4974</v>
      </c>
      <c r="L186" s="195"/>
      <c r="N186" s="191">
        <f t="shared" si="6"/>
        <v>4.491901742857877</v>
      </c>
      <c r="O186" s="191">
        <f t="shared" si="7"/>
        <v>5.148168745531095</v>
      </c>
      <c r="P186" s="191">
        <f t="shared" si="8"/>
        <v>0</v>
      </c>
      <c r="R186" s="253"/>
      <c r="S186" s="265"/>
      <c r="T186" s="265"/>
      <c r="U186" s="265"/>
      <c r="V186" s="265"/>
      <c r="W186" s="159"/>
      <c r="X186" s="192"/>
      <c r="Y186" s="192"/>
      <c r="Z186" s="192"/>
      <c r="AA186" s="192"/>
    </row>
    <row r="187" spans="1:27" ht="12.75" hidden="1">
      <c r="A187" s="295" t="s">
        <v>2505</v>
      </c>
      <c r="B187" s="296" t="s">
        <v>1089</v>
      </c>
      <c r="C187" s="76">
        <v>0</v>
      </c>
      <c r="D187" s="77">
        <v>0</v>
      </c>
      <c r="E187" s="77">
        <v>0</v>
      </c>
      <c r="F187" s="78">
        <v>0</v>
      </c>
      <c r="H187" s="193">
        <v>0</v>
      </c>
      <c r="I187" s="194">
        <v>0</v>
      </c>
      <c r="J187" s="194">
        <v>0</v>
      </c>
      <c r="K187" s="194">
        <v>0</v>
      </c>
      <c r="L187" s="195"/>
      <c r="N187" s="191" t="str">
        <f t="shared" si="6"/>
        <v>-</v>
      </c>
      <c r="O187" s="191" t="str">
        <f t="shared" si="7"/>
        <v>-</v>
      </c>
      <c r="P187" s="191" t="str">
        <f t="shared" si="8"/>
        <v>-</v>
      </c>
      <c r="R187" s="253"/>
      <c r="S187" s="265"/>
      <c r="T187" s="265"/>
      <c r="U187" s="265"/>
      <c r="V187" s="265"/>
      <c r="W187" s="159"/>
      <c r="X187" s="192"/>
      <c r="Y187" s="192"/>
      <c r="Z187" s="192"/>
      <c r="AA187" s="192"/>
    </row>
    <row r="188" spans="1:27" ht="12.75">
      <c r="A188" s="1" t="s">
        <v>2506</v>
      </c>
      <c r="B188" s="3" t="s">
        <v>1451</v>
      </c>
      <c r="C188" s="76">
        <v>44709</v>
      </c>
      <c r="D188" s="77">
        <v>29451</v>
      </c>
      <c r="E188" s="77">
        <v>10308</v>
      </c>
      <c r="F188" s="78">
        <v>4950</v>
      </c>
      <c r="H188" s="193">
        <v>42762</v>
      </c>
      <c r="I188" s="194">
        <v>28009</v>
      </c>
      <c r="J188" s="194">
        <v>9803</v>
      </c>
      <c r="K188" s="194">
        <v>4950</v>
      </c>
      <c r="L188" s="195"/>
      <c r="N188" s="191">
        <f t="shared" si="6"/>
        <v>4.5531078995369825</v>
      </c>
      <c r="O188" s="191">
        <f t="shared" si="7"/>
        <v>5.148345174765254</v>
      </c>
      <c r="P188" s="191">
        <f t="shared" si="8"/>
        <v>0</v>
      </c>
      <c r="R188" s="264"/>
      <c r="S188" s="265"/>
      <c r="T188" s="265"/>
      <c r="U188" s="265"/>
      <c r="V188" s="265"/>
      <c r="W188" s="159"/>
      <c r="X188" s="192"/>
      <c r="Y188" s="192"/>
      <c r="Z188" s="192"/>
      <c r="AA188" s="192"/>
    </row>
    <row r="189" spans="1:27" ht="12.75" hidden="1">
      <c r="A189" s="295" t="s">
        <v>2507</v>
      </c>
      <c r="B189" s="296" t="s">
        <v>1452</v>
      </c>
      <c r="C189" s="76">
        <v>39951</v>
      </c>
      <c r="D189" s="77">
        <v>26311</v>
      </c>
      <c r="E189" s="77">
        <v>9209</v>
      </c>
      <c r="F189" s="78">
        <v>4431</v>
      </c>
      <c r="H189" s="193">
        <v>38212</v>
      </c>
      <c r="I189" s="194">
        <v>25023</v>
      </c>
      <c r="J189" s="194">
        <v>8758</v>
      </c>
      <c r="K189" s="194">
        <v>4431</v>
      </c>
      <c r="L189" s="195"/>
      <c r="N189" s="191">
        <f t="shared" si="6"/>
        <v>4.550926410551654</v>
      </c>
      <c r="O189" s="191">
        <f t="shared" si="7"/>
        <v>5.147264516644697</v>
      </c>
      <c r="P189" s="191">
        <f t="shared" si="8"/>
        <v>0</v>
      </c>
      <c r="R189" s="253"/>
      <c r="S189" s="265"/>
      <c r="T189" s="265"/>
      <c r="U189" s="265"/>
      <c r="V189" s="265"/>
      <c r="W189" s="159"/>
      <c r="X189" s="192"/>
      <c r="Y189" s="192"/>
      <c r="Z189" s="192"/>
      <c r="AA189" s="192"/>
    </row>
    <row r="190" spans="1:27" ht="12.75" hidden="1">
      <c r="A190" s="295" t="s">
        <v>2508</v>
      </c>
      <c r="B190" s="296" t="s">
        <v>1453</v>
      </c>
      <c r="C190" s="76">
        <v>0</v>
      </c>
      <c r="D190" s="77">
        <v>0</v>
      </c>
      <c r="E190" s="77">
        <v>0</v>
      </c>
      <c r="F190" s="78">
        <v>0</v>
      </c>
      <c r="H190" s="193">
        <v>0</v>
      </c>
      <c r="I190" s="194">
        <v>0</v>
      </c>
      <c r="J190" s="194">
        <v>0</v>
      </c>
      <c r="K190" s="194">
        <v>0</v>
      </c>
      <c r="L190" s="195"/>
      <c r="N190" s="191" t="str">
        <f t="shared" si="6"/>
        <v>-</v>
      </c>
      <c r="O190" s="191" t="str">
        <f t="shared" si="7"/>
        <v>-</v>
      </c>
      <c r="P190" s="191" t="str">
        <f t="shared" si="8"/>
        <v>-</v>
      </c>
      <c r="R190" s="253"/>
      <c r="S190" s="265"/>
      <c r="T190" s="265"/>
      <c r="U190" s="265"/>
      <c r="V190" s="265"/>
      <c r="W190" s="159"/>
      <c r="X190" s="192"/>
      <c r="Y190" s="192"/>
      <c r="Z190" s="192"/>
      <c r="AA190" s="192"/>
    </row>
    <row r="191" spans="1:27" ht="12.75" hidden="1">
      <c r="A191" s="295" t="s">
        <v>2509</v>
      </c>
      <c r="B191" s="296" t="s">
        <v>1454</v>
      </c>
      <c r="C191" s="76">
        <v>48069</v>
      </c>
      <c r="D191" s="77">
        <v>31930</v>
      </c>
      <c r="E191" s="77">
        <v>11176</v>
      </c>
      <c r="F191" s="78">
        <v>4963</v>
      </c>
      <c r="H191" s="193">
        <v>45958</v>
      </c>
      <c r="I191" s="194">
        <v>30367</v>
      </c>
      <c r="J191" s="194">
        <v>10628</v>
      </c>
      <c r="K191" s="194">
        <v>4963</v>
      </c>
      <c r="L191" s="195"/>
      <c r="N191" s="191">
        <f t="shared" si="6"/>
        <v>4.5933243396144405</v>
      </c>
      <c r="O191" s="191">
        <f t="shared" si="7"/>
        <v>5.147034609938416</v>
      </c>
      <c r="P191" s="191">
        <f t="shared" si="8"/>
        <v>0</v>
      </c>
      <c r="R191" s="253"/>
      <c r="S191" s="265"/>
      <c r="T191" s="265"/>
      <c r="U191" s="265"/>
      <c r="V191" s="265"/>
      <c r="W191" s="159"/>
      <c r="X191" s="192"/>
      <c r="Y191" s="192"/>
      <c r="Z191" s="192"/>
      <c r="AA191" s="192"/>
    </row>
    <row r="192" spans="1:27" ht="12.75" hidden="1">
      <c r="A192" s="295" t="s">
        <v>2510</v>
      </c>
      <c r="B192" s="296" t="s">
        <v>1455</v>
      </c>
      <c r="C192" s="76">
        <v>40459</v>
      </c>
      <c r="D192" s="77">
        <v>26311</v>
      </c>
      <c r="E192" s="77">
        <v>9209</v>
      </c>
      <c r="F192" s="78">
        <v>4939</v>
      </c>
      <c r="H192" s="193">
        <v>38720</v>
      </c>
      <c r="I192" s="194">
        <v>25023</v>
      </c>
      <c r="J192" s="194">
        <v>8758</v>
      </c>
      <c r="K192" s="194">
        <v>4939</v>
      </c>
      <c r="L192" s="195"/>
      <c r="N192" s="191">
        <f t="shared" si="6"/>
        <v>4.491219008264451</v>
      </c>
      <c r="O192" s="191">
        <f t="shared" si="7"/>
        <v>5.147264516644697</v>
      </c>
      <c r="P192" s="191">
        <f t="shared" si="8"/>
        <v>0</v>
      </c>
      <c r="R192" s="253"/>
      <c r="S192" s="265"/>
      <c r="T192" s="265"/>
      <c r="U192" s="265"/>
      <c r="V192" s="265"/>
      <c r="W192" s="159"/>
      <c r="X192" s="192"/>
      <c r="Y192" s="192"/>
      <c r="Z192" s="192"/>
      <c r="AA192" s="192"/>
    </row>
    <row r="193" spans="1:27" ht="12.75">
      <c r="A193" s="1" t="s">
        <v>2511</v>
      </c>
      <c r="B193" s="3" t="s">
        <v>1456</v>
      </c>
      <c r="C193" s="76">
        <v>39951</v>
      </c>
      <c r="D193" s="77">
        <v>26311</v>
      </c>
      <c r="E193" s="77">
        <v>9209</v>
      </c>
      <c r="F193" s="78">
        <v>4431</v>
      </c>
      <c r="H193" s="193">
        <v>38212</v>
      </c>
      <c r="I193" s="194">
        <v>25023</v>
      </c>
      <c r="J193" s="194">
        <v>8758</v>
      </c>
      <c r="K193" s="194">
        <v>4431</v>
      </c>
      <c r="L193" s="195"/>
      <c r="N193" s="191">
        <f t="shared" si="6"/>
        <v>4.550926410551654</v>
      </c>
      <c r="O193" s="191">
        <f t="shared" si="7"/>
        <v>5.147264516644697</v>
      </c>
      <c r="P193" s="191">
        <f t="shared" si="8"/>
        <v>0</v>
      </c>
      <c r="R193" s="264"/>
      <c r="S193" s="265"/>
      <c r="T193" s="265"/>
      <c r="U193" s="265"/>
      <c r="V193" s="265"/>
      <c r="W193" s="159"/>
      <c r="X193" s="192"/>
      <c r="Y193" s="192"/>
      <c r="Z193" s="192"/>
      <c r="AA193" s="192"/>
    </row>
    <row r="194" spans="1:27" ht="12.75">
      <c r="A194" s="1" t="s">
        <v>2512</v>
      </c>
      <c r="B194" s="3" t="s">
        <v>1457</v>
      </c>
      <c r="C194" s="76">
        <v>41230</v>
      </c>
      <c r="D194" s="77">
        <v>27244</v>
      </c>
      <c r="E194" s="77">
        <v>9535</v>
      </c>
      <c r="F194" s="78">
        <v>4451</v>
      </c>
      <c r="H194" s="193">
        <v>39430</v>
      </c>
      <c r="I194" s="194">
        <v>25910</v>
      </c>
      <c r="J194" s="194">
        <v>9069</v>
      </c>
      <c r="K194" s="194">
        <v>4451</v>
      </c>
      <c r="L194" s="195"/>
      <c r="N194" s="191">
        <f t="shared" si="6"/>
        <v>4.56505199086989</v>
      </c>
      <c r="O194" s="191">
        <f t="shared" si="7"/>
        <v>5.148591277499023</v>
      </c>
      <c r="P194" s="191">
        <f t="shared" si="8"/>
        <v>0</v>
      </c>
      <c r="R194" s="250"/>
      <c r="S194" s="265">
        <v>15</v>
      </c>
      <c r="T194" s="265">
        <v>144</v>
      </c>
      <c r="U194" s="265">
        <v>2</v>
      </c>
      <c r="V194" s="265"/>
      <c r="W194" s="160"/>
      <c r="X194" s="192">
        <v>54</v>
      </c>
      <c r="Y194" s="192">
        <v>253</v>
      </c>
      <c r="Z194" s="192"/>
      <c r="AA194" s="192"/>
    </row>
    <row r="195" spans="1:27" ht="12.75" hidden="1">
      <c r="A195" s="295" t="s">
        <v>2513</v>
      </c>
      <c r="B195" s="296" t="s">
        <v>1458</v>
      </c>
      <c r="C195" s="76">
        <v>36856</v>
      </c>
      <c r="D195" s="77">
        <v>23988</v>
      </c>
      <c r="E195" s="77">
        <v>8396</v>
      </c>
      <c r="F195" s="78">
        <v>4472</v>
      </c>
      <c r="H195" s="193">
        <v>35271</v>
      </c>
      <c r="I195" s="194">
        <v>22814</v>
      </c>
      <c r="J195" s="194">
        <v>7985</v>
      </c>
      <c r="K195" s="194">
        <v>4472</v>
      </c>
      <c r="L195" s="195"/>
      <c r="N195" s="191">
        <f t="shared" si="6"/>
        <v>4.493776757109245</v>
      </c>
      <c r="O195" s="191">
        <f t="shared" si="7"/>
        <v>5.145963005172277</v>
      </c>
      <c r="P195" s="191">
        <f t="shared" si="8"/>
        <v>0</v>
      </c>
      <c r="R195" s="253"/>
      <c r="S195" s="265"/>
      <c r="T195" s="265"/>
      <c r="U195" s="265"/>
      <c r="V195" s="265"/>
      <c r="W195" s="159"/>
      <c r="X195" s="192"/>
      <c r="Y195" s="192"/>
      <c r="Z195" s="192"/>
      <c r="AA195" s="192"/>
    </row>
    <row r="196" spans="1:27" ht="12.75" hidden="1">
      <c r="A196" s="295" t="s">
        <v>2514</v>
      </c>
      <c r="B196" s="296" t="s">
        <v>1459</v>
      </c>
      <c r="C196" s="76">
        <v>0</v>
      </c>
      <c r="D196" s="77">
        <v>0</v>
      </c>
      <c r="E196" s="77">
        <v>0</v>
      </c>
      <c r="F196" s="78">
        <v>0</v>
      </c>
      <c r="H196" s="193">
        <v>0</v>
      </c>
      <c r="I196" s="194">
        <v>0</v>
      </c>
      <c r="J196" s="194">
        <v>0</v>
      </c>
      <c r="K196" s="194">
        <v>0</v>
      </c>
      <c r="L196" s="195"/>
      <c r="N196" s="191" t="str">
        <f t="shared" si="6"/>
        <v>-</v>
      </c>
      <c r="O196" s="191" t="str">
        <f t="shared" si="7"/>
        <v>-</v>
      </c>
      <c r="P196" s="191" t="str">
        <f t="shared" si="8"/>
        <v>-</v>
      </c>
      <c r="R196" s="253"/>
      <c r="S196" s="265"/>
      <c r="T196" s="265"/>
      <c r="U196" s="265"/>
      <c r="V196" s="265"/>
      <c r="W196" s="159"/>
      <c r="X196" s="192"/>
      <c r="Y196" s="192"/>
      <c r="Z196" s="192"/>
      <c r="AA196" s="192"/>
    </row>
    <row r="197" spans="1:27" ht="12.75" hidden="1">
      <c r="A197" s="295" t="s">
        <v>2515</v>
      </c>
      <c r="B197" s="296" t="s">
        <v>1460</v>
      </c>
      <c r="C197" s="76">
        <v>10532</v>
      </c>
      <c r="D197" s="77">
        <v>0</v>
      </c>
      <c r="E197" s="77">
        <v>0</v>
      </c>
      <c r="F197" s="78">
        <v>10532</v>
      </c>
      <c r="H197" s="193">
        <v>10532</v>
      </c>
      <c r="I197" s="194">
        <v>0</v>
      </c>
      <c r="J197" s="194">
        <v>0</v>
      </c>
      <c r="K197" s="194">
        <v>10532</v>
      </c>
      <c r="L197" s="195"/>
      <c r="N197" s="191">
        <f t="shared" si="6"/>
        <v>0</v>
      </c>
      <c r="O197" s="191" t="e">
        <f t="shared" si="7"/>
        <v>#DIV/0!</v>
      </c>
      <c r="P197" s="191">
        <f t="shared" si="8"/>
        <v>0</v>
      </c>
      <c r="R197" s="253"/>
      <c r="S197" s="265"/>
      <c r="T197" s="265"/>
      <c r="U197" s="265"/>
      <c r="V197" s="265"/>
      <c r="W197" s="159"/>
      <c r="X197" s="192"/>
      <c r="Y197" s="192"/>
      <c r="Z197" s="192"/>
      <c r="AA197" s="192"/>
    </row>
    <row r="198" spans="1:27" ht="12.75">
      <c r="A198" s="1" t="s">
        <v>2516</v>
      </c>
      <c r="B198" s="3" t="s">
        <v>1499</v>
      </c>
      <c r="C198" s="76">
        <v>78519</v>
      </c>
      <c r="D198" s="77">
        <v>50229</v>
      </c>
      <c r="E198" s="77">
        <v>17580</v>
      </c>
      <c r="F198" s="78">
        <v>10710</v>
      </c>
      <c r="H198" s="193">
        <v>75200</v>
      </c>
      <c r="I198" s="194">
        <v>47770</v>
      </c>
      <c r="J198" s="194">
        <v>16720</v>
      </c>
      <c r="K198" s="194">
        <v>10710</v>
      </c>
      <c r="L198" s="195"/>
      <c r="N198" s="191">
        <f t="shared" si="6"/>
        <v>4.413563829787236</v>
      </c>
      <c r="O198" s="191">
        <f t="shared" si="7"/>
        <v>5.147582164538406</v>
      </c>
      <c r="P198" s="191">
        <f t="shared" si="8"/>
        <v>0</v>
      </c>
      <c r="R198" s="250"/>
      <c r="S198" s="265">
        <v>51</v>
      </c>
      <c r="T198" s="265"/>
      <c r="U198" s="265"/>
      <c r="V198" s="265"/>
      <c r="W198" s="160"/>
      <c r="X198" s="192">
        <v>103</v>
      </c>
      <c r="Y198" s="192"/>
      <c r="Z198" s="192"/>
      <c r="AA198" s="192"/>
    </row>
    <row r="199" spans="1:27" ht="12.75">
      <c r="A199" s="1" t="s">
        <v>2517</v>
      </c>
      <c r="B199" s="3" t="s">
        <v>1500</v>
      </c>
      <c r="C199" s="76">
        <v>78519</v>
      </c>
      <c r="D199" s="77">
        <v>50229</v>
      </c>
      <c r="E199" s="77">
        <v>17580</v>
      </c>
      <c r="F199" s="78">
        <v>10710</v>
      </c>
      <c r="H199" s="193">
        <v>75200</v>
      </c>
      <c r="I199" s="194">
        <v>47770</v>
      </c>
      <c r="J199" s="194">
        <v>16720</v>
      </c>
      <c r="K199" s="194">
        <v>10710</v>
      </c>
      <c r="L199" s="195"/>
      <c r="N199" s="191">
        <f t="shared" si="6"/>
        <v>4.413563829787236</v>
      </c>
      <c r="O199" s="191">
        <f t="shared" si="7"/>
        <v>5.147582164538406</v>
      </c>
      <c r="P199" s="191">
        <f t="shared" si="8"/>
        <v>0</v>
      </c>
      <c r="R199" s="250"/>
      <c r="S199" s="265">
        <v>11</v>
      </c>
      <c r="T199" s="265"/>
      <c r="U199" s="265"/>
      <c r="V199" s="265"/>
      <c r="W199" s="160"/>
      <c r="X199" s="192">
        <v>6</v>
      </c>
      <c r="Y199" s="192"/>
      <c r="Z199" s="192"/>
      <c r="AA199" s="192"/>
    </row>
    <row r="200" spans="1:27" ht="12.75" hidden="1">
      <c r="A200" s="295" t="s">
        <v>2518</v>
      </c>
      <c r="B200" s="296" t="s">
        <v>1501</v>
      </c>
      <c r="C200" s="76">
        <v>141735</v>
      </c>
      <c r="D200" s="77">
        <v>95453</v>
      </c>
      <c r="E200" s="77">
        <v>33409</v>
      </c>
      <c r="F200" s="78">
        <v>12873</v>
      </c>
      <c r="H200" s="193">
        <v>135426</v>
      </c>
      <c r="I200" s="194">
        <v>90780</v>
      </c>
      <c r="J200" s="194">
        <v>31773</v>
      </c>
      <c r="K200" s="194">
        <v>12873</v>
      </c>
      <c r="L200" s="195"/>
      <c r="N200" s="191">
        <f aca="true" t="shared" si="9" ref="N200:N224">IF(H200=0,"-",C200/H200*100-100)</f>
        <v>4.658632758849862</v>
      </c>
      <c r="O200" s="191">
        <f aca="true" t="shared" si="10" ref="O200:O224">IF(H200=0,"-",D200/I200*100-100)</f>
        <v>5.14760960564</v>
      </c>
      <c r="P200" s="191">
        <f aca="true" t="shared" si="11" ref="P200:P224">IF(H200=0,"-",F200/(K200+L200)*100-100)</f>
        <v>0</v>
      </c>
      <c r="R200" s="253"/>
      <c r="S200" s="265"/>
      <c r="T200" s="265"/>
      <c r="U200" s="265"/>
      <c r="V200" s="265"/>
      <c r="W200" s="159"/>
      <c r="X200" s="192"/>
      <c r="Y200" s="192"/>
      <c r="Z200" s="192"/>
      <c r="AA200" s="192"/>
    </row>
    <row r="201" spans="1:27" ht="12.75" hidden="1">
      <c r="A201" s="295" t="s">
        <v>2519</v>
      </c>
      <c r="B201" s="296" t="s">
        <v>1502</v>
      </c>
      <c r="C201" s="76">
        <v>73182</v>
      </c>
      <c r="D201" s="77">
        <v>44717</v>
      </c>
      <c r="E201" s="77">
        <v>15651</v>
      </c>
      <c r="F201" s="78">
        <v>12814</v>
      </c>
      <c r="H201" s="193">
        <v>70227</v>
      </c>
      <c r="I201" s="194">
        <v>42528</v>
      </c>
      <c r="J201" s="194">
        <v>14885</v>
      </c>
      <c r="K201" s="194">
        <v>12814</v>
      </c>
      <c r="L201" s="195"/>
      <c r="N201" s="191">
        <f t="shared" si="9"/>
        <v>4.207783331197405</v>
      </c>
      <c r="O201" s="191">
        <f t="shared" si="10"/>
        <v>5.147197140707306</v>
      </c>
      <c r="P201" s="191">
        <f t="shared" si="11"/>
        <v>0</v>
      </c>
      <c r="R201" s="253"/>
      <c r="S201" s="265"/>
      <c r="T201" s="265"/>
      <c r="U201" s="265"/>
      <c r="V201" s="265"/>
      <c r="W201" s="159"/>
      <c r="X201" s="192"/>
      <c r="Y201" s="192"/>
      <c r="Z201" s="192"/>
      <c r="AA201" s="192"/>
    </row>
    <row r="202" spans="1:27" ht="12.75" hidden="1">
      <c r="A202" s="295" t="s">
        <v>2520</v>
      </c>
      <c r="B202" s="296" t="s">
        <v>1503</v>
      </c>
      <c r="C202" s="76">
        <v>77230</v>
      </c>
      <c r="D202" s="77">
        <v>49275</v>
      </c>
      <c r="E202" s="77">
        <v>17246</v>
      </c>
      <c r="F202" s="78">
        <v>10709</v>
      </c>
      <c r="H202" s="193">
        <v>73974</v>
      </c>
      <c r="I202" s="194">
        <v>46863</v>
      </c>
      <c r="J202" s="194">
        <v>16402</v>
      </c>
      <c r="K202" s="194">
        <v>10709</v>
      </c>
      <c r="L202" s="195"/>
      <c r="N202" s="191">
        <f t="shared" si="9"/>
        <v>4.401546489307066</v>
      </c>
      <c r="O202" s="191">
        <f t="shared" si="10"/>
        <v>5.146917610908403</v>
      </c>
      <c r="P202" s="191">
        <f t="shared" si="11"/>
        <v>0</v>
      </c>
      <c r="R202" s="253"/>
      <c r="S202" s="265"/>
      <c r="T202" s="265"/>
      <c r="U202" s="265"/>
      <c r="V202" s="265"/>
      <c r="W202" s="159"/>
      <c r="X202" s="192"/>
      <c r="Y202" s="192"/>
      <c r="Z202" s="192"/>
      <c r="AA202" s="192"/>
    </row>
    <row r="203" spans="1:27" ht="12.75" hidden="1">
      <c r="A203" s="295" t="s">
        <v>2521</v>
      </c>
      <c r="B203" s="296" t="s">
        <v>1504</v>
      </c>
      <c r="C203" s="76">
        <v>60149</v>
      </c>
      <c r="D203" s="77">
        <v>36639</v>
      </c>
      <c r="E203" s="77">
        <v>12824</v>
      </c>
      <c r="F203" s="78">
        <v>10686</v>
      </c>
      <c r="H203" s="193">
        <v>57727</v>
      </c>
      <c r="I203" s="194">
        <v>34845</v>
      </c>
      <c r="J203" s="194">
        <v>12196</v>
      </c>
      <c r="K203" s="194">
        <v>10686</v>
      </c>
      <c r="L203" s="195"/>
      <c r="N203" s="191">
        <f t="shared" si="9"/>
        <v>4.195610372962392</v>
      </c>
      <c r="O203" s="191">
        <f t="shared" si="10"/>
        <v>5.148514851485146</v>
      </c>
      <c r="P203" s="191">
        <f t="shared" si="11"/>
        <v>0</v>
      </c>
      <c r="R203" s="253"/>
      <c r="S203" s="265"/>
      <c r="T203" s="265"/>
      <c r="U203" s="265"/>
      <c r="V203" s="265"/>
      <c r="W203" s="159"/>
      <c r="X203" s="192"/>
      <c r="Y203" s="192"/>
      <c r="Z203" s="192"/>
      <c r="AA203" s="192"/>
    </row>
    <row r="204" spans="1:27" ht="12.75" hidden="1">
      <c r="A204" s="295" t="s">
        <v>2522</v>
      </c>
      <c r="B204" s="296" t="s">
        <v>1505</v>
      </c>
      <c r="C204" s="76">
        <v>55145</v>
      </c>
      <c r="D204" s="77">
        <v>32922</v>
      </c>
      <c r="E204" s="77">
        <v>11523</v>
      </c>
      <c r="F204" s="78">
        <v>10700</v>
      </c>
      <c r="H204" s="193">
        <v>52969</v>
      </c>
      <c r="I204" s="194">
        <v>31310</v>
      </c>
      <c r="J204" s="194">
        <v>10959</v>
      </c>
      <c r="K204" s="194">
        <v>10700</v>
      </c>
      <c r="L204" s="195"/>
      <c r="N204" s="191">
        <f t="shared" si="9"/>
        <v>4.108063206781324</v>
      </c>
      <c r="O204" s="191">
        <f t="shared" si="10"/>
        <v>5.148514851485146</v>
      </c>
      <c r="P204" s="191">
        <f t="shared" si="11"/>
        <v>0</v>
      </c>
      <c r="R204" s="253"/>
      <c r="S204" s="265"/>
      <c r="T204" s="265"/>
      <c r="U204" s="265"/>
      <c r="V204" s="265"/>
      <c r="W204" s="159"/>
      <c r="X204" s="192"/>
      <c r="Y204" s="192"/>
      <c r="Z204" s="192"/>
      <c r="AA204" s="192"/>
    </row>
    <row r="205" spans="1:27" ht="12.75" hidden="1">
      <c r="A205" s="295" t="s">
        <v>2523</v>
      </c>
      <c r="B205" s="296" t="s">
        <v>1506</v>
      </c>
      <c r="C205" s="76">
        <v>80460</v>
      </c>
      <c r="D205" s="77">
        <v>51648</v>
      </c>
      <c r="E205" s="77">
        <v>18077</v>
      </c>
      <c r="F205" s="78">
        <v>10735</v>
      </c>
      <c r="H205" s="193">
        <v>77047</v>
      </c>
      <c r="I205" s="194">
        <v>49120</v>
      </c>
      <c r="J205" s="194">
        <v>17192</v>
      </c>
      <c r="K205" s="194">
        <v>10735</v>
      </c>
      <c r="L205" s="195"/>
      <c r="N205" s="191">
        <f t="shared" si="9"/>
        <v>4.429763650758616</v>
      </c>
      <c r="O205" s="191">
        <f t="shared" si="10"/>
        <v>5.146579804560261</v>
      </c>
      <c r="P205" s="191">
        <f t="shared" si="11"/>
        <v>0</v>
      </c>
      <c r="R205" s="253"/>
      <c r="S205" s="265"/>
      <c r="T205" s="265"/>
      <c r="U205" s="265"/>
      <c r="V205" s="265"/>
      <c r="W205" s="159"/>
      <c r="X205" s="192"/>
      <c r="Y205" s="192"/>
      <c r="Z205" s="192"/>
      <c r="AA205" s="192"/>
    </row>
    <row r="206" spans="1:27" ht="12.75" hidden="1">
      <c r="A206" s="295" t="s">
        <v>2524</v>
      </c>
      <c r="B206" s="296" t="s">
        <v>1507</v>
      </c>
      <c r="C206" s="76">
        <v>74909</v>
      </c>
      <c r="D206" s="77">
        <v>47560</v>
      </c>
      <c r="E206" s="77">
        <v>16646</v>
      </c>
      <c r="F206" s="78">
        <v>10703</v>
      </c>
      <c r="H206" s="193">
        <v>71766</v>
      </c>
      <c r="I206" s="194">
        <v>45232</v>
      </c>
      <c r="J206" s="194">
        <v>15831</v>
      </c>
      <c r="K206" s="194">
        <v>10703</v>
      </c>
      <c r="L206" s="195"/>
      <c r="N206" s="191">
        <f t="shared" si="9"/>
        <v>4.379511189142477</v>
      </c>
      <c r="O206" s="191">
        <f t="shared" si="10"/>
        <v>5.146798726565265</v>
      </c>
      <c r="P206" s="191">
        <f t="shared" si="11"/>
        <v>0</v>
      </c>
      <c r="R206" s="253"/>
      <c r="S206" s="265"/>
      <c r="T206" s="265"/>
      <c r="U206" s="265"/>
      <c r="V206" s="265"/>
      <c r="W206" s="159"/>
      <c r="X206" s="192"/>
      <c r="Y206" s="192"/>
      <c r="Z206" s="192"/>
      <c r="AA206" s="192"/>
    </row>
    <row r="207" spans="1:27" ht="12.75" hidden="1">
      <c r="A207" s="295" t="s">
        <v>2525</v>
      </c>
      <c r="B207" s="296" t="s">
        <v>1508</v>
      </c>
      <c r="C207" s="76">
        <v>69540</v>
      </c>
      <c r="D207" s="77">
        <v>43594</v>
      </c>
      <c r="E207" s="77">
        <v>15258</v>
      </c>
      <c r="F207" s="78">
        <v>10688</v>
      </c>
      <c r="H207" s="193">
        <v>66659</v>
      </c>
      <c r="I207" s="194">
        <v>41460</v>
      </c>
      <c r="J207" s="194">
        <v>14511</v>
      </c>
      <c r="K207" s="194">
        <v>10688</v>
      </c>
      <c r="L207" s="195"/>
      <c r="N207" s="191">
        <f t="shared" si="9"/>
        <v>4.321997029658405</v>
      </c>
      <c r="O207" s="191">
        <f t="shared" si="10"/>
        <v>5.147129763627589</v>
      </c>
      <c r="P207" s="191">
        <f t="shared" si="11"/>
        <v>0</v>
      </c>
      <c r="R207" s="253"/>
      <c r="S207" s="265"/>
      <c r="T207" s="265"/>
      <c r="U207" s="265"/>
      <c r="V207" s="265"/>
      <c r="W207" s="159"/>
      <c r="X207" s="192"/>
      <c r="Y207" s="192"/>
      <c r="Z207" s="192"/>
      <c r="AA207" s="192"/>
    </row>
    <row r="208" spans="1:27" ht="12.75">
      <c r="A208" s="1" t="s">
        <v>2526</v>
      </c>
      <c r="B208" s="3" t="s">
        <v>1509</v>
      </c>
      <c r="C208" s="76">
        <v>78519</v>
      </c>
      <c r="D208" s="77">
        <v>50229</v>
      </c>
      <c r="E208" s="77">
        <v>17580</v>
      </c>
      <c r="F208" s="78">
        <v>10710</v>
      </c>
      <c r="H208" s="193">
        <v>75200</v>
      </c>
      <c r="I208" s="194">
        <v>47770</v>
      </c>
      <c r="J208" s="194">
        <v>16720</v>
      </c>
      <c r="K208" s="194">
        <v>10710</v>
      </c>
      <c r="L208" s="195"/>
      <c r="N208" s="191">
        <f t="shared" si="9"/>
        <v>4.413563829787236</v>
      </c>
      <c r="O208" s="191">
        <f t="shared" si="10"/>
        <v>5.147582164538406</v>
      </c>
      <c r="P208" s="191">
        <f t="shared" si="11"/>
        <v>0</v>
      </c>
      <c r="R208" s="250"/>
      <c r="S208" s="265">
        <v>8</v>
      </c>
      <c r="T208" s="265"/>
      <c r="U208" s="265"/>
      <c r="V208" s="265"/>
      <c r="W208" s="160"/>
      <c r="X208" s="192">
        <v>4</v>
      </c>
      <c r="Y208" s="192"/>
      <c r="Z208" s="192"/>
      <c r="AA208" s="192"/>
    </row>
    <row r="209" spans="1:27" ht="12.75">
      <c r="A209" s="1" t="s">
        <v>2527</v>
      </c>
      <c r="B209" s="3" t="s">
        <v>1510</v>
      </c>
      <c r="C209" s="76">
        <v>78519</v>
      </c>
      <c r="D209" s="77">
        <v>50229</v>
      </c>
      <c r="E209" s="77">
        <v>17580</v>
      </c>
      <c r="F209" s="78">
        <v>10710</v>
      </c>
      <c r="H209" s="193">
        <v>75200</v>
      </c>
      <c r="I209" s="194">
        <v>47770</v>
      </c>
      <c r="J209" s="194">
        <v>16720</v>
      </c>
      <c r="K209" s="194">
        <v>10710</v>
      </c>
      <c r="L209" s="195"/>
      <c r="N209" s="191">
        <f t="shared" si="9"/>
        <v>4.413563829787236</v>
      </c>
      <c r="O209" s="191">
        <f t="shared" si="10"/>
        <v>5.147582164538406</v>
      </c>
      <c r="P209" s="191">
        <f t="shared" si="11"/>
        <v>0</v>
      </c>
      <c r="R209" s="250"/>
      <c r="S209" s="265">
        <v>12</v>
      </c>
      <c r="T209" s="265"/>
      <c r="U209" s="265"/>
      <c r="V209" s="265"/>
      <c r="W209" s="160"/>
      <c r="X209" s="192">
        <v>24</v>
      </c>
      <c r="Y209" s="192"/>
      <c r="Z209" s="192"/>
      <c r="AA209" s="192"/>
    </row>
    <row r="210" spans="1:27" ht="12.75" hidden="1">
      <c r="A210" s="295" t="s">
        <v>2528</v>
      </c>
      <c r="B210" s="296" t="s">
        <v>1511</v>
      </c>
      <c r="C210" s="76">
        <v>97902</v>
      </c>
      <c r="D210" s="77">
        <v>64539</v>
      </c>
      <c r="E210" s="77">
        <v>22589</v>
      </c>
      <c r="F210" s="78">
        <v>10774</v>
      </c>
      <c r="H210" s="193">
        <v>93637</v>
      </c>
      <c r="I210" s="194">
        <v>61380</v>
      </c>
      <c r="J210" s="194">
        <v>21483</v>
      </c>
      <c r="K210" s="194">
        <v>10774</v>
      </c>
      <c r="L210" s="195"/>
      <c r="N210" s="191">
        <f t="shared" si="9"/>
        <v>4.5548234138214525</v>
      </c>
      <c r="O210" s="191">
        <f t="shared" si="10"/>
        <v>5.146627565982413</v>
      </c>
      <c r="P210" s="191">
        <f t="shared" si="11"/>
        <v>0</v>
      </c>
      <c r="R210" s="253"/>
      <c r="S210" s="265"/>
      <c r="T210" s="265"/>
      <c r="U210" s="265"/>
      <c r="V210" s="265"/>
      <c r="W210" s="159"/>
      <c r="X210" s="192"/>
      <c r="Y210" s="192"/>
      <c r="Z210" s="192"/>
      <c r="AA210" s="192"/>
    </row>
    <row r="211" spans="1:27" ht="12.75" hidden="1">
      <c r="A211" s="295" t="s">
        <v>2529</v>
      </c>
      <c r="B211" s="296" t="s">
        <v>1512</v>
      </c>
      <c r="C211" s="76">
        <v>78178</v>
      </c>
      <c r="D211" s="77">
        <v>49977</v>
      </c>
      <c r="E211" s="77">
        <v>17492</v>
      </c>
      <c r="F211" s="78">
        <v>10709</v>
      </c>
      <c r="H211" s="193">
        <v>74875</v>
      </c>
      <c r="I211" s="194">
        <v>47530</v>
      </c>
      <c r="J211" s="194">
        <v>16636</v>
      </c>
      <c r="K211" s="194">
        <v>10709</v>
      </c>
      <c r="L211" s="195"/>
      <c r="N211" s="191">
        <f t="shared" si="9"/>
        <v>4.411352253756263</v>
      </c>
      <c r="O211" s="191">
        <f t="shared" si="10"/>
        <v>5.148327372185975</v>
      </c>
      <c r="P211" s="191">
        <f t="shared" si="11"/>
        <v>0</v>
      </c>
      <c r="R211" s="253"/>
      <c r="S211" s="265"/>
      <c r="T211" s="265"/>
      <c r="U211" s="265"/>
      <c r="V211" s="265"/>
      <c r="W211" s="159"/>
      <c r="X211" s="192"/>
      <c r="Y211" s="192"/>
      <c r="Z211" s="192"/>
      <c r="AA211" s="192"/>
    </row>
    <row r="212" spans="1:27" ht="12.75">
      <c r="A212" s="1" t="s">
        <v>2530</v>
      </c>
      <c r="B212" s="3" t="s">
        <v>1152</v>
      </c>
      <c r="C212" s="76">
        <v>78178</v>
      </c>
      <c r="D212" s="77">
        <v>49977</v>
      </c>
      <c r="E212" s="77">
        <v>17492</v>
      </c>
      <c r="F212" s="78">
        <v>10709</v>
      </c>
      <c r="H212" s="193">
        <v>74875</v>
      </c>
      <c r="I212" s="194">
        <v>47530</v>
      </c>
      <c r="J212" s="194">
        <v>16636</v>
      </c>
      <c r="K212" s="194">
        <v>10709</v>
      </c>
      <c r="L212" s="195"/>
      <c r="N212" s="191">
        <f t="shared" si="9"/>
        <v>4.411352253756263</v>
      </c>
      <c r="O212" s="191">
        <f t="shared" si="10"/>
        <v>5.148327372185975</v>
      </c>
      <c r="P212" s="191">
        <f t="shared" si="11"/>
        <v>0</v>
      </c>
      <c r="R212" s="250"/>
      <c r="S212" s="265">
        <v>13</v>
      </c>
      <c r="T212" s="265"/>
      <c r="U212" s="265"/>
      <c r="V212" s="265"/>
      <c r="W212" s="160"/>
      <c r="X212" s="192">
        <v>25</v>
      </c>
      <c r="Y212" s="192"/>
      <c r="Z212" s="192"/>
      <c r="AA212" s="192"/>
    </row>
    <row r="213" spans="1:27" ht="12.75" hidden="1">
      <c r="A213" s="295" t="s">
        <v>2531</v>
      </c>
      <c r="B213" s="296" t="s">
        <v>425</v>
      </c>
      <c r="C213" s="76">
        <v>63351</v>
      </c>
      <c r="D213" s="77">
        <v>39011</v>
      </c>
      <c r="E213" s="77">
        <v>13654</v>
      </c>
      <c r="F213" s="78">
        <v>10686</v>
      </c>
      <c r="H213" s="193">
        <v>60772</v>
      </c>
      <c r="I213" s="194">
        <v>37101</v>
      </c>
      <c r="J213" s="194">
        <v>12985</v>
      </c>
      <c r="K213" s="194">
        <v>10686</v>
      </c>
      <c r="L213" s="195"/>
      <c r="N213" s="191">
        <f t="shared" si="9"/>
        <v>4.2437306654380365</v>
      </c>
      <c r="O213" s="191">
        <f t="shared" si="10"/>
        <v>5.14810921538502</v>
      </c>
      <c r="P213" s="191">
        <f t="shared" si="11"/>
        <v>0</v>
      </c>
      <c r="R213" s="253"/>
      <c r="S213" s="265"/>
      <c r="T213" s="265"/>
      <c r="U213" s="265"/>
      <c r="V213" s="265"/>
      <c r="W213" s="159"/>
      <c r="X213" s="192"/>
      <c r="Y213" s="192"/>
      <c r="Z213" s="192"/>
      <c r="AA213" s="192"/>
    </row>
    <row r="214" spans="1:27" ht="12.75">
      <c r="A214" s="1" t="s">
        <v>2532</v>
      </c>
      <c r="B214" s="3" t="s">
        <v>426</v>
      </c>
      <c r="C214" s="76">
        <v>78178</v>
      </c>
      <c r="D214" s="77">
        <v>49977</v>
      </c>
      <c r="E214" s="77">
        <v>17492</v>
      </c>
      <c r="F214" s="78">
        <v>10709</v>
      </c>
      <c r="H214" s="193">
        <v>74875</v>
      </c>
      <c r="I214" s="194">
        <v>47530</v>
      </c>
      <c r="J214" s="194">
        <v>16636</v>
      </c>
      <c r="K214" s="194">
        <v>10709</v>
      </c>
      <c r="L214" s="195"/>
      <c r="N214" s="191">
        <f t="shared" si="9"/>
        <v>4.411352253756263</v>
      </c>
      <c r="O214" s="191">
        <f t="shared" si="10"/>
        <v>5.148327372185975</v>
      </c>
      <c r="P214" s="191">
        <f t="shared" si="11"/>
        <v>0</v>
      </c>
      <c r="R214" s="250"/>
      <c r="S214" s="265"/>
      <c r="T214" s="265"/>
      <c r="U214" s="265"/>
      <c r="V214" s="265"/>
      <c r="W214" s="159"/>
      <c r="X214" s="192">
        <v>1</v>
      </c>
      <c r="Y214" s="192"/>
      <c r="Z214" s="192"/>
      <c r="AA214" s="192"/>
    </row>
    <row r="215" spans="1:27" ht="12.75">
      <c r="A215" s="1" t="s">
        <v>2533</v>
      </c>
      <c r="B215" s="3" t="s">
        <v>427</v>
      </c>
      <c r="C215" s="76">
        <v>89860</v>
      </c>
      <c r="D215" s="77">
        <v>57091</v>
      </c>
      <c r="E215" s="77">
        <v>19982</v>
      </c>
      <c r="F215" s="78">
        <v>12787</v>
      </c>
      <c r="H215" s="193">
        <v>86087</v>
      </c>
      <c r="I215" s="194">
        <v>54296</v>
      </c>
      <c r="J215" s="194">
        <v>19004</v>
      </c>
      <c r="K215" s="194">
        <v>12787</v>
      </c>
      <c r="L215" s="195"/>
      <c r="N215" s="191">
        <f t="shared" si="9"/>
        <v>4.382775564254771</v>
      </c>
      <c r="O215" s="191">
        <f t="shared" si="10"/>
        <v>5.147708855164296</v>
      </c>
      <c r="P215" s="191">
        <f t="shared" si="11"/>
        <v>0</v>
      </c>
      <c r="R215" s="250"/>
      <c r="S215" s="265">
        <v>7</v>
      </c>
      <c r="T215" s="265"/>
      <c r="U215" s="265"/>
      <c r="V215" s="265"/>
      <c r="W215" s="160"/>
      <c r="X215" s="192">
        <v>17</v>
      </c>
      <c r="Y215" s="192"/>
      <c r="Z215" s="192"/>
      <c r="AA215" s="192"/>
    </row>
    <row r="216" spans="1:27" ht="12.75" hidden="1">
      <c r="A216" s="295" t="s">
        <v>2534</v>
      </c>
      <c r="B216" s="296" t="s">
        <v>428</v>
      </c>
      <c r="C216" s="76">
        <v>114593</v>
      </c>
      <c r="D216" s="77">
        <v>76879</v>
      </c>
      <c r="E216" s="77">
        <v>26908</v>
      </c>
      <c r="F216" s="78">
        <v>10806</v>
      </c>
      <c r="H216" s="193">
        <v>109511</v>
      </c>
      <c r="I216" s="194">
        <v>73115</v>
      </c>
      <c r="J216" s="194">
        <v>25590</v>
      </c>
      <c r="K216" s="194">
        <v>10806</v>
      </c>
      <c r="L216" s="195"/>
      <c r="N216" s="191">
        <f t="shared" si="9"/>
        <v>4.640629708431106</v>
      </c>
      <c r="O216" s="191">
        <f t="shared" si="10"/>
        <v>5.1480544347944885</v>
      </c>
      <c r="P216" s="191">
        <f t="shared" si="11"/>
        <v>0</v>
      </c>
      <c r="R216" s="253"/>
      <c r="S216" s="265"/>
      <c r="T216" s="265"/>
      <c r="U216" s="265"/>
      <c r="V216" s="265"/>
      <c r="W216" s="159"/>
      <c r="X216" s="192"/>
      <c r="Y216" s="192"/>
      <c r="Z216" s="192"/>
      <c r="AA216" s="192"/>
    </row>
    <row r="217" spans="1:27" ht="12.75" hidden="1">
      <c r="A217" s="295" t="s">
        <v>2535</v>
      </c>
      <c r="B217" s="296" t="s">
        <v>1495</v>
      </c>
      <c r="C217" s="76">
        <v>78178</v>
      </c>
      <c r="D217" s="77">
        <v>49977</v>
      </c>
      <c r="E217" s="77">
        <v>17492</v>
      </c>
      <c r="F217" s="78">
        <v>10709</v>
      </c>
      <c r="H217" s="193">
        <v>74875</v>
      </c>
      <c r="I217" s="194">
        <v>47530</v>
      </c>
      <c r="J217" s="194">
        <v>16636</v>
      </c>
      <c r="K217" s="194">
        <v>10709</v>
      </c>
      <c r="L217" s="195"/>
      <c r="N217" s="191">
        <f t="shared" si="9"/>
        <v>4.411352253756263</v>
      </c>
      <c r="O217" s="191">
        <f t="shared" si="10"/>
        <v>5.148327372185975</v>
      </c>
      <c r="P217" s="191">
        <f t="shared" si="11"/>
        <v>0</v>
      </c>
      <c r="R217" s="253"/>
      <c r="S217" s="265"/>
      <c r="T217" s="265"/>
      <c r="U217" s="265"/>
      <c r="V217" s="265"/>
      <c r="W217" s="159"/>
      <c r="X217" s="192"/>
      <c r="Y217" s="192"/>
      <c r="Z217" s="192"/>
      <c r="AA217" s="192"/>
    </row>
    <row r="218" spans="1:27" ht="12.75">
      <c r="A218" s="1" t="s">
        <v>2536</v>
      </c>
      <c r="B218" s="3" t="s">
        <v>429</v>
      </c>
      <c r="C218" s="76">
        <v>98151</v>
      </c>
      <c r="D218" s="77">
        <v>63224</v>
      </c>
      <c r="E218" s="77">
        <v>22128</v>
      </c>
      <c r="F218" s="78">
        <v>12799</v>
      </c>
      <c r="H218" s="193">
        <v>93973</v>
      </c>
      <c r="I218" s="194">
        <v>60129</v>
      </c>
      <c r="J218" s="194">
        <v>21045</v>
      </c>
      <c r="K218" s="194">
        <v>12799</v>
      </c>
      <c r="L218" s="195"/>
      <c r="N218" s="191">
        <f t="shared" si="9"/>
        <v>4.445957881519163</v>
      </c>
      <c r="O218" s="191">
        <f t="shared" si="10"/>
        <v>5.1472667099070435</v>
      </c>
      <c r="P218" s="191">
        <f t="shared" si="11"/>
        <v>0</v>
      </c>
      <c r="R218" s="250"/>
      <c r="S218" s="265">
        <v>3</v>
      </c>
      <c r="T218" s="265"/>
      <c r="U218" s="265"/>
      <c r="V218" s="265"/>
      <c r="W218" s="160"/>
      <c r="X218" s="192">
        <v>5</v>
      </c>
      <c r="Y218" s="192"/>
      <c r="Z218" s="192"/>
      <c r="AA218" s="192"/>
    </row>
    <row r="219" spans="1:27" ht="12.75">
      <c r="A219" s="1" t="s">
        <v>2537</v>
      </c>
      <c r="B219" s="3" t="s">
        <v>430</v>
      </c>
      <c r="C219" s="76">
        <v>98151</v>
      </c>
      <c r="D219" s="77">
        <v>63224</v>
      </c>
      <c r="E219" s="77">
        <v>22128</v>
      </c>
      <c r="F219" s="78">
        <v>12799</v>
      </c>
      <c r="H219" s="193">
        <v>93973</v>
      </c>
      <c r="I219" s="194">
        <v>60129</v>
      </c>
      <c r="J219" s="194">
        <v>21045</v>
      </c>
      <c r="K219" s="194">
        <v>12799</v>
      </c>
      <c r="L219" s="195"/>
      <c r="N219" s="191">
        <f t="shared" si="9"/>
        <v>4.445957881519163</v>
      </c>
      <c r="O219" s="191">
        <f t="shared" si="10"/>
        <v>5.1472667099070435</v>
      </c>
      <c r="P219" s="191">
        <f t="shared" si="11"/>
        <v>0</v>
      </c>
      <c r="R219" s="250"/>
      <c r="S219" s="265">
        <v>23</v>
      </c>
      <c r="T219" s="265"/>
      <c r="U219" s="265"/>
      <c r="V219" s="265"/>
      <c r="W219" s="160"/>
      <c r="X219" s="192">
        <v>48</v>
      </c>
      <c r="Y219" s="192"/>
      <c r="Z219" s="192"/>
      <c r="AA219" s="192"/>
    </row>
    <row r="220" spans="1:27" ht="12.75">
      <c r="A220" s="1" t="s">
        <v>2538</v>
      </c>
      <c r="B220" s="3" t="s">
        <v>431</v>
      </c>
      <c r="C220" s="76">
        <v>98151</v>
      </c>
      <c r="D220" s="77">
        <v>63224</v>
      </c>
      <c r="E220" s="77">
        <v>22128</v>
      </c>
      <c r="F220" s="78">
        <v>12799</v>
      </c>
      <c r="H220" s="193">
        <v>93973</v>
      </c>
      <c r="I220" s="194">
        <v>60129</v>
      </c>
      <c r="J220" s="194">
        <v>21045</v>
      </c>
      <c r="K220" s="194">
        <v>12799</v>
      </c>
      <c r="L220" s="195"/>
      <c r="N220" s="191">
        <f t="shared" si="9"/>
        <v>4.445957881519163</v>
      </c>
      <c r="O220" s="191">
        <f t="shared" si="10"/>
        <v>5.1472667099070435</v>
      </c>
      <c r="P220" s="191">
        <f t="shared" si="11"/>
        <v>0</v>
      </c>
      <c r="R220" s="250"/>
      <c r="S220" s="265">
        <v>18</v>
      </c>
      <c r="T220" s="265"/>
      <c r="U220" s="265"/>
      <c r="V220" s="265"/>
      <c r="W220" s="160"/>
      <c r="X220" s="192">
        <v>58</v>
      </c>
      <c r="Y220" s="192"/>
      <c r="Z220" s="192"/>
      <c r="AA220" s="192"/>
    </row>
    <row r="221" spans="1:27" ht="12.75" hidden="1">
      <c r="A221" s="295" t="s">
        <v>1271</v>
      </c>
      <c r="B221" s="296" t="s">
        <v>432</v>
      </c>
      <c r="C221" s="76">
        <v>4904</v>
      </c>
      <c r="D221" s="77">
        <v>0</v>
      </c>
      <c r="E221" s="77">
        <v>0</v>
      </c>
      <c r="F221" s="78">
        <v>4904</v>
      </c>
      <c r="H221" s="193">
        <v>4904</v>
      </c>
      <c r="I221" s="194">
        <v>0</v>
      </c>
      <c r="J221" s="194">
        <v>0</v>
      </c>
      <c r="K221" s="194">
        <v>4904</v>
      </c>
      <c r="L221" s="195"/>
      <c r="N221" s="191">
        <f t="shared" si="9"/>
        <v>0</v>
      </c>
      <c r="O221" s="191" t="e">
        <f t="shared" si="10"/>
        <v>#DIV/0!</v>
      </c>
      <c r="P221" s="191">
        <f t="shared" si="11"/>
        <v>0</v>
      </c>
      <c r="R221" s="253"/>
      <c r="S221" s="265"/>
      <c r="T221" s="265"/>
      <c r="U221" s="265"/>
      <c r="V221" s="265"/>
      <c r="W221" s="159"/>
      <c r="X221" s="192"/>
      <c r="Y221" s="192"/>
      <c r="Z221" s="192"/>
      <c r="AA221" s="192"/>
    </row>
    <row r="222" spans="1:27" ht="12.75" hidden="1">
      <c r="A222" s="295" t="s">
        <v>2539</v>
      </c>
      <c r="B222" s="296" t="s">
        <v>433</v>
      </c>
      <c r="C222" s="76">
        <v>172696</v>
      </c>
      <c r="D222" s="77">
        <v>119806</v>
      </c>
      <c r="E222" s="77">
        <v>41932</v>
      </c>
      <c r="F222" s="78">
        <v>10958</v>
      </c>
      <c r="H222" s="193">
        <v>164778</v>
      </c>
      <c r="I222" s="194">
        <v>113941</v>
      </c>
      <c r="J222" s="194">
        <v>39879</v>
      </c>
      <c r="K222" s="194">
        <v>10958</v>
      </c>
      <c r="L222" s="195"/>
      <c r="N222" s="191">
        <f t="shared" si="9"/>
        <v>4.805253128451611</v>
      </c>
      <c r="O222" s="191">
        <f t="shared" si="10"/>
        <v>5.147400847807205</v>
      </c>
      <c r="P222" s="191">
        <f t="shared" si="11"/>
        <v>0</v>
      </c>
      <c r="R222" s="253"/>
      <c r="S222" s="265"/>
      <c r="T222" s="265"/>
      <c r="U222" s="265"/>
      <c r="V222" s="265"/>
      <c r="W222" s="159"/>
      <c r="X222" s="192"/>
      <c r="Y222" s="192"/>
      <c r="Z222" s="192"/>
      <c r="AA222" s="192"/>
    </row>
    <row r="223" spans="1:27" ht="12.75">
      <c r="A223" s="1" t="s">
        <v>2540</v>
      </c>
      <c r="B223" s="3" t="s">
        <v>434</v>
      </c>
      <c r="C223" s="76">
        <v>127594</v>
      </c>
      <c r="D223" s="77">
        <v>90643</v>
      </c>
      <c r="E223" s="77">
        <v>31725</v>
      </c>
      <c r="F223" s="78">
        <v>5226</v>
      </c>
      <c r="H223" s="193">
        <v>121604</v>
      </c>
      <c r="I223" s="194">
        <v>86206</v>
      </c>
      <c r="J223" s="194">
        <v>30172</v>
      </c>
      <c r="K223" s="194">
        <v>5226</v>
      </c>
      <c r="L223" s="195"/>
      <c r="N223" s="191">
        <f t="shared" si="9"/>
        <v>4.925824808394452</v>
      </c>
      <c r="O223" s="191">
        <f t="shared" si="10"/>
        <v>5.146973528524683</v>
      </c>
      <c r="P223" s="191">
        <f t="shared" si="11"/>
        <v>0</v>
      </c>
      <c r="R223" s="250"/>
      <c r="S223" s="265">
        <v>27</v>
      </c>
      <c r="T223" s="265"/>
      <c r="U223" s="265"/>
      <c r="V223" s="265"/>
      <c r="W223" s="160"/>
      <c r="X223" s="192">
        <v>92</v>
      </c>
      <c r="Y223" s="192"/>
      <c r="Z223" s="192"/>
      <c r="AA223" s="192"/>
    </row>
    <row r="224" spans="1:27" ht="13.5" thickBot="1">
      <c r="A224" s="2" t="s">
        <v>2541</v>
      </c>
      <c r="B224" s="139" t="s">
        <v>1153</v>
      </c>
      <c r="C224" s="141">
        <v>127594</v>
      </c>
      <c r="D224" s="142">
        <v>90643</v>
      </c>
      <c r="E224" s="142">
        <v>31725</v>
      </c>
      <c r="F224" s="143">
        <v>5226</v>
      </c>
      <c r="H224" s="193">
        <v>121604</v>
      </c>
      <c r="I224" s="194">
        <v>86206</v>
      </c>
      <c r="J224" s="194">
        <v>30172</v>
      </c>
      <c r="K224" s="194">
        <v>5226</v>
      </c>
      <c r="L224" s="195"/>
      <c r="N224" s="191">
        <f t="shared" si="9"/>
        <v>4.925824808394452</v>
      </c>
      <c r="O224" s="191">
        <f t="shared" si="10"/>
        <v>5.146973528524683</v>
      </c>
      <c r="P224" s="191">
        <f t="shared" si="11"/>
        <v>0</v>
      </c>
      <c r="R224" s="250"/>
      <c r="S224" s="265">
        <v>5</v>
      </c>
      <c r="T224" s="265"/>
      <c r="U224" s="265"/>
      <c r="V224" s="265"/>
      <c r="W224" s="160"/>
      <c r="X224" s="192">
        <v>9</v>
      </c>
      <c r="Y224" s="192"/>
      <c r="Z224" s="192"/>
      <c r="AA224" s="192"/>
    </row>
  </sheetData>
  <sheetProtection password="CA43" sheet="1"/>
  <mergeCells count="21">
    <mergeCell ref="C4:F4"/>
    <mergeCell ref="Y5:Y6"/>
    <mergeCell ref="D5:D6"/>
    <mergeCell ref="S5:S6"/>
    <mergeCell ref="C5:C6"/>
    <mergeCell ref="E5:E6"/>
    <mergeCell ref="T5:T6"/>
    <mergeCell ref="U5:U6"/>
    <mergeCell ref="V5:V6"/>
    <mergeCell ref="Z5:Z6"/>
    <mergeCell ref="AA5:AA6"/>
    <mergeCell ref="F5:F6"/>
    <mergeCell ref="H5:L5"/>
    <mergeCell ref="N5:P5"/>
    <mergeCell ref="R5:R6"/>
    <mergeCell ref="X5:X6"/>
    <mergeCell ref="A1:B1"/>
    <mergeCell ref="A5:A6"/>
    <mergeCell ref="B5:B6"/>
    <mergeCell ref="A2:F2"/>
    <mergeCell ref="A3:F3"/>
  </mergeCells>
  <conditionalFormatting sqref="X7:AA224">
    <cfRule type="cellIs" priority="3" dxfId="0" operator="greaterThan" stopIfTrue="1">
      <formula>0</formula>
    </cfRule>
  </conditionalFormatting>
  <conditionalFormatting sqref="S7:V224">
    <cfRule type="cellIs" priority="2" dxfId="0" operator="greaterThan" stopIfTrue="1">
      <formula>0</formula>
    </cfRule>
  </conditionalFormatting>
  <conditionalFormatting sqref="S7:V224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fitToHeight="3" horizontalDpi="600" verticalDpi="600" orientation="portrait" paperSize="9" scale="80" r:id="rId1"/>
  <headerFooter alignWithMargins="0">
    <oddFooter>&amp;CStránka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1"/>
  <sheetViews>
    <sheetView showGridLines="0" zoomScale="90" zoomScaleNormal="90" zoomScaleSheetLayoutView="80" zoomScalePageLayoutView="0" workbookViewId="0" topLeftCell="A124">
      <selection activeCell="A213" sqref="A213:IV213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6" width="10.7109375" style="62" customWidth="1"/>
    <col min="7" max="7" width="5.140625" style="6" hidden="1" customWidth="1"/>
    <col min="8" max="12" width="8.00390625" style="161" hidden="1" customWidth="1"/>
    <col min="13" max="13" width="5.57421875" style="161" hidden="1" customWidth="1"/>
    <col min="14" max="16" width="8.00390625" style="161" hidden="1" customWidth="1"/>
    <col min="17" max="17" width="3.57421875" style="161" hidden="1" customWidth="1"/>
    <col min="18" max="18" width="4.421875" style="161" hidden="1" customWidth="1"/>
    <col min="19" max="22" width="8.00390625" style="161" hidden="1" customWidth="1"/>
    <col min="23" max="23" width="4.421875" style="161" hidden="1" customWidth="1"/>
    <col min="24" max="16384" width="9.140625" style="6" customWidth="1"/>
  </cols>
  <sheetData>
    <row r="1" spans="1:23" s="16" customFormat="1" ht="34.5" customHeight="1" thickBot="1">
      <c r="A1" s="372" t="s">
        <v>2915</v>
      </c>
      <c r="B1" s="372"/>
      <c r="C1" s="62"/>
      <c r="D1" s="62"/>
      <c r="E1" s="62"/>
      <c r="F1" s="228" t="s">
        <v>1497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6" ht="58.5" customHeight="1" thickBot="1">
      <c r="A2" s="377" t="s">
        <v>2057</v>
      </c>
      <c r="B2" s="350"/>
      <c r="C2" s="350"/>
      <c r="D2" s="350"/>
      <c r="E2" s="350"/>
      <c r="F2" s="351"/>
    </row>
    <row r="3" spans="1:6" ht="27" customHeight="1">
      <c r="A3" s="376" t="s">
        <v>1498</v>
      </c>
      <c r="B3" s="376"/>
      <c r="C3" s="376"/>
      <c r="D3" s="376"/>
      <c r="E3" s="376"/>
      <c r="F3" s="376"/>
    </row>
    <row r="4" spans="1:23" ht="14.25" customHeight="1" thickBot="1">
      <c r="A4" s="110"/>
      <c r="B4" s="110"/>
      <c r="C4" s="340"/>
      <c r="D4" s="340"/>
      <c r="E4" s="340"/>
      <c r="F4" s="340"/>
      <c r="R4" s="361"/>
      <c r="S4" s="162" t="s">
        <v>2858</v>
      </c>
      <c r="T4" s="162"/>
      <c r="U4" s="162"/>
      <c r="V4" s="162"/>
      <c r="W4" s="248"/>
    </row>
    <row r="5" spans="1:23" ht="12.75" customHeight="1" thickBot="1">
      <c r="A5" s="353" t="s">
        <v>1648</v>
      </c>
      <c r="B5" s="355" t="s">
        <v>1649</v>
      </c>
      <c r="C5" s="357" t="s">
        <v>1866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N5" s="327" t="s">
        <v>2857</v>
      </c>
      <c r="O5" s="327"/>
      <c r="P5" s="327"/>
      <c r="R5" s="361"/>
      <c r="S5" s="359" t="s">
        <v>2839</v>
      </c>
      <c r="T5" s="359" t="s">
        <v>2840</v>
      </c>
      <c r="U5" s="359" t="s">
        <v>2843</v>
      </c>
      <c r="V5" s="359" t="s">
        <v>2842</v>
      </c>
      <c r="W5" s="241"/>
    </row>
    <row r="6" spans="1:23" ht="25.5" customHeight="1" thickBot="1">
      <c r="A6" s="378"/>
      <c r="B6" s="379"/>
      <c r="C6" s="358"/>
      <c r="D6" s="346"/>
      <c r="E6" s="346"/>
      <c r="F6" s="348"/>
      <c r="H6" s="184" t="s">
        <v>1866</v>
      </c>
      <c r="I6" s="185" t="s">
        <v>1639</v>
      </c>
      <c r="J6" s="185" t="s">
        <v>1465</v>
      </c>
      <c r="K6" s="186" t="s">
        <v>435</v>
      </c>
      <c r="L6" s="186"/>
      <c r="M6" s="163"/>
      <c r="N6" s="167" t="s">
        <v>1866</v>
      </c>
      <c r="O6" s="168" t="s">
        <v>1639</v>
      </c>
      <c r="P6" s="169" t="s">
        <v>2080</v>
      </c>
      <c r="R6" s="187"/>
      <c r="S6" s="360"/>
      <c r="T6" s="360" t="s">
        <v>2840</v>
      </c>
      <c r="U6" s="360" t="s">
        <v>2843</v>
      </c>
      <c r="V6" s="360" t="s">
        <v>2842</v>
      </c>
      <c r="W6" s="187"/>
    </row>
    <row r="7" spans="1:23" ht="12.75">
      <c r="A7" s="137" t="s">
        <v>2556</v>
      </c>
      <c r="B7" s="144" t="s">
        <v>1297</v>
      </c>
      <c r="C7" s="72">
        <v>42160</v>
      </c>
      <c r="D7" s="73">
        <v>25591</v>
      </c>
      <c r="E7" s="73">
        <v>8957</v>
      </c>
      <c r="F7" s="74">
        <v>7612</v>
      </c>
      <c r="H7" s="188">
        <v>40468</v>
      </c>
      <c r="I7" s="189">
        <v>24338</v>
      </c>
      <c r="J7" s="189">
        <v>8518</v>
      </c>
      <c r="K7" s="189">
        <v>7612</v>
      </c>
      <c r="L7" s="190"/>
      <c r="N7" s="191">
        <f>IF(H7=0,"-",C7/H7*100-100)</f>
        <v>4.181081348225774</v>
      </c>
      <c r="O7" s="191">
        <f>IF(H7=0,"-",D7/I7*100-100)</f>
        <v>5.148327717971895</v>
      </c>
      <c r="P7" s="191">
        <f>IF(H7=0,"-",F7/(K7+L7)*100-100)</f>
        <v>0</v>
      </c>
      <c r="R7" s="253"/>
      <c r="S7" s="265"/>
      <c r="T7" s="265"/>
      <c r="U7" s="265"/>
      <c r="V7" s="265"/>
      <c r="W7" s="187"/>
    </row>
    <row r="8" spans="1:23" ht="12.75" hidden="1">
      <c r="A8" s="295" t="s">
        <v>2557</v>
      </c>
      <c r="B8" s="296" t="s">
        <v>1298</v>
      </c>
      <c r="C8" s="76">
        <v>0</v>
      </c>
      <c r="D8" s="77">
        <v>0</v>
      </c>
      <c r="E8" s="77">
        <v>0</v>
      </c>
      <c r="F8" s="78">
        <v>0</v>
      </c>
      <c r="H8" s="193">
        <v>0</v>
      </c>
      <c r="I8" s="194">
        <v>0</v>
      </c>
      <c r="J8" s="194">
        <v>0</v>
      </c>
      <c r="K8" s="194">
        <v>0</v>
      </c>
      <c r="L8" s="195"/>
      <c r="N8" s="191" t="str">
        <f aca="true" t="shared" si="0" ref="N8:N71">IF(H8=0,"-",C8/H8*100-100)</f>
        <v>-</v>
      </c>
      <c r="O8" s="191" t="str">
        <f aca="true" t="shared" si="1" ref="O8:O71">IF(H8=0,"-",D8/I8*100-100)</f>
        <v>-</v>
      </c>
      <c r="P8" s="191" t="str">
        <f aca="true" t="shared" si="2" ref="P8:P71">IF(H8=0,"-",F8/(K8+L8)*100-100)</f>
        <v>-</v>
      </c>
      <c r="R8" s="253"/>
      <c r="S8" s="265"/>
      <c r="T8" s="265"/>
      <c r="U8" s="265"/>
      <c r="V8" s="265"/>
      <c r="W8" s="187"/>
    </row>
    <row r="9" spans="1:23" ht="12.75" hidden="1">
      <c r="A9" s="295" t="s">
        <v>2558</v>
      </c>
      <c r="B9" s="296" t="s">
        <v>1682</v>
      </c>
      <c r="C9" s="76">
        <v>0</v>
      </c>
      <c r="D9" s="77">
        <v>0</v>
      </c>
      <c r="E9" s="77">
        <v>0</v>
      </c>
      <c r="F9" s="78">
        <v>0</v>
      </c>
      <c r="H9" s="193">
        <v>0</v>
      </c>
      <c r="I9" s="194">
        <v>0</v>
      </c>
      <c r="J9" s="194">
        <v>0</v>
      </c>
      <c r="K9" s="194">
        <v>0</v>
      </c>
      <c r="L9" s="195"/>
      <c r="N9" s="191" t="str">
        <f t="shared" si="0"/>
        <v>-</v>
      </c>
      <c r="O9" s="191" t="str">
        <f t="shared" si="1"/>
        <v>-</v>
      </c>
      <c r="P9" s="191" t="str">
        <f t="shared" si="2"/>
        <v>-</v>
      </c>
      <c r="R9" s="253"/>
      <c r="S9" s="265"/>
      <c r="T9" s="265"/>
      <c r="U9" s="265"/>
      <c r="V9" s="265"/>
      <c r="W9" s="187"/>
    </row>
    <row r="10" spans="1:23" ht="12.75" hidden="1">
      <c r="A10" s="295" t="s">
        <v>2559</v>
      </c>
      <c r="B10" s="296" t="s">
        <v>393</v>
      </c>
      <c r="C10" s="76">
        <v>0</v>
      </c>
      <c r="D10" s="77">
        <v>0</v>
      </c>
      <c r="E10" s="77">
        <v>0</v>
      </c>
      <c r="F10" s="78">
        <v>0</v>
      </c>
      <c r="H10" s="193">
        <v>0</v>
      </c>
      <c r="I10" s="194">
        <v>0</v>
      </c>
      <c r="J10" s="194">
        <v>0</v>
      </c>
      <c r="K10" s="194">
        <v>0</v>
      </c>
      <c r="L10" s="195"/>
      <c r="N10" s="191" t="str">
        <f t="shared" si="0"/>
        <v>-</v>
      </c>
      <c r="O10" s="191" t="str">
        <f t="shared" si="1"/>
        <v>-</v>
      </c>
      <c r="P10" s="191" t="str">
        <f t="shared" si="2"/>
        <v>-</v>
      </c>
      <c r="R10" s="253"/>
      <c r="S10" s="265"/>
      <c r="T10" s="265"/>
      <c r="U10" s="265"/>
      <c r="V10" s="265"/>
      <c r="W10" s="187"/>
    </row>
    <row r="11" spans="1:23" ht="12.75" hidden="1">
      <c r="A11" s="295" t="s">
        <v>2560</v>
      </c>
      <c r="B11" s="296" t="s">
        <v>1526</v>
      </c>
      <c r="C11" s="76">
        <v>0</v>
      </c>
      <c r="D11" s="77">
        <v>0</v>
      </c>
      <c r="E11" s="77">
        <v>0</v>
      </c>
      <c r="F11" s="78">
        <v>0</v>
      </c>
      <c r="H11" s="193">
        <v>0</v>
      </c>
      <c r="I11" s="194">
        <v>0</v>
      </c>
      <c r="J11" s="194">
        <v>0</v>
      </c>
      <c r="K11" s="194">
        <v>0</v>
      </c>
      <c r="L11" s="195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R11" s="253"/>
      <c r="S11" s="265"/>
      <c r="T11" s="265"/>
      <c r="U11" s="265"/>
      <c r="V11" s="265"/>
      <c r="W11" s="187"/>
    </row>
    <row r="12" spans="1:23" ht="12.75" hidden="1">
      <c r="A12" s="295" t="s">
        <v>2561</v>
      </c>
      <c r="B12" s="296" t="s">
        <v>2019</v>
      </c>
      <c r="C12" s="76">
        <v>0</v>
      </c>
      <c r="D12" s="77">
        <v>0</v>
      </c>
      <c r="E12" s="77">
        <v>0</v>
      </c>
      <c r="F12" s="78">
        <v>0</v>
      </c>
      <c r="H12" s="193">
        <v>0</v>
      </c>
      <c r="I12" s="194">
        <v>0</v>
      </c>
      <c r="J12" s="194">
        <v>0</v>
      </c>
      <c r="K12" s="194">
        <v>0</v>
      </c>
      <c r="L12" s="195"/>
      <c r="N12" s="191" t="str">
        <f t="shared" si="0"/>
        <v>-</v>
      </c>
      <c r="O12" s="191" t="str">
        <f t="shared" si="1"/>
        <v>-</v>
      </c>
      <c r="P12" s="191" t="str">
        <f t="shared" si="2"/>
        <v>-</v>
      </c>
      <c r="R12" s="253"/>
      <c r="S12" s="265"/>
      <c r="T12" s="265"/>
      <c r="U12" s="265"/>
      <c r="V12" s="265"/>
      <c r="W12" s="187"/>
    </row>
    <row r="13" spans="1:23" ht="12.75" hidden="1">
      <c r="A13" s="295" t="s">
        <v>2562</v>
      </c>
      <c r="B13" s="296" t="s">
        <v>2020</v>
      </c>
      <c r="C13" s="76">
        <v>0</v>
      </c>
      <c r="D13" s="77">
        <v>0</v>
      </c>
      <c r="E13" s="77">
        <v>0</v>
      </c>
      <c r="F13" s="78">
        <v>0</v>
      </c>
      <c r="H13" s="193">
        <v>0</v>
      </c>
      <c r="I13" s="194">
        <v>0</v>
      </c>
      <c r="J13" s="194">
        <v>0</v>
      </c>
      <c r="K13" s="194">
        <v>0</v>
      </c>
      <c r="L13" s="195"/>
      <c r="N13" s="191" t="str">
        <f t="shared" si="0"/>
        <v>-</v>
      </c>
      <c r="O13" s="191" t="str">
        <f t="shared" si="1"/>
        <v>-</v>
      </c>
      <c r="P13" s="191" t="str">
        <f t="shared" si="2"/>
        <v>-</v>
      </c>
      <c r="R13" s="253"/>
      <c r="S13" s="265"/>
      <c r="T13" s="265"/>
      <c r="U13" s="265"/>
      <c r="V13" s="265"/>
      <c r="W13" s="187"/>
    </row>
    <row r="14" spans="1:23" ht="12.75" hidden="1">
      <c r="A14" s="295" t="s">
        <v>2888</v>
      </c>
      <c r="B14" s="296" t="s">
        <v>2876</v>
      </c>
      <c r="C14" s="76"/>
      <c r="D14" s="77"/>
      <c r="E14" s="77"/>
      <c r="F14" s="78"/>
      <c r="H14" s="193"/>
      <c r="I14" s="194"/>
      <c r="J14" s="194"/>
      <c r="K14" s="194"/>
      <c r="L14" s="195"/>
      <c r="N14" s="191" t="str">
        <f t="shared" si="0"/>
        <v>-</v>
      </c>
      <c r="O14" s="191" t="str">
        <f t="shared" si="1"/>
        <v>-</v>
      </c>
      <c r="P14" s="191" t="str">
        <f t="shared" si="2"/>
        <v>-</v>
      </c>
      <c r="R14" s="253"/>
      <c r="S14" s="265"/>
      <c r="T14" s="265"/>
      <c r="U14" s="265"/>
      <c r="V14" s="265"/>
      <c r="W14" s="187"/>
    </row>
    <row r="15" spans="1:23" ht="12.75" hidden="1">
      <c r="A15" s="295" t="s">
        <v>2889</v>
      </c>
      <c r="B15" s="296" t="s">
        <v>2877</v>
      </c>
      <c r="C15" s="76"/>
      <c r="D15" s="77"/>
      <c r="E15" s="77"/>
      <c r="F15" s="78"/>
      <c r="H15" s="193"/>
      <c r="I15" s="194"/>
      <c r="J15" s="194"/>
      <c r="K15" s="194"/>
      <c r="L15" s="195"/>
      <c r="N15" s="191" t="str">
        <f t="shared" si="0"/>
        <v>-</v>
      </c>
      <c r="O15" s="191" t="str">
        <f t="shared" si="1"/>
        <v>-</v>
      </c>
      <c r="P15" s="191" t="str">
        <f t="shared" si="2"/>
        <v>-</v>
      </c>
      <c r="R15" s="253"/>
      <c r="S15" s="265"/>
      <c r="T15" s="265"/>
      <c r="U15" s="265"/>
      <c r="V15" s="265"/>
      <c r="W15" s="187"/>
    </row>
    <row r="16" spans="1:23" ht="12.75" hidden="1">
      <c r="A16" s="295" t="s">
        <v>2563</v>
      </c>
      <c r="B16" s="296" t="s">
        <v>1306</v>
      </c>
      <c r="C16" s="76">
        <v>0</v>
      </c>
      <c r="D16" s="77">
        <v>0</v>
      </c>
      <c r="E16" s="77">
        <v>0</v>
      </c>
      <c r="F16" s="78">
        <v>0</v>
      </c>
      <c r="H16" s="193">
        <v>0</v>
      </c>
      <c r="I16" s="194">
        <v>0</v>
      </c>
      <c r="J16" s="194">
        <v>0</v>
      </c>
      <c r="K16" s="194">
        <v>0</v>
      </c>
      <c r="L16" s="195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R16" s="253"/>
      <c r="S16" s="265"/>
      <c r="T16" s="265"/>
      <c r="U16" s="265"/>
      <c r="V16" s="265"/>
      <c r="W16" s="187"/>
    </row>
    <row r="17" spans="1:23" ht="12.75" hidden="1">
      <c r="A17" s="295" t="s">
        <v>2564</v>
      </c>
      <c r="B17" s="296" t="s">
        <v>1307</v>
      </c>
      <c r="C17" s="76">
        <v>0</v>
      </c>
      <c r="D17" s="77">
        <v>0</v>
      </c>
      <c r="E17" s="77">
        <v>0</v>
      </c>
      <c r="F17" s="78">
        <v>0</v>
      </c>
      <c r="H17" s="193">
        <v>0</v>
      </c>
      <c r="I17" s="194">
        <v>0</v>
      </c>
      <c r="J17" s="194">
        <v>0</v>
      </c>
      <c r="K17" s="194">
        <v>0</v>
      </c>
      <c r="L17" s="195"/>
      <c r="N17" s="191" t="str">
        <f t="shared" si="0"/>
        <v>-</v>
      </c>
      <c r="O17" s="191" t="str">
        <f t="shared" si="1"/>
        <v>-</v>
      </c>
      <c r="P17" s="191" t="str">
        <f t="shared" si="2"/>
        <v>-</v>
      </c>
      <c r="R17" s="253"/>
      <c r="S17" s="265"/>
      <c r="T17" s="265"/>
      <c r="U17" s="265"/>
      <c r="V17" s="265"/>
      <c r="W17" s="187"/>
    </row>
    <row r="18" spans="1:23" ht="12.75" hidden="1">
      <c r="A18" s="295" t="s">
        <v>2565</v>
      </c>
      <c r="B18" s="296" t="s">
        <v>1309</v>
      </c>
      <c r="C18" s="76">
        <v>0</v>
      </c>
      <c r="D18" s="77">
        <v>0</v>
      </c>
      <c r="E18" s="77">
        <v>0</v>
      </c>
      <c r="F18" s="78">
        <v>0</v>
      </c>
      <c r="H18" s="193">
        <v>0</v>
      </c>
      <c r="I18" s="194">
        <v>0</v>
      </c>
      <c r="J18" s="194">
        <v>0</v>
      </c>
      <c r="K18" s="194">
        <v>0</v>
      </c>
      <c r="L18" s="195"/>
      <c r="N18" s="191" t="str">
        <f t="shared" si="0"/>
        <v>-</v>
      </c>
      <c r="O18" s="191" t="str">
        <f t="shared" si="1"/>
        <v>-</v>
      </c>
      <c r="P18" s="191" t="str">
        <f t="shared" si="2"/>
        <v>-</v>
      </c>
      <c r="R18" s="253"/>
      <c r="S18" s="265"/>
      <c r="T18" s="265"/>
      <c r="U18" s="265"/>
      <c r="V18" s="265"/>
      <c r="W18" s="187"/>
    </row>
    <row r="19" spans="1:23" ht="12.75" hidden="1">
      <c r="A19" s="295" t="s">
        <v>2566</v>
      </c>
      <c r="B19" s="296" t="s">
        <v>394</v>
      </c>
      <c r="C19" s="76">
        <v>0</v>
      </c>
      <c r="D19" s="77">
        <v>0</v>
      </c>
      <c r="E19" s="77">
        <v>0</v>
      </c>
      <c r="F19" s="78">
        <v>0</v>
      </c>
      <c r="H19" s="193">
        <v>0</v>
      </c>
      <c r="I19" s="194">
        <v>0</v>
      </c>
      <c r="J19" s="194">
        <v>0</v>
      </c>
      <c r="K19" s="194">
        <v>0</v>
      </c>
      <c r="L19" s="195"/>
      <c r="N19" s="191" t="str">
        <f t="shared" si="0"/>
        <v>-</v>
      </c>
      <c r="O19" s="191" t="str">
        <f t="shared" si="1"/>
        <v>-</v>
      </c>
      <c r="P19" s="191" t="str">
        <f t="shared" si="2"/>
        <v>-</v>
      </c>
      <c r="R19" s="253"/>
      <c r="S19" s="265"/>
      <c r="T19" s="265"/>
      <c r="U19" s="265"/>
      <c r="V19" s="265"/>
      <c r="W19" s="187"/>
    </row>
    <row r="20" spans="1:23" ht="12.75" hidden="1">
      <c r="A20" s="295" t="s">
        <v>2567</v>
      </c>
      <c r="B20" s="296" t="s">
        <v>1321</v>
      </c>
      <c r="C20" s="76">
        <v>0</v>
      </c>
      <c r="D20" s="77">
        <v>0</v>
      </c>
      <c r="E20" s="77">
        <v>0</v>
      </c>
      <c r="F20" s="78">
        <v>0</v>
      </c>
      <c r="H20" s="193">
        <v>0</v>
      </c>
      <c r="I20" s="194">
        <v>0</v>
      </c>
      <c r="J20" s="194">
        <v>0</v>
      </c>
      <c r="K20" s="194">
        <v>0</v>
      </c>
      <c r="L20" s="195"/>
      <c r="N20" s="191" t="str">
        <f t="shared" si="0"/>
        <v>-</v>
      </c>
      <c r="O20" s="191" t="str">
        <f t="shared" si="1"/>
        <v>-</v>
      </c>
      <c r="P20" s="191" t="str">
        <f t="shared" si="2"/>
        <v>-</v>
      </c>
      <c r="R20" s="253"/>
      <c r="S20" s="265"/>
      <c r="T20" s="265"/>
      <c r="U20" s="265"/>
      <c r="V20" s="265"/>
      <c r="W20" s="187"/>
    </row>
    <row r="21" spans="1:23" ht="12.75" hidden="1">
      <c r="A21" s="295" t="s">
        <v>2568</v>
      </c>
      <c r="B21" s="297" t="s">
        <v>1311</v>
      </c>
      <c r="C21" s="76">
        <v>0</v>
      </c>
      <c r="D21" s="77">
        <v>0</v>
      </c>
      <c r="E21" s="77">
        <v>0</v>
      </c>
      <c r="F21" s="78">
        <v>0</v>
      </c>
      <c r="H21" s="193">
        <v>0</v>
      </c>
      <c r="I21" s="194">
        <v>0</v>
      </c>
      <c r="J21" s="194">
        <v>0</v>
      </c>
      <c r="K21" s="194">
        <v>0</v>
      </c>
      <c r="L21" s="195"/>
      <c r="N21" s="191" t="str">
        <f t="shared" si="0"/>
        <v>-</v>
      </c>
      <c r="O21" s="191" t="str">
        <f t="shared" si="1"/>
        <v>-</v>
      </c>
      <c r="P21" s="191" t="str">
        <f t="shared" si="2"/>
        <v>-</v>
      </c>
      <c r="R21" s="253"/>
      <c r="S21" s="265"/>
      <c r="T21" s="265"/>
      <c r="U21" s="265"/>
      <c r="V21" s="265"/>
      <c r="W21" s="187"/>
    </row>
    <row r="22" spans="1:23" ht="12.75" hidden="1">
      <c r="A22" s="295" t="s">
        <v>2569</v>
      </c>
      <c r="B22" s="296" t="s">
        <v>2021</v>
      </c>
      <c r="C22" s="76">
        <v>0</v>
      </c>
      <c r="D22" s="77">
        <v>0</v>
      </c>
      <c r="E22" s="77">
        <v>0</v>
      </c>
      <c r="F22" s="78">
        <v>0</v>
      </c>
      <c r="H22" s="193">
        <v>0</v>
      </c>
      <c r="I22" s="194">
        <v>0</v>
      </c>
      <c r="J22" s="194">
        <v>0</v>
      </c>
      <c r="K22" s="194">
        <v>0</v>
      </c>
      <c r="L22" s="195"/>
      <c r="N22" s="191" t="str">
        <f t="shared" si="0"/>
        <v>-</v>
      </c>
      <c r="O22" s="191" t="str">
        <f t="shared" si="1"/>
        <v>-</v>
      </c>
      <c r="P22" s="191" t="str">
        <f t="shared" si="2"/>
        <v>-</v>
      </c>
      <c r="R22" s="253"/>
      <c r="S22" s="265"/>
      <c r="T22" s="265"/>
      <c r="U22" s="265"/>
      <c r="V22" s="265"/>
      <c r="W22" s="187"/>
    </row>
    <row r="23" spans="1:23" ht="12.75" hidden="1">
      <c r="A23" s="295" t="s">
        <v>2890</v>
      </c>
      <c r="B23" s="296" t="s">
        <v>1324</v>
      </c>
      <c r="C23" s="76"/>
      <c r="D23" s="77"/>
      <c r="E23" s="77"/>
      <c r="F23" s="78"/>
      <c r="H23" s="193"/>
      <c r="I23" s="194"/>
      <c r="J23" s="194"/>
      <c r="K23" s="194"/>
      <c r="L23" s="195"/>
      <c r="N23" s="191" t="str">
        <f t="shared" si="0"/>
        <v>-</v>
      </c>
      <c r="O23" s="191" t="str">
        <f t="shared" si="1"/>
        <v>-</v>
      </c>
      <c r="P23" s="191" t="str">
        <f t="shared" si="2"/>
        <v>-</v>
      </c>
      <c r="R23" s="253"/>
      <c r="S23" s="265"/>
      <c r="T23" s="265"/>
      <c r="U23" s="265"/>
      <c r="V23" s="265"/>
      <c r="W23" s="187"/>
    </row>
    <row r="24" spans="1:23" ht="12.75">
      <c r="A24" s="1" t="s">
        <v>2570</v>
      </c>
      <c r="B24" s="325" t="s">
        <v>1854</v>
      </c>
      <c r="C24" s="76">
        <v>46888</v>
      </c>
      <c r="D24" s="77">
        <v>29875</v>
      </c>
      <c r="E24" s="77">
        <v>10456</v>
      </c>
      <c r="F24" s="78">
        <v>6557</v>
      </c>
      <c r="H24" s="193">
        <v>44913</v>
      </c>
      <c r="I24" s="194">
        <v>28412</v>
      </c>
      <c r="J24" s="194">
        <v>9944</v>
      </c>
      <c r="K24" s="194">
        <v>6557</v>
      </c>
      <c r="L24" s="195"/>
      <c r="N24" s="191">
        <f t="shared" si="0"/>
        <v>4.397390510542593</v>
      </c>
      <c r="O24" s="191">
        <f t="shared" si="1"/>
        <v>5.149232718569621</v>
      </c>
      <c r="P24" s="191">
        <f t="shared" si="2"/>
        <v>0</v>
      </c>
      <c r="R24" s="250"/>
      <c r="S24" s="265"/>
      <c r="T24" s="265">
        <v>11</v>
      </c>
      <c r="U24" s="265"/>
      <c r="V24" s="265"/>
      <c r="W24" s="187"/>
    </row>
    <row r="25" spans="1:23" ht="12.75">
      <c r="A25" s="1" t="s">
        <v>2571</v>
      </c>
      <c r="B25" s="3" t="s">
        <v>1314</v>
      </c>
      <c r="C25" s="76">
        <v>46967</v>
      </c>
      <c r="D25" s="77">
        <v>29933</v>
      </c>
      <c r="E25" s="77">
        <v>10477</v>
      </c>
      <c r="F25" s="78">
        <v>6557</v>
      </c>
      <c r="H25" s="193">
        <v>44989</v>
      </c>
      <c r="I25" s="194">
        <v>28468</v>
      </c>
      <c r="J25" s="194">
        <v>9964</v>
      </c>
      <c r="K25" s="194">
        <v>6557</v>
      </c>
      <c r="L25" s="195"/>
      <c r="N25" s="191">
        <f t="shared" si="0"/>
        <v>4.396630287403582</v>
      </c>
      <c r="O25" s="191">
        <f t="shared" si="1"/>
        <v>5.146128986932695</v>
      </c>
      <c r="P25" s="191">
        <f t="shared" si="2"/>
        <v>0</v>
      </c>
      <c r="R25" s="250"/>
      <c r="S25" s="265">
        <v>16</v>
      </c>
      <c r="T25" s="265">
        <v>14</v>
      </c>
      <c r="U25" s="265"/>
      <c r="V25" s="265"/>
      <c r="W25" s="187"/>
    </row>
    <row r="26" spans="1:23" ht="12.75" hidden="1">
      <c r="A26" s="295" t="s">
        <v>2572</v>
      </c>
      <c r="B26" s="296" t="s">
        <v>395</v>
      </c>
      <c r="C26" s="76">
        <v>0</v>
      </c>
      <c r="D26" s="77">
        <v>0</v>
      </c>
      <c r="E26" s="77">
        <v>0</v>
      </c>
      <c r="F26" s="78">
        <v>0</v>
      </c>
      <c r="H26" s="193">
        <v>0</v>
      </c>
      <c r="I26" s="194">
        <v>0</v>
      </c>
      <c r="J26" s="194">
        <v>0</v>
      </c>
      <c r="K26" s="194">
        <v>0</v>
      </c>
      <c r="L26" s="195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R26" s="253"/>
      <c r="S26" s="265"/>
      <c r="T26" s="265"/>
      <c r="U26" s="265"/>
      <c r="V26" s="265"/>
      <c r="W26" s="187"/>
    </row>
    <row r="27" spans="1:23" ht="12.75" hidden="1">
      <c r="A27" s="295" t="s">
        <v>2573</v>
      </c>
      <c r="B27" s="296" t="s">
        <v>396</v>
      </c>
      <c r="C27" s="76">
        <v>0</v>
      </c>
      <c r="D27" s="77">
        <v>0</v>
      </c>
      <c r="E27" s="77">
        <v>0</v>
      </c>
      <c r="F27" s="78">
        <v>0</v>
      </c>
      <c r="H27" s="193">
        <v>0</v>
      </c>
      <c r="I27" s="194">
        <v>0</v>
      </c>
      <c r="J27" s="194">
        <v>0</v>
      </c>
      <c r="K27" s="194">
        <v>0</v>
      </c>
      <c r="L27" s="195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R27" s="253"/>
      <c r="S27" s="265"/>
      <c r="T27" s="265"/>
      <c r="U27" s="265"/>
      <c r="V27" s="265"/>
      <c r="W27" s="187"/>
    </row>
    <row r="28" spans="1:23" ht="12.75" hidden="1">
      <c r="A28" s="295" t="s">
        <v>2574</v>
      </c>
      <c r="B28" s="296" t="s">
        <v>398</v>
      </c>
      <c r="C28" s="76">
        <v>0</v>
      </c>
      <c r="D28" s="77">
        <v>0</v>
      </c>
      <c r="E28" s="77">
        <v>0</v>
      </c>
      <c r="F28" s="78">
        <v>0</v>
      </c>
      <c r="H28" s="193">
        <v>0</v>
      </c>
      <c r="I28" s="194">
        <v>0</v>
      </c>
      <c r="J28" s="194">
        <v>0</v>
      </c>
      <c r="K28" s="194">
        <v>0</v>
      </c>
      <c r="L28" s="195"/>
      <c r="N28" s="191" t="str">
        <f t="shared" si="0"/>
        <v>-</v>
      </c>
      <c r="O28" s="191" t="str">
        <f t="shared" si="1"/>
        <v>-</v>
      </c>
      <c r="P28" s="191" t="str">
        <f t="shared" si="2"/>
        <v>-</v>
      </c>
      <c r="R28" s="253"/>
      <c r="S28" s="265"/>
      <c r="T28" s="265"/>
      <c r="U28" s="265"/>
      <c r="V28" s="265"/>
      <c r="W28" s="187"/>
    </row>
    <row r="29" spans="1:23" ht="12.75" hidden="1">
      <c r="A29" s="295" t="s">
        <v>2575</v>
      </c>
      <c r="B29" s="296" t="s">
        <v>397</v>
      </c>
      <c r="C29" s="76">
        <v>0</v>
      </c>
      <c r="D29" s="77">
        <v>0</v>
      </c>
      <c r="E29" s="77">
        <v>0</v>
      </c>
      <c r="F29" s="78">
        <v>0</v>
      </c>
      <c r="H29" s="193">
        <v>0</v>
      </c>
      <c r="I29" s="194">
        <v>0</v>
      </c>
      <c r="J29" s="194">
        <v>0</v>
      </c>
      <c r="K29" s="194">
        <v>0</v>
      </c>
      <c r="L29" s="195"/>
      <c r="N29" s="191" t="str">
        <f t="shared" si="0"/>
        <v>-</v>
      </c>
      <c r="O29" s="191" t="str">
        <f t="shared" si="1"/>
        <v>-</v>
      </c>
      <c r="P29" s="191" t="str">
        <f t="shared" si="2"/>
        <v>-</v>
      </c>
      <c r="R29" s="253"/>
      <c r="S29" s="265"/>
      <c r="T29" s="265"/>
      <c r="U29" s="265"/>
      <c r="V29" s="265"/>
      <c r="W29" s="187"/>
    </row>
    <row r="30" spans="1:23" ht="12.75" hidden="1">
      <c r="A30" s="295" t="s">
        <v>2576</v>
      </c>
      <c r="B30" s="296" t="s">
        <v>1313</v>
      </c>
      <c r="C30" s="76">
        <v>0</v>
      </c>
      <c r="D30" s="77">
        <v>0</v>
      </c>
      <c r="E30" s="77">
        <v>0</v>
      </c>
      <c r="F30" s="78">
        <v>0</v>
      </c>
      <c r="H30" s="193">
        <v>0</v>
      </c>
      <c r="I30" s="194">
        <v>0</v>
      </c>
      <c r="J30" s="194">
        <v>0</v>
      </c>
      <c r="K30" s="194">
        <v>0</v>
      </c>
      <c r="L30" s="195"/>
      <c r="N30" s="191" t="str">
        <f t="shared" si="0"/>
        <v>-</v>
      </c>
      <c r="O30" s="191" t="str">
        <f t="shared" si="1"/>
        <v>-</v>
      </c>
      <c r="P30" s="191" t="str">
        <f t="shared" si="2"/>
        <v>-</v>
      </c>
      <c r="R30" s="253"/>
      <c r="S30" s="265"/>
      <c r="T30" s="265"/>
      <c r="U30" s="265"/>
      <c r="V30" s="265"/>
      <c r="W30" s="187"/>
    </row>
    <row r="31" spans="1:23" ht="12.75" hidden="1">
      <c r="A31" s="295" t="s">
        <v>2577</v>
      </c>
      <c r="B31" s="296" t="s">
        <v>2022</v>
      </c>
      <c r="C31" s="76">
        <v>0</v>
      </c>
      <c r="D31" s="77">
        <v>0</v>
      </c>
      <c r="E31" s="77">
        <v>0</v>
      </c>
      <c r="F31" s="78">
        <v>0</v>
      </c>
      <c r="H31" s="193">
        <v>0</v>
      </c>
      <c r="I31" s="194">
        <v>0</v>
      </c>
      <c r="J31" s="194">
        <v>0</v>
      </c>
      <c r="K31" s="194">
        <v>0</v>
      </c>
      <c r="L31" s="195"/>
      <c r="N31" s="191" t="str">
        <f t="shared" si="0"/>
        <v>-</v>
      </c>
      <c r="O31" s="191" t="str">
        <f t="shared" si="1"/>
        <v>-</v>
      </c>
      <c r="P31" s="191" t="str">
        <f t="shared" si="2"/>
        <v>-</v>
      </c>
      <c r="R31" s="253"/>
      <c r="S31" s="265"/>
      <c r="T31" s="265"/>
      <c r="U31" s="265"/>
      <c r="V31" s="265"/>
      <c r="W31" s="187"/>
    </row>
    <row r="32" spans="1:23" ht="12.75" hidden="1">
      <c r="A32" s="295" t="s">
        <v>2578</v>
      </c>
      <c r="B32" s="296" t="s">
        <v>2023</v>
      </c>
      <c r="C32" s="76">
        <v>0</v>
      </c>
      <c r="D32" s="77">
        <v>0</v>
      </c>
      <c r="E32" s="77">
        <v>0</v>
      </c>
      <c r="F32" s="78">
        <v>0</v>
      </c>
      <c r="H32" s="193">
        <v>0</v>
      </c>
      <c r="I32" s="194">
        <v>0</v>
      </c>
      <c r="J32" s="194">
        <v>0</v>
      </c>
      <c r="K32" s="194">
        <v>0</v>
      </c>
      <c r="L32" s="195"/>
      <c r="N32" s="191" t="str">
        <f t="shared" si="0"/>
        <v>-</v>
      </c>
      <c r="O32" s="191" t="str">
        <f t="shared" si="1"/>
        <v>-</v>
      </c>
      <c r="P32" s="191" t="str">
        <f t="shared" si="2"/>
        <v>-</v>
      </c>
      <c r="R32" s="253"/>
      <c r="S32" s="265"/>
      <c r="T32" s="265"/>
      <c r="U32" s="265"/>
      <c r="V32" s="265"/>
      <c r="W32" s="187"/>
    </row>
    <row r="33" spans="1:23" ht="12.75" hidden="1">
      <c r="A33" s="295" t="s">
        <v>2579</v>
      </c>
      <c r="B33" s="296" t="s">
        <v>1315</v>
      </c>
      <c r="C33" s="76">
        <v>0</v>
      </c>
      <c r="D33" s="77">
        <v>0</v>
      </c>
      <c r="E33" s="77">
        <v>0</v>
      </c>
      <c r="F33" s="78">
        <v>0</v>
      </c>
      <c r="H33" s="193">
        <v>0</v>
      </c>
      <c r="I33" s="194">
        <v>0</v>
      </c>
      <c r="J33" s="194">
        <v>0</v>
      </c>
      <c r="K33" s="194">
        <v>0</v>
      </c>
      <c r="L33" s="195"/>
      <c r="N33" s="191" t="str">
        <f t="shared" si="0"/>
        <v>-</v>
      </c>
      <c r="O33" s="191" t="str">
        <f t="shared" si="1"/>
        <v>-</v>
      </c>
      <c r="P33" s="191" t="str">
        <f t="shared" si="2"/>
        <v>-</v>
      </c>
      <c r="R33" s="253"/>
      <c r="S33" s="265"/>
      <c r="T33" s="265"/>
      <c r="U33" s="265"/>
      <c r="V33" s="265"/>
      <c r="W33" s="187"/>
    </row>
    <row r="34" spans="1:23" ht="12.75">
      <c r="A34" s="1" t="s">
        <v>2580</v>
      </c>
      <c r="B34" s="3" t="s">
        <v>2542</v>
      </c>
      <c r="C34" s="76">
        <v>46888</v>
      </c>
      <c r="D34" s="77">
        <v>29875</v>
      </c>
      <c r="E34" s="77">
        <v>10456</v>
      </c>
      <c r="F34" s="78">
        <v>6557</v>
      </c>
      <c r="H34" s="193">
        <v>44913</v>
      </c>
      <c r="I34" s="194">
        <v>28412</v>
      </c>
      <c r="J34" s="194">
        <v>9944</v>
      </c>
      <c r="K34" s="194">
        <v>6557</v>
      </c>
      <c r="L34" s="195"/>
      <c r="N34" s="191">
        <f t="shared" si="0"/>
        <v>4.397390510542593</v>
      </c>
      <c r="O34" s="191">
        <f t="shared" si="1"/>
        <v>5.149232718569621</v>
      </c>
      <c r="P34" s="191">
        <f t="shared" si="2"/>
        <v>0</v>
      </c>
      <c r="R34" s="250"/>
      <c r="S34" s="265">
        <v>20</v>
      </c>
      <c r="T34" s="265">
        <v>51</v>
      </c>
      <c r="U34" s="265"/>
      <c r="V34" s="265"/>
      <c r="W34" s="187"/>
    </row>
    <row r="35" spans="1:23" ht="12.75">
      <c r="A35" s="1" t="s">
        <v>2581</v>
      </c>
      <c r="B35" s="3" t="s">
        <v>2543</v>
      </c>
      <c r="C35" s="76">
        <v>46888</v>
      </c>
      <c r="D35" s="77">
        <v>29875</v>
      </c>
      <c r="E35" s="77">
        <v>10456</v>
      </c>
      <c r="F35" s="78">
        <v>6557</v>
      </c>
      <c r="H35" s="193">
        <v>44913</v>
      </c>
      <c r="I35" s="194">
        <v>28412</v>
      </c>
      <c r="J35" s="194">
        <v>9944</v>
      </c>
      <c r="K35" s="194">
        <v>6557</v>
      </c>
      <c r="L35" s="195"/>
      <c r="N35" s="191">
        <f t="shared" si="0"/>
        <v>4.397390510542593</v>
      </c>
      <c r="O35" s="191">
        <f t="shared" si="1"/>
        <v>5.149232718569621</v>
      </c>
      <c r="P35" s="191">
        <f t="shared" si="2"/>
        <v>0</v>
      </c>
      <c r="R35" s="250"/>
      <c r="S35" s="265">
        <v>12</v>
      </c>
      <c r="T35" s="265"/>
      <c r="U35" s="265"/>
      <c r="V35" s="265"/>
      <c r="W35" s="187"/>
    </row>
    <row r="36" spans="1:23" ht="12.75" customHeight="1" hidden="1">
      <c r="A36" s="295" t="s">
        <v>2582</v>
      </c>
      <c r="B36" s="296" t="s">
        <v>488</v>
      </c>
      <c r="C36" s="76">
        <v>0</v>
      </c>
      <c r="D36" s="77">
        <v>0</v>
      </c>
      <c r="E36" s="77">
        <v>0</v>
      </c>
      <c r="F36" s="78">
        <v>0</v>
      </c>
      <c r="H36" s="193">
        <v>0</v>
      </c>
      <c r="I36" s="194">
        <v>0</v>
      </c>
      <c r="J36" s="194">
        <v>0</v>
      </c>
      <c r="K36" s="194">
        <v>0</v>
      </c>
      <c r="L36" s="195"/>
      <c r="N36" s="191" t="str">
        <f t="shared" si="0"/>
        <v>-</v>
      </c>
      <c r="O36" s="191" t="str">
        <f t="shared" si="1"/>
        <v>-</v>
      </c>
      <c r="P36" s="191" t="str">
        <f t="shared" si="2"/>
        <v>-</v>
      </c>
      <c r="R36" s="253"/>
      <c r="S36" s="265"/>
      <c r="T36" s="265"/>
      <c r="U36" s="265"/>
      <c r="V36" s="265"/>
      <c r="W36" s="187"/>
    </row>
    <row r="37" spans="1:23" ht="12.75" customHeight="1" hidden="1">
      <c r="A37" s="295" t="s">
        <v>2891</v>
      </c>
      <c r="B37" s="296" t="s">
        <v>2878</v>
      </c>
      <c r="C37" s="76"/>
      <c r="D37" s="77"/>
      <c r="E37" s="77"/>
      <c r="F37" s="78"/>
      <c r="H37" s="193"/>
      <c r="I37" s="194"/>
      <c r="J37" s="194"/>
      <c r="K37" s="194"/>
      <c r="L37" s="195"/>
      <c r="N37" s="191" t="str">
        <f t="shared" si="0"/>
        <v>-</v>
      </c>
      <c r="O37" s="191" t="str">
        <f t="shared" si="1"/>
        <v>-</v>
      </c>
      <c r="P37" s="191" t="str">
        <f t="shared" si="2"/>
        <v>-</v>
      </c>
      <c r="R37" s="253"/>
      <c r="S37" s="265"/>
      <c r="T37" s="265"/>
      <c r="U37" s="265"/>
      <c r="V37" s="265"/>
      <c r="W37" s="187"/>
    </row>
    <row r="38" spans="1:23" ht="12.75" customHeight="1" hidden="1">
      <c r="A38" s="295" t="s">
        <v>2892</v>
      </c>
      <c r="B38" s="296" t="s">
        <v>1319</v>
      </c>
      <c r="C38" s="76"/>
      <c r="D38" s="77"/>
      <c r="E38" s="77"/>
      <c r="F38" s="78"/>
      <c r="H38" s="193"/>
      <c r="I38" s="194"/>
      <c r="J38" s="194"/>
      <c r="K38" s="194"/>
      <c r="L38" s="195"/>
      <c r="N38" s="191" t="str">
        <f t="shared" si="0"/>
        <v>-</v>
      </c>
      <c r="O38" s="191" t="str">
        <f t="shared" si="1"/>
        <v>-</v>
      </c>
      <c r="P38" s="191" t="str">
        <f t="shared" si="2"/>
        <v>-</v>
      </c>
      <c r="R38" s="253"/>
      <c r="S38" s="265"/>
      <c r="T38" s="265"/>
      <c r="U38" s="265"/>
      <c r="V38" s="265"/>
      <c r="W38" s="187"/>
    </row>
    <row r="39" spans="1:23" ht="12.75" customHeight="1" hidden="1">
      <c r="A39" s="295" t="s">
        <v>2583</v>
      </c>
      <c r="B39" s="296" t="s">
        <v>399</v>
      </c>
      <c r="C39" s="76">
        <v>0</v>
      </c>
      <c r="D39" s="77">
        <v>0</v>
      </c>
      <c r="E39" s="77">
        <v>0</v>
      </c>
      <c r="F39" s="78">
        <v>0</v>
      </c>
      <c r="H39" s="193">
        <v>0</v>
      </c>
      <c r="I39" s="194">
        <v>0</v>
      </c>
      <c r="J39" s="194">
        <v>0</v>
      </c>
      <c r="K39" s="194">
        <v>0</v>
      </c>
      <c r="L39" s="195"/>
      <c r="N39" s="191" t="str">
        <f t="shared" si="0"/>
        <v>-</v>
      </c>
      <c r="O39" s="191" t="str">
        <f t="shared" si="1"/>
        <v>-</v>
      </c>
      <c r="P39" s="191" t="str">
        <f t="shared" si="2"/>
        <v>-</v>
      </c>
      <c r="R39" s="253"/>
      <c r="S39" s="265"/>
      <c r="T39" s="265"/>
      <c r="U39" s="265"/>
      <c r="V39" s="265"/>
      <c r="W39" s="187"/>
    </row>
    <row r="40" spans="1:23" ht="12.75" customHeight="1" hidden="1">
      <c r="A40" s="295" t="s">
        <v>2584</v>
      </c>
      <c r="B40" s="296" t="s">
        <v>2024</v>
      </c>
      <c r="C40" s="76">
        <v>0</v>
      </c>
      <c r="D40" s="77">
        <v>0</v>
      </c>
      <c r="E40" s="77">
        <v>0</v>
      </c>
      <c r="F40" s="78">
        <v>0</v>
      </c>
      <c r="H40" s="193">
        <v>0</v>
      </c>
      <c r="I40" s="194">
        <v>0</v>
      </c>
      <c r="J40" s="194">
        <v>0</v>
      </c>
      <c r="K40" s="194">
        <v>0</v>
      </c>
      <c r="L40" s="195"/>
      <c r="N40" s="191" t="str">
        <f t="shared" si="0"/>
        <v>-</v>
      </c>
      <c r="O40" s="191" t="str">
        <f t="shared" si="1"/>
        <v>-</v>
      </c>
      <c r="P40" s="191" t="str">
        <f t="shared" si="2"/>
        <v>-</v>
      </c>
      <c r="R40" s="253"/>
      <c r="S40" s="265"/>
      <c r="T40" s="265"/>
      <c r="U40" s="265"/>
      <c r="V40" s="265"/>
      <c r="W40" s="187"/>
    </row>
    <row r="41" spans="1:23" ht="12.75" customHeight="1" hidden="1">
      <c r="A41" s="295" t="s">
        <v>2585</v>
      </c>
      <c r="B41" s="296" t="s">
        <v>400</v>
      </c>
      <c r="C41" s="76">
        <v>0</v>
      </c>
      <c r="D41" s="77">
        <v>0</v>
      </c>
      <c r="E41" s="77">
        <v>0</v>
      </c>
      <c r="F41" s="78">
        <v>0</v>
      </c>
      <c r="H41" s="193">
        <v>0</v>
      </c>
      <c r="I41" s="194">
        <v>0</v>
      </c>
      <c r="J41" s="194">
        <v>0</v>
      </c>
      <c r="K41" s="194">
        <v>0</v>
      </c>
      <c r="L41" s="195"/>
      <c r="N41" s="191" t="str">
        <f t="shared" si="0"/>
        <v>-</v>
      </c>
      <c r="O41" s="191" t="str">
        <f t="shared" si="1"/>
        <v>-</v>
      </c>
      <c r="P41" s="191" t="str">
        <f t="shared" si="2"/>
        <v>-</v>
      </c>
      <c r="R41" s="253"/>
      <c r="S41" s="265"/>
      <c r="T41" s="265"/>
      <c r="U41" s="265"/>
      <c r="V41" s="265"/>
      <c r="W41" s="187"/>
    </row>
    <row r="42" spans="1:23" ht="12.75" hidden="1">
      <c r="A42" s="295" t="s">
        <v>2586</v>
      </c>
      <c r="B42" s="296" t="s">
        <v>549</v>
      </c>
      <c r="C42" s="76">
        <v>0</v>
      </c>
      <c r="D42" s="77">
        <v>0</v>
      </c>
      <c r="E42" s="77">
        <v>0</v>
      </c>
      <c r="F42" s="78">
        <v>0</v>
      </c>
      <c r="H42" s="193">
        <v>0</v>
      </c>
      <c r="I42" s="194">
        <v>0</v>
      </c>
      <c r="J42" s="194">
        <v>0</v>
      </c>
      <c r="K42" s="194">
        <v>0</v>
      </c>
      <c r="L42" s="195"/>
      <c r="N42" s="191" t="str">
        <f t="shared" si="0"/>
        <v>-</v>
      </c>
      <c r="O42" s="191" t="str">
        <f t="shared" si="1"/>
        <v>-</v>
      </c>
      <c r="P42" s="191" t="str">
        <f t="shared" si="2"/>
        <v>-</v>
      </c>
      <c r="R42" s="253"/>
      <c r="S42" s="265"/>
      <c r="T42" s="265"/>
      <c r="U42" s="265"/>
      <c r="V42" s="265"/>
      <c r="W42" s="187"/>
    </row>
    <row r="43" spans="1:23" ht="12.75" hidden="1">
      <c r="A43" s="295" t="s">
        <v>2587</v>
      </c>
      <c r="B43" s="296" t="s">
        <v>1328</v>
      </c>
      <c r="C43" s="76">
        <v>0</v>
      </c>
      <c r="D43" s="77">
        <v>0</v>
      </c>
      <c r="E43" s="77">
        <v>0</v>
      </c>
      <c r="F43" s="78">
        <v>0</v>
      </c>
      <c r="H43" s="193">
        <v>0</v>
      </c>
      <c r="I43" s="194">
        <v>0</v>
      </c>
      <c r="J43" s="194">
        <v>0</v>
      </c>
      <c r="K43" s="194">
        <v>0</v>
      </c>
      <c r="L43" s="195"/>
      <c r="N43" s="191" t="str">
        <f t="shared" si="0"/>
        <v>-</v>
      </c>
      <c r="O43" s="191" t="str">
        <f t="shared" si="1"/>
        <v>-</v>
      </c>
      <c r="P43" s="191" t="str">
        <f t="shared" si="2"/>
        <v>-</v>
      </c>
      <c r="R43" s="253"/>
      <c r="S43" s="265"/>
      <c r="T43" s="265"/>
      <c r="U43" s="265"/>
      <c r="V43" s="265"/>
      <c r="W43" s="187"/>
    </row>
    <row r="44" spans="1:23" ht="12.75" customHeight="1" hidden="1">
      <c r="A44" s="295" t="s">
        <v>2588</v>
      </c>
      <c r="B44" s="296" t="s">
        <v>1329</v>
      </c>
      <c r="C44" s="76">
        <v>0</v>
      </c>
      <c r="D44" s="77">
        <v>0</v>
      </c>
      <c r="E44" s="77">
        <v>0</v>
      </c>
      <c r="F44" s="78">
        <v>0</v>
      </c>
      <c r="H44" s="193">
        <v>0</v>
      </c>
      <c r="I44" s="194">
        <v>0</v>
      </c>
      <c r="J44" s="194">
        <v>0</v>
      </c>
      <c r="K44" s="194">
        <v>0</v>
      </c>
      <c r="L44" s="195"/>
      <c r="N44" s="191" t="str">
        <f t="shared" si="0"/>
        <v>-</v>
      </c>
      <c r="O44" s="191" t="str">
        <f t="shared" si="1"/>
        <v>-</v>
      </c>
      <c r="P44" s="191" t="str">
        <f t="shared" si="2"/>
        <v>-</v>
      </c>
      <c r="R44" s="253"/>
      <c r="S44" s="265"/>
      <c r="T44" s="265"/>
      <c r="U44" s="265"/>
      <c r="V44" s="265"/>
      <c r="W44" s="187"/>
    </row>
    <row r="45" spans="1:23" ht="12.75" hidden="1">
      <c r="A45" s="295" t="s">
        <v>2589</v>
      </c>
      <c r="B45" s="296" t="s">
        <v>401</v>
      </c>
      <c r="C45" s="76">
        <v>0</v>
      </c>
      <c r="D45" s="77">
        <v>0</v>
      </c>
      <c r="E45" s="77">
        <v>0</v>
      </c>
      <c r="F45" s="78">
        <v>0</v>
      </c>
      <c r="H45" s="193">
        <v>0</v>
      </c>
      <c r="I45" s="194">
        <v>0</v>
      </c>
      <c r="J45" s="194">
        <v>0</v>
      </c>
      <c r="K45" s="194">
        <v>0</v>
      </c>
      <c r="L45" s="195"/>
      <c r="N45" s="191" t="str">
        <f t="shared" si="0"/>
        <v>-</v>
      </c>
      <c r="O45" s="191" t="str">
        <f t="shared" si="1"/>
        <v>-</v>
      </c>
      <c r="P45" s="191" t="str">
        <f t="shared" si="2"/>
        <v>-</v>
      </c>
      <c r="R45" s="253"/>
      <c r="S45" s="265"/>
      <c r="T45" s="265"/>
      <c r="U45" s="265"/>
      <c r="V45" s="265"/>
      <c r="W45" s="187"/>
    </row>
    <row r="46" spans="1:23" ht="12.75" hidden="1">
      <c r="A46" s="295" t="s">
        <v>2590</v>
      </c>
      <c r="B46" s="296" t="s">
        <v>1332</v>
      </c>
      <c r="C46" s="76">
        <v>0</v>
      </c>
      <c r="D46" s="77">
        <v>0</v>
      </c>
      <c r="E46" s="77">
        <v>0</v>
      </c>
      <c r="F46" s="78">
        <v>0</v>
      </c>
      <c r="H46" s="193">
        <v>0</v>
      </c>
      <c r="I46" s="194">
        <v>0</v>
      </c>
      <c r="J46" s="194">
        <v>0</v>
      </c>
      <c r="K46" s="194">
        <v>0</v>
      </c>
      <c r="L46" s="195"/>
      <c r="N46" s="191" t="str">
        <f t="shared" si="0"/>
        <v>-</v>
      </c>
      <c r="O46" s="191" t="str">
        <f t="shared" si="1"/>
        <v>-</v>
      </c>
      <c r="P46" s="191" t="str">
        <f t="shared" si="2"/>
        <v>-</v>
      </c>
      <c r="R46" s="253"/>
      <c r="S46" s="265"/>
      <c r="T46" s="265"/>
      <c r="U46" s="265"/>
      <c r="V46" s="265"/>
      <c r="W46" s="187"/>
    </row>
    <row r="47" spans="1:23" ht="12.75">
      <c r="A47" s="1" t="s">
        <v>2591</v>
      </c>
      <c r="B47" s="3" t="s">
        <v>402</v>
      </c>
      <c r="C47" s="76">
        <v>49503</v>
      </c>
      <c r="D47" s="77">
        <v>31792</v>
      </c>
      <c r="E47" s="77">
        <v>11127</v>
      </c>
      <c r="F47" s="78">
        <v>6584</v>
      </c>
      <c r="H47" s="193">
        <v>47403</v>
      </c>
      <c r="I47" s="194">
        <v>30236</v>
      </c>
      <c r="J47" s="194">
        <v>10583</v>
      </c>
      <c r="K47" s="194">
        <v>6584</v>
      </c>
      <c r="L47" s="195"/>
      <c r="N47" s="191">
        <f t="shared" si="0"/>
        <v>4.430099360799943</v>
      </c>
      <c r="O47" s="191">
        <f t="shared" si="1"/>
        <v>5.146183357586992</v>
      </c>
      <c r="P47" s="191">
        <f t="shared" si="2"/>
        <v>0</v>
      </c>
      <c r="R47" s="253"/>
      <c r="S47" s="265"/>
      <c r="T47" s="265"/>
      <c r="U47" s="265"/>
      <c r="V47" s="265"/>
      <c r="W47" s="187"/>
    </row>
    <row r="48" spans="1:23" ht="12.75">
      <c r="A48" s="1" t="s">
        <v>2592</v>
      </c>
      <c r="B48" s="3" t="s">
        <v>403</v>
      </c>
      <c r="C48" s="76">
        <v>49503</v>
      </c>
      <c r="D48" s="77">
        <v>31792</v>
      </c>
      <c r="E48" s="77">
        <v>11127</v>
      </c>
      <c r="F48" s="78">
        <v>6584</v>
      </c>
      <c r="H48" s="193">
        <v>47403</v>
      </c>
      <c r="I48" s="194">
        <v>30236</v>
      </c>
      <c r="J48" s="194">
        <v>10583</v>
      </c>
      <c r="K48" s="194">
        <v>6584</v>
      </c>
      <c r="L48" s="195"/>
      <c r="N48" s="191">
        <f t="shared" si="0"/>
        <v>4.430099360799943</v>
      </c>
      <c r="O48" s="191">
        <f t="shared" si="1"/>
        <v>5.146183357586992</v>
      </c>
      <c r="P48" s="191">
        <f t="shared" si="2"/>
        <v>0</v>
      </c>
      <c r="R48" s="253"/>
      <c r="S48" s="265"/>
      <c r="T48" s="265"/>
      <c r="U48" s="265"/>
      <c r="V48" s="265"/>
      <c r="W48" s="187"/>
    </row>
    <row r="49" spans="1:23" ht="12.75" hidden="1">
      <c r="A49" s="295" t="s">
        <v>2593</v>
      </c>
      <c r="B49" s="296" t="s">
        <v>1336</v>
      </c>
      <c r="C49" s="76">
        <v>0</v>
      </c>
      <c r="D49" s="77">
        <v>0</v>
      </c>
      <c r="E49" s="77">
        <v>0</v>
      </c>
      <c r="F49" s="78">
        <v>0</v>
      </c>
      <c r="H49" s="193">
        <v>0</v>
      </c>
      <c r="I49" s="194">
        <v>0</v>
      </c>
      <c r="J49" s="194">
        <v>0</v>
      </c>
      <c r="K49" s="194">
        <v>0</v>
      </c>
      <c r="L49" s="195"/>
      <c r="N49" s="191" t="str">
        <f t="shared" si="0"/>
        <v>-</v>
      </c>
      <c r="O49" s="191" t="str">
        <f t="shared" si="1"/>
        <v>-</v>
      </c>
      <c r="P49" s="191" t="str">
        <f t="shared" si="2"/>
        <v>-</v>
      </c>
      <c r="R49" s="253"/>
      <c r="S49" s="265"/>
      <c r="T49" s="265"/>
      <c r="U49" s="265"/>
      <c r="V49" s="265"/>
      <c r="W49" s="187"/>
    </row>
    <row r="50" spans="1:23" ht="12.75" hidden="1">
      <c r="A50" s="295" t="s">
        <v>2594</v>
      </c>
      <c r="B50" s="296" t="s">
        <v>686</v>
      </c>
      <c r="C50" s="76">
        <v>0</v>
      </c>
      <c r="D50" s="77">
        <v>0</v>
      </c>
      <c r="E50" s="77">
        <v>0</v>
      </c>
      <c r="F50" s="78">
        <v>0</v>
      </c>
      <c r="H50" s="193">
        <v>0</v>
      </c>
      <c r="I50" s="194">
        <v>0</v>
      </c>
      <c r="J50" s="194">
        <v>0</v>
      </c>
      <c r="K50" s="194">
        <v>0</v>
      </c>
      <c r="L50" s="195"/>
      <c r="N50" s="191" t="str">
        <f t="shared" si="0"/>
        <v>-</v>
      </c>
      <c r="O50" s="191" t="str">
        <f t="shared" si="1"/>
        <v>-</v>
      </c>
      <c r="P50" s="191" t="str">
        <f t="shared" si="2"/>
        <v>-</v>
      </c>
      <c r="R50" s="253"/>
      <c r="S50" s="265"/>
      <c r="T50" s="265"/>
      <c r="U50" s="265"/>
      <c r="V50" s="265"/>
      <c r="W50" s="187"/>
    </row>
    <row r="51" spans="1:23" ht="12.75" hidden="1">
      <c r="A51" s="295" t="s">
        <v>2893</v>
      </c>
      <c r="B51" s="296" t="s">
        <v>2879</v>
      </c>
      <c r="C51" s="76"/>
      <c r="D51" s="77"/>
      <c r="E51" s="77"/>
      <c r="F51" s="78"/>
      <c r="H51" s="193"/>
      <c r="I51" s="194"/>
      <c r="J51" s="194"/>
      <c r="K51" s="194"/>
      <c r="L51" s="195"/>
      <c r="N51" s="191" t="str">
        <f t="shared" si="0"/>
        <v>-</v>
      </c>
      <c r="O51" s="191" t="str">
        <f t="shared" si="1"/>
        <v>-</v>
      </c>
      <c r="P51" s="191" t="str">
        <f t="shared" si="2"/>
        <v>-</v>
      </c>
      <c r="R51" s="253"/>
      <c r="S51" s="265"/>
      <c r="T51" s="265"/>
      <c r="U51" s="265"/>
      <c r="V51" s="265"/>
      <c r="W51" s="187"/>
    </row>
    <row r="52" spans="1:23" ht="12.75" hidden="1">
      <c r="A52" s="295" t="s">
        <v>2894</v>
      </c>
      <c r="B52" s="296" t="s">
        <v>1150</v>
      </c>
      <c r="C52" s="76"/>
      <c r="D52" s="77"/>
      <c r="E52" s="77"/>
      <c r="F52" s="78"/>
      <c r="H52" s="193"/>
      <c r="I52" s="194"/>
      <c r="J52" s="194"/>
      <c r="K52" s="194"/>
      <c r="L52" s="195"/>
      <c r="N52" s="191" t="str">
        <f t="shared" si="0"/>
        <v>-</v>
      </c>
      <c r="O52" s="191" t="str">
        <f t="shared" si="1"/>
        <v>-</v>
      </c>
      <c r="P52" s="191" t="str">
        <f t="shared" si="2"/>
        <v>-</v>
      </c>
      <c r="R52" s="253"/>
      <c r="S52" s="265"/>
      <c r="T52" s="265"/>
      <c r="U52" s="265"/>
      <c r="V52" s="265"/>
      <c r="W52" s="187"/>
    </row>
    <row r="53" spans="1:23" ht="12.75">
      <c r="A53" s="1" t="s">
        <v>2595</v>
      </c>
      <c r="B53" s="3" t="s">
        <v>404</v>
      </c>
      <c r="C53" s="76">
        <v>39951</v>
      </c>
      <c r="D53" s="77">
        <v>26311</v>
      </c>
      <c r="E53" s="77">
        <v>9209</v>
      </c>
      <c r="F53" s="78">
        <v>4431</v>
      </c>
      <c r="H53" s="193">
        <v>38212</v>
      </c>
      <c r="I53" s="194">
        <v>25023</v>
      </c>
      <c r="J53" s="194">
        <v>8758</v>
      </c>
      <c r="K53" s="194">
        <v>4431</v>
      </c>
      <c r="L53" s="195"/>
      <c r="N53" s="191">
        <f t="shared" si="0"/>
        <v>4.550926410551654</v>
      </c>
      <c r="O53" s="191">
        <f t="shared" si="1"/>
        <v>5.147264516644697</v>
      </c>
      <c r="P53" s="191">
        <f t="shared" si="2"/>
        <v>0</v>
      </c>
      <c r="R53" s="250"/>
      <c r="S53" s="265">
        <v>7</v>
      </c>
      <c r="T53" s="265"/>
      <c r="U53" s="265"/>
      <c r="V53" s="265">
        <v>3</v>
      </c>
      <c r="W53" s="187"/>
    </row>
    <row r="54" spans="1:23" ht="12.75">
      <c r="A54" s="1" t="s">
        <v>2596</v>
      </c>
      <c r="B54" s="147" t="s">
        <v>405</v>
      </c>
      <c r="C54" s="76">
        <v>39951</v>
      </c>
      <c r="D54" s="77">
        <v>26311</v>
      </c>
      <c r="E54" s="77">
        <v>9209</v>
      </c>
      <c r="F54" s="78">
        <v>4431</v>
      </c>
      <c r="H54" s="193">
        <v>38212</v>
      </c>
      <c r="I54" s="194">
        <v>25023</v>
      </c>
      <c r="J54" s="194">
        <v>8758</v>
      </c>
      <c r="K54" s="194">
        <v>4431</v>
      </c>
      <c r="L54" s="195"/>
      <c r="N54" s="191">
        <f t="shared" si="0"/>
        <v>4.550926410551654</v>
      </c>
      <c r="O54" s="191">
        <f t="shared" si="1"/>
        <v>5.147264516644697</v>
      </c>
      <c r="P54" s="191">
        <f t="shared" si="2"/>
        <v>0</v>
      </c>
      <c r="R54" s="250"/>
      <c r="S54" s="265">
        <v>49</v>
      </c>
      <c r="T54" s="265"/>
      <c r="U54" s="265"/>
      <c r="V54" s="265"/>
      <c r="W54" s="187"/>
    </row>
    <row r="55" spans="1:23" ht="12.75" hidden="1">
      <c r="A55" s="295" t="s">
        <v>2597</v>
      </c>
      <c r="B55" s="296" t="s">
        <v>1341</v>
      </c>
      <c r="C55" s="76">
        <v>0</v>
      </c>
      <c r="D55" s="77">
        <v>0</v>
      </c>
      <c r="E55" s="77">
        <v>0</v>
      </c>
      <c r="F55" s="78">
        <v>0</v>
      </c>
      <c r="H55" s="193">
        <v>0</v>
      </c>
      <c r="I55" s="194">
        <v>0</v>
      </c>
      <c r="J55" s="194">
        <v>0</v>
      </c>
      <c r="K55" s="194">
        <v>0</v>
      </c>
      <c r="L55" s="195"/>
      <c r="N55" s="191" t="str">
        <f t="shared" si="0"/>
        <v>-</v>
      </c>
      <c r="O55" s="191" t="str">
        <f t="shared" si="1"/>
        <v>-</v>
      </c>
      <c r="P55" s="191" t="str">
        <f t="shared" si="2"/>
        <v>-</v>
      </c>
      <c r="R55" s="253"/>
      <c r="S55" s="265"/>
      <c r="T55" s="265"/>
      <c r="U55" s="265"/>
      <c r="V55" s="265"/>
      <c r="W55" s="187"/>
    </row>
    <row r="56" spans="1:23" ht="12.75" hidden="1">
      <c r="A56" s="295" t="s">
        <v>2598</v>
      </c>
      <c r="B56" s="296" t="s">
        <v>2025</v>
      </c>
      <c r="C56" s="76">
        <v>0</v>
      </c>
      <c r="D56" s="77">
        <v>0</v>
      </c>
      <c r="E56" s="77">
        <v>0</v>
      </c>
      <c r="F56" s="78">
        <v>0</v>
      </c>
      <c r="H56" s="193">
        <v>0</v>
      </c>
      <c r="I56" s="194">
        <v>0</v>
      </c>
      <c r="J56" s="194">
        <v>0</v>
      </c>
      <c r="K56" s="194">
        <v>0</v>
      </c>
      <c r="L56" s="195"/>
      <c r="N56" s="191" t="str">
        <f t="shared" si="0"/>
        <v>-</v>
      </c>
      <c r="O56" s="191" t="str">
        <f t="shared" si="1"/>
        <v>-</v>
      </c>
      <c r="P56" s="191" t="str">
        <f t="shared" si="2"/>
        <v>-</v>
      </c>
      <c r="R56" s="253"/>
      <c r="S56" s="265"/>
      <c r="T56" s="265"/>
      <c r="U56" s="265"/>
      <c r="V56" s="265"/>
      <c r="W56" s="187"/>
    </row>
    <row r="57" spans="1:23" ht="12.75">
      <c r="A57" s="1" t="s">
        <v>2599</v>
      </c>
      <c r="B57" s="3" t="s">
        <v>406</v>
      </c>
      <c r="C57" s="76">
        <v>45166</v>
      </c>
      <c r="D57" s="77">
        <v>28594</v>
      </c>
      <c r="E57" s="77">
        <v>10008</v>
      </c>
      <c r="F57" s="78">
        <v>6564</v>
      </c>
      <c r="H57" s="193">
        <v>43276</v>
      </c>
      <c r="I57" s="194">
        <v>27194</v>
      </c>
      <c r="J57" s="194">
        <v>9518</v>
      </c>
      <c r="K57" s="194">
        <v>6564</v>
      </c>
      <c r="L57" s="195"/>
      <c r="N57" s="191">
        <f t="shared" si="0"/>
        <v>4.367316757556154</v>
      </c>
      <c r="O57" s="191">
        <f t="shared" si="1"/>
        <v>5.148194454659105</v>
      </c>
      <c r="P57" s="191">
        <f t="shared" si="2"/>
        <v>0</v>
      </c>
      <c r="R57" s="253"/>
      <c r="S57" s="265"/>
      <c r="T57" s="265"/>
      <c r="U57" s="265"/>
      <c r="V57" s="265"/>
      <c r="W57" s="187"/>
    </row>
    <row r="58" spans="1:23" ht="12.75" hidden="1">
      <c r="A58" s="295" t="s">
        <v>2600</v>
      </c>
      <c r="B58" s="296" t="s">
        <v>1343</v>
      </c>
      <c r="C58" s="76">
        <v>0</v>
      </c>
      <c r="D58" s="77">
        <v>0</v>
      </c>
      <c r="E58" s="77">
        <v>0</v>
      </c>
      <c r="F58" s="78">
        <v>0</v>
      </c>
      <c r="H58" s="193">
        <v>0</v>
      </c>
      <c r="I58" s="194">
        <v>0</v>
      </c>
      <c r="J58" s="194">
        <v>0</v>
      </c>
      <c r="K58" s="194">
        <v>0</v>
      </c>
      <c r="L58" s="195"/>
      <c r="N58" s="191" t="str">
        <f t="shared" si="0"/>
        <v>-</v>
      </c>
      <c r="O58" s="191" t="str">
        <f t="shared" si="1"/>
        <v>-</v>
      </c>
      <c r="P58" s="191" t="str">
        <f t="shared" si="2"/>
        <v>-</v>
      </c>
      <c r="R58" s="253"/>
      <c r="S58" s="265"/>
      <c r="T58" s="265"/>
      <c r="U58" s="265"/>
      <c r="V58" s="265"/>
      <c r="W58" s="187"/>
    </row>
    <row r="59" spans="1:23" ht="12.75">
      <c r="A59" s="1" t="s">
        <v>2601</v>
      </c>
      <c r="B59" s="3" t="s">
        <v>407</v>
      </c>
      <c r="C59" s="76">
        <v>44700</v>
      </c>
      <c r="D59" s="77">
        <v>28249</v>
      </c>
      <c r="E59" s="77">
        <v>9887</v>
      </c>
      <c r="F59" s="78">
        <v>6564</v>
      </c>
      <c r="H59" s="193">
        <v>42833</v>
      </c>
      <c r="I59" s="194">
        <v>26866</v>
      </c>
      <c r="J59" s="194">
        <v>9403</v>
      </c>
      <c r="K59" s="194">
        <v>6564</v>
      </c>
      <c r="L59" s="195"/>
      <c r="N59" s="191">
        <f t="shared" si="0"/>
        <v>4.358788784348519</v>
      </c>
      <c r="O59" s="191">
        <f t="shared" si="1"/>
        <v>5.147770416139366</v>
      </c>
      <c r="P59" s="191">
        <f t="shared" si="2"/>
        <v>0</v>
      </c>
      <c r="R59" s="250"/>
      <c r="S59" s="265">
        <v>27</v>
      </c>
      <c r="T59" s="265"/>
      <c r="U59" s="265"/>
      <c r="V59" s="265"/>
      <c r="W59" s="187"/>
    </row>
    <row r="60" spans="1:23" ht="12.75" hidden="1">
      <c r="A60" s="295" t="s">
        <v>2602</v>
      </c>
      <c r="B60" s="296" t="s">
        <v>1344</v>
      </c>
      <c r="C60" s="76">
        <v>0</v>
      </c>
      <c r="D60" s="77">
        <v>0</v>
      </c>
      <c r="E60" s="77">
        <v>0</v>
      </c>
      <c r="F60" s="78">
        <v>0</v>
      </c>
      <c r="H60" s="193">
        <v>0</v>
      </c>
      <c r="I60" s="194">
        <v>0</v>
      </c>
      <c r="J60" s="194">
        <v>0</v>
      </c>
      <c r="K60" s="194">
        <v>0</v>
      </c>
      <c r="L60" s="195"/>
      <c r="N60" s="191" t="str">
        <f t="shared" si="0"/>
        <v>-</v>
      </c>
      <c r="O60" s="191" t="str">
        <f t="shared" si="1"/>
        <v>-</v>
      </c>
      <c r="P60" s="191" t="str">
        <f t="shared" si="2"/>
        <v>-</v>
      </c>
      <c r="R60" s="253"/>
      <c r="S60" s="265"/>
      <c r="T60" s="265"/>
      <c r="U60" s="265"/>
      <c r="V60" s="265"/>
      <c r="W60" s="187"/>
    </row>
    <row r="61" spans="1:23" ht="12.75">
      <c r="A61" s="1" t="s">
        <v>2603</v>
      </c>
      <c r="B61" s="148" t="s">
        <v>2914</v>
      </c>
      <c r="C61" s="76">
        <v>83683</v>
      </c>
      <c r="D61" s="77">
        <v>53827</v>
      </c>
      <c r="E61" s="77">
        <v>18839</v>
      </c>
      <c r="F61" s="78">
        <v>11017</v>
      </c>
      <c r="H61" s="193">
        <v>80126</v>
      </c>
      <c r="I61" s="194">
        <v>51192</v>
      </c>
      <c r="J61" s="194">
        <v>17917</v>
      </c>
      <c r="K61" s="194">
        <v>11017</v>
      </c>
      <c r="L61" s="195"/>
      <c r="N61" s="191">
        <f t="shared" si="0"/>
        <v>4.4392581683847965</v>
      </c>
      <c r="O61" s="191">
        <f t="shared" si="1"/>
        <v>5.147288638849815</v>
      </c>
      <c r="P61" s="191">
        <f t="shared" si="2"/>
        <v>0</v>
      </c>
      <c r="R61" s="250"/>
      <c r="S61" s="265">
        <v>47</v>
      </c>
      <c r="T61" s="265">
        <v>60</v>
      </c>
      <c r="U61" s="265"/>
      <c r="V61" s="265"/>
      <c r="W61" s="187"/>
    </row>
    <row r="62" spans="1:23" ht="12.75">
      <c r="A62" s="1" t="s">
        <v>2604</v>
      </c>
      <c r="B62" s="3" t="s">
        <v>2544</v>
      </c>
      <c r="C62" s="76">
        <v>83683</v>
      </c>
      <c r="D62" s="77">
        <v>53827</v>
      </c>
      <c r="E62" s="77">
        <v>18839</v>
      </c>
      <c r="F62" s="78">
        <v>11017</v>
      </c>
      <c r="H62" s="193">
        <v>80126</v>
      </c>
      <c r="I62" s="194">
        <v>51192</v>
      </c>
      <c r="J62" s="194">
        <v>17917</v>
      </c>
      <c r="K62" s="194">
        <v>11017</v>
      </c>
      <c r="L62" s="195"/>
      <c r="N62" s="191">
        <f t="shared" si="0"/>
        <v>4.4392581683847965</v>
      </c>
      <c r="O62" s="191">
        <f t="shared" si="1"/>
        <v>5.147288638849815</v>
      </c>
      <c r="P62" s="191">
        <f t="shared" si="2"/>
        <v>0</v>
      </c>
      <c r="R62" s="253"/>
      <c r="S62" s="265"/>
      <c r="T62" s="265">
        <v>30</v>
      </c>
      <c r="U62" s="265"/>
      <c r="V62" s="265"/>
      <c r="W62" s="187"/>
    </row>
    <row r="63" spans="1:23" ht="12.75" hidden="1">
      <c r="A63" s="295" t="s">
        <v>2605</v>
      </c>
      <c r="B63" s="296" t="s">
        <v>408</v>
      </c>
      <c r="C63" s="76">
        <v>0</v>
      </c>
      <c r="D63" s="77">
        <v>0</v>
      </c>
      <c r="E63" s="77">
        <v>0</v>
      </c>
      <c r="F63" s="78">
        <v>0</v>
      </c>
      <c r="H63" s="193">
        <v>0</v>
      </c>
      <c r="I63" s="194">
        <v>0</v>
      </c>
      <c r="J63" s="194">
        <v>0</v>
      </c>
      <c r="K63" s="194">
        <v>0</v>
      </c>
      <c r="L63" s="195"/>
      <c r="N63" s="191" t="str">
        <f t="shared" si="0"/>
        <v>-</v>
      </c>
      <c r="O63" s="191" t="str">
        <f t="shared" si="1"/>
        <v>-</v>
      </c>
      <c r="P63" s="191" t="str">
        <f t="shared" si="2"/>
        <v>-</v>
      </c>
      <c r="R63" s="253"/>
      <c r="S63" s="265"/>
      <c r="T63" s="265"/>
      <c r="U63" s="265"/>
      <c r="V63" s="265"/>
      <c r="W63" s="187"/>
    </row>
    <row r="64" spans="1:23" ht="12.75" hidden="1">
      <c r="A64" s="295" t="s">
        <v>2606</v>
      </c>
      <c r="B64" s="296" t="s">
        <v>1354</v>
      </c>
      <c r="C64" s="76">
        <v>0</v>
      </c>
      <c r="D64" s="77">
        <v>0</v>
      </c>
      <c r="E64" s="77">
        <v>0</v>
      </c>
      <c r="F64" s="78">
        <v>0</v>
      </c>
      <c r="H64" s="193">
        <v>0</v>
      </c>
      <c r="I64" s="194">
        <v>0</v>
      </c>
      <c r="J64" s="194">
        <v>0</v>
      </c>
      <c r="K64" s="194">
        <v>0</v>
      </c>
      <c r="L64" s="195"/>
      <c r="N64" s="191" t="str">
        <f t="shared" si="0"/>
        <v>-</v>
      </c>
      <c r="O64" s="191" t="str">
        <f t="shared" si="1"/>
        <v>-</v>
      </c>
      <c r="P64" s="191" t="str">
        <f t="shared" si="2"/>
        <v>-</v>
      </c>
      <c r="R64" s="253"/>
      <c r="S64" s="265"/>
      <c r="T64" s="265"/>
      <c r="U64" s="265"/>
      <c r="V64" s="265"/>
      <c r="W64" s="187"/>
    </row>
    <row r="65" spans="1:23" ht="12.75" hidden="1">
      <c r="A65" s="295" t="s">
        <v>2607</v>
      </c>
      <c r="B65" s="296" t="s">
        <v>2026</v>
      </c>
      <c r="C65" s="76">
        <v>0</v>
      </c>
      <c r="D65" s="77">
        <v>0</v>
      </c>
      <c r="E65" s="77">
        <v>0</v>
      </c>
      <c r="F65" s="78">
        <v>0</v>
      </c>
      <c r="H65" s="193">
        <v>0</v>
      </c>
      <c r="I65" s="194">
        <v>0</v>
      </c>
      <c r="J65" s="194">
        <v>0</v>
      </c>
      <c r="K65" s="194">
        <v>0</v>
      </c>
      <c r="L65" s="195"/>
      <c r="N65" s="191" t="str">
        <f t="shared" si="0"/>
        <v>-</v>
      </c>
      <c r="O65" s="191" t="str">
        <f t="shared" si="1"/>
        <v>-</v>
      </c>
      <c r="P65" s="191" t="str">
        <f t="shared" si="2"/>
        <v>-</v>
      </c>
      <c r="R65" s="253"/>
      <c r="S65" s="265"/>
      <c r="T65" s="265"/>
      <c r="U65" s="265"/>
      <c r="V65" s="265"/>
      <c r="W65" s="187"/>
    </row>
    <row r="66" spans="1:23" ht="12.75" hidden="1">
      <c r="A66" s="295" t="s">
        <v>2608</v>
      </c>
      <c r="B66" s="296" t="s">
        <v>1351</v>
      </c>
      <c r="C66" s="76">
        <v>0</v>
      </c>
      <c r="D66" s="77">
        <v>0</v>
      </c>
      <c r="E66" s="77">
        <v>0</v>
      </c>
      <c r="F66" s="78">
        <v>0</v>
      </c>
      <c r="H66" s="193">
        <v>0</v>
      </c>
      <c r="I66" s="194">
        <v>0</v>
      </c>
      <c r="J66" s="194">
        <v>0</v>
      </c>
      <c r="K66" s="194">
        <v>0</v>
      </c>
      <c r="L66" s="195"/>
      <c r="N66" s="191" t="str">
        <f t="shared" si="0"/>
        <v>-</v>
      </c>
      <c r="O66" s="191" t="str">
        <f t="shared" si="1"/>
        <v>-</v>
      </c>
      <c r="P66" s="191" t="str">
        <f t="shared" si="2"/>
        <v>-</v>
      </c>
      <c r="R66" s="253"/>
      <c r="S66" s="265"/>
      <c r="T66" s="265"/>
      <c r="U66" s="265"/>
      <c r="V66" s="265"/>
      <c r="W66" s="187"/>
    </row>
    <row r="67" spans="1:23" ht="12.75" hidden="1">
      <c r="A67" s="295" t="s">
        <v>2609</v>
      </c>
      <c r="B67" s="296" t="s">
        <v>1353</v>
      </c>
      <c r="C67" s="76">
        <v>0</v>
      </c>
      <c r="D67" s="77">
        <v>0</v>
      </c>
      <c r="E67" s="77">
        <v>0</v>
      </c>
      <c r="F67" s="78">
        <v>0</v>
      </c>
      <c r="H67" s="193">
        <v>0</v>
      </c>
      <c r="I67" s="194">
        <v>0</v>
      </c>
      <c r="J67" s="194">
        <v>0</v>
      </c>
      <c r="K67" s="194">
        <v>0</v>
      </c>
      <c r="L67" s="195"/>
      <c r="N67" s="191" t="str">
        <f t="shared" si="0"/>
        <v>-</v>
      </c>
      <c r="O67" s="191" t="str">
        <f t="shared" si="1"/>
        <v>-</v>
      </c>
      <c r="P67" s="191" t="str">
        <f t="shared" si="2"/>
        <v>-</v>
      </c>
      <c r="R67" s="253"/>
      <c r="S67" s="265"/>
      <c r="T67" s="265"/>
      <c r="U67" s="265"/>
      <c r="V67" s="265"/>
      <c r="W67" s="187"/>
    </row>
    <row r="68" spans="1:23" ht="12.75" hidden="1">
      <c r="A68" s="295" t="s">
        <v>2610</v>
      </c>
      <c r="B68" s="296" t="s">
        <v>1348</v>
      </c>
      <c r="C68" s="76">
        <v>0</v>
      </c>
      <c r="D68" s="77">
        <v>0</v>
      </c>
      <c r="E68" s="77">
        <v>0</v>
      </c>
      <c r="F68" s="78">
        <v>0</v>
      </c>
      <c r="H68" s="193">
        <v>0</v>
      </c>
      <c r="I68" s="194">
        <v>0</v>
      </c>
      <c r="J68" s="194">
        <v>0</v>
      </c>
      <c r="K68" s="194">
        <v>0</v>
      </c>
      <c r="L68" s="195"/>
      <c r="N68" s="191" t="str">
        <f t="shared" si="0"/>
        <v>-</v>
      </c>
      <c r="O68" s="191" t="str">
        <f t="shared" si="1"/>
        <v>-</v>
      </c>
      <c r="P68" s="191" t="str">
        <f t="shared" si="2"/>
        <v>-</v>
      </c>
      <c r="R68" s="253"/>
      <c r="S68" s="265"/>
      <c r="T68" s="265"/>
      <c r="U68" s="265"/>
      <c r="V68" s="265"/>
      <c r="W68" s="187"/>
    </row>
    <row r="69" spans="1:23" ht="12.75" hidden="1">
      <c r="A69" s="295" t="s">
        <v>2611</v>
      </c>
      <c r="B69" s="296" t="s">
        <v>740</v>
      </c>
      <c r="C69" s="76">
        <v>0</v>
      </c>
      <c r="D69" s="77">
        <v>0</v>
      </c>
      <c r="E69" s="77">
        <v>0</v>
      </c>
      <c r="F69" s="78">
        <v>0</v>
      </c>
      <c r="H69" s="193">
        <v>0</v>
      </c>
      <c r="I69" s="194">
        <v>0</v>
      </c>
      <c r="J69" s="194">
        <v>0</v>
      </c>
      <c r="K69" s="194">
        <v>0</v>
      </c>
      <c r="L69" s="195"/>
      <c r="N69" s="191" t="str">
        <f t="shared" si="0"/>
        <v>-</v>
      </c>
      <c r="O69" s="191" t="str">
        <f t="shared" si="1"/>
        <v>-</v>
      </c>
      <c r="P69" s="191" t="str">
        <f t="shared" si="2"/>
        <v>-</v>
      </c>
      <c r="R69" s="253"/>
      <c r="S69" s="265"/>
      <c r="T69" s="265"/>
      <c r="U69" s="265"/>
      <c r="V69" s="265"/>
      <c r="W69" s="187"/>
    </row>
    <row r="70" spans="1:23" ht="12.75" hidden="1">
      <c r="A70" s="295" t="s">
        <v>2612</v>
      </c>
      <c r="B70" s="296" t="s">
        <v>1350</v>
      </c>
      <c r="C70" s="76">
        <v>0</v>
      </c>
      <c r="D70" s="77">
        <v>0</v>
      </c>
      <c r="E70" s="77">
        <v>0</v>
      </c>
      <c r="F70" s="78">
        <v>0</v>
      </c>
      <c r="H70" s="193">
        <v>0</v>
      </c>
      <c r="I70" s="194">
        <v>0</v>
      </c>
      <c r="J70" s="194">
        <v>0</v>
      </c>
      <c r="K70" s="194">
        <v>0</v>
      </c>
      <c r="L70" s="195"/>
      <c r="N70" s="191" t="str">
        <f t="shared" si="0"/>
        <v>-</v>
      </c>
      <c r="O70" s="191" t="str">
        <f t="shared" si="1"/>
        <v>-</v>
      </c>
      <c r="P70" s="191" t="str">
        <f t="shared" si="2"/>
        <v>-</v>
      </c>
      <c r="R70" s="253"/>
      <c r="S70" s="265"/>
      <c r="T70" s="265"/>
      <c r="U70" s="265"/>
      <c r="V70" s="265"/>
      <c r="W70" s="187"/>
    </row>
    <row r="71" spans="1:23" ht="12.75">
      <c r="A71" s="1" t="s">
        <v>2613</v>
      </c>
      <c r="B71" s="3" t="s">
        <v>1356</v>
      </c>
      <c r="C71" s="76">
        <v>54739</v>
      </c>
      <c r="D71" s="77">
        <v>35447</v>
      </c>
      <c r="E71" s="77">
        <v>12406</v>
      </c>
      <c r="F71" s="78">
        <v>6886</v>
      </c>
      <c r="H71" s="193">
        <v>52397</v>
      </c>
      <c r="I71" s="194">
        <v>33712</v>
      </c>
      <c r="J71" s="194">
        <v>11799</v>
      </c>
      <c r="K71" s="194">
        <v>6886</v>
      </c>
      <c r="L71" s="195"/>
      <c r="N71" s="191">
        <f t="shared" si="0"/>
        <v>4.469721548943653</v>
      </c>
      <c r="O71" s="191">
        <f t="shared" si="1"/>
        <v>5.146535358329388</v>
      </c>
      <c r="P71" s="191">
        <f t="shared" si="2"/>
        <v>0</v>
      </c>
      <c r="R71" s="250"/>
      <c r="S71" s="265">
        <v>19</v>
      </c>
      <c r="T71" s="265"/>
      <c r="U71" s="265"/>
      <c r="V71" s="265"/>
      <c r="W71" s="187"/>
    </row>
    <row r="72" spans="1:23" ht="12.75">
      <c r="A72" s="1" t="s">
        <v>2614</v>
      </c>
      <c r="B72" s="3" t="s">
        <v>1359</v>
      </c>
      <c r="C72" s="76">
        <v>59930</v>
      </c>
      <c r="D72" s="77">
        <v>37776</v>
      </c>
      <c r="E72" s="77">
        <v>13222</v>
      </c>
      <c r="F72" s="78">
        <v>8932</v>
      </c>
      <c r="H72" s="193">
        <v>57433</v>
      </c>
      <c r="I72" s="194">
        <v>35927</v>
      </c>
      <c r="J72" s="194">
        <v>12574</v>
      </c>
      <c r="K72" s="194">
        <v>8932</v>
      </c>
      <c r="L72" s="195"/>
      <c r="N72" s="191">
        <f aca="true" t="shared" si="3" ref="N72:N135">IF(H72=0,"-",C72/H72*100-100)</f>
        <v>4.3476746818031415</v>
      </c>
      <c r="O72" s="191">
        <f aca="true" t="shared" si="4" ref="O72:O135">IF(H72=0,"-",D72/I72*100-100)</f>
        <v>5.146547165084755</v>
      </c>
      <c r="P72" s="191">
        <f aca="true" t="shared" si="5" ref="P72:P135">IF(H72=0,"-",F72/(K72+L72)*100-100)</f>
        <v>0</v>
      </c>
      <c r="R72" s="250"/>
      <c r="S72" s="265">
        <v>133</v>
      </c>
      <c r="T72" s="265">
        <v>1</v>
      </c>
      <c r="U72" s="265">
        <f>109+28</f>
        <v>137</v>
      </c>
      <c r="V72" s="265"/>
      <c r="W72" s="187"/>
    </row>
    <row r="73" spans="1:23" ht="12.75">
      <c r="A73" s="1" t="s">
        <v>2615</v>
      </c>
      <c r="B73" s="3" t="s">
        <v>1362</v>
      </c>
      <c r="C73" s="76">
        <v>63873</v>
      </c>
      <c r="D73" s="77">
        <v>39178</v>
      </c>
      <c r="E73" s="77">
        <v>13712</v>
      </c>
      <c r="F73" s="78">
        <v>10983</v>
      </c>
      <c r="H73" s="193">
        <v>61284</v>
      </c>
      <c r="I73" s="194">
        <v>37260</v>
      </c>
      <c r="J73" s="194">
        <v>13041</v>
      </c>
      <c r="K73" s="194">
        <v>10983</v>
      </c>
      <c r="L73" s="195"/>
      <c r="N73" s="191">
        <f t="shared" si="3"/>
        <v>4.224593694928529</v>
      </c>
      <c r="O73" s="191">
        <f t="shared" si="4"/>
        <v>5.147611379495444</v>
      </c>
      <c r="P73" s="191">
        <f t="shared" si="5"/>
        <v>0</v>
      </c>
      <c r="R73" s="250"/>
      <c r="S73" s="265">
        <v>63</v>
      </c>
      <c r="T73" s="265">
        <v>69</v>
      </c>
      <c r="U73" s="265"/>
      <c r="V73" s="265"/>
      <c r="W73" s="187"/>
    </row>
    <row r="74" spans="1:23" ht="12.75">
      <c r="A74" s="1" t="s">
        <v>2616</v>
      </c>
      <c r="B74" s="3" t="s">
        <v>409</v>
      </c>
      <c r="C74" s="76">
        <v>54399</v>
      </c>
      <c r="D74" s="77">
        <v>35210</v>
      </c>
      <c r="E74" s="77">
        <v>12324</v>
      </c>
      <c r="F74" s="78">
        <v>6865</v>
      </c>
      <c r="H74" s="193">
        <v>52071</v>
      </c>
      <c r="I74" s="194">
        <v>33486</v>
      </c>
      <c r="J74" s="194">
        <v>11720</v>
      </c>
      <c r="K74" s="194">
        <v>6865</v>
      </c>
      <c r="L74" s="195"/>
      <c r="N74" s="191">
        <f t="shared" si="3"/>
        <v>4.470818689865766</v>
      </c>
      <c r="O74" s="191">
        <f t="shared" si="4"/>
        <v>5.14842023532222</v>
      </c>
      <c r="P74" s="191">
        <f t="shared" si="5"/>
        <v>0</v>
      </c>
      <c r="R74" s="253"/>
      <c r="S74" s="265"/>
      <c r="T74" s="265"/>
      <c r="U74" s="265"/>
      <c r="V74" s="265"/>
      <c r="W74" s="187"/>
    </row>
    <row r="75" spans="1:23" ht="12.75">
      <c r="A75" s="1" t="s">
        <v>2617</v>
      </c>
      <c r="B75" s="3" t="s">
        <v>1366</v>
      </c>
      <c r="C75" s="76">
        <v>64350</v>
      </c>
      <c r="D75" s="77">
        <v>41056</v>
      </c>
      <c r="E75" s="77">
        <v>14370</v>
      </c>
      <c r="F75" s="78">
        <v>8924</v>
      </c>
      <c r="H75" s="193">
        <v>61636</v>
      </c>
      <c r="I75" s="194">
        <v>39046</v>
      </c>
      <c r="J75" s="194">
        <v>13666</v>
      </c>
      <c r="K75" s="194">
        <v>8924</v>
      </c>
      <c r="L75" s="195"/>
      <c r="N75" s="191">
        <f t="shared" si="3"/>
        <v>4.4032708157570255</v>
      </c>
      <c r="O75" s="191">
        <f t="shared" si="4"/>
        <v>5.147774419914967</v>
      </c>
      <c r="P75" s="191">
        <f t="shared" si="5"/>
        <v>0</v>
      </c>
      <c r="R75" s="250"/>
      <c r="S75" s="265"/>
      <c r="T75" s="265"/>
      <c r="U75" s="265">
        <v>94</v>
      </c>
      <c r="V75" s="265"/>
      <c r="W75" s="187"/>
    </row>
    <row r="76" spans="1:23" ht="12.75" hidden="1">
      <c r="A76" s="295" t="s">
        <v>2618</v>
      </c>
      <c r="B76" s="296" t="s">
        <v>1365</v>
      </c>
      <c r="C76" s="76">
        <v>0</v>
      </c>
      <c r="D76" s="77">
        <v>0</v>
      </c>
      <c r="E76" s="77">
        <v>0</v>
      </c>
      <c r="F76" s="78">
        <v>0</v>
      </c>
      <c r="H76" s="193">
        <v>0</v>
      </c>
      <c r="I76" s="194">
        <v>0</v>
      </c>
      <c r="J76" s="194">
        <v>0</v>
      </c>
      <c r="K76" s="194">
        <v>0</v>
      </c>
      <c r="L76" s="195"/>
      <c r="N76" s="191" t="str">
        <f t="shared" si="3"/>
        <v>-</v>
      </c>
      <c r="O76" s="191" t="str">
        <f t="shared" si="4"/>
        <v>-</v>
      </c>
      <c r="P76" s="191" t="str">
        <f t="shared" si="5"/>
        <v>-</v>
      </c>
      <c r="R76" s="253"/>
      <c r="S76" s="265"/>
      <c r="T76" s="265"/>
      <c r="U76" s="265"/>
      <c r="V76" s="265"/>
      <c r="W76" s="187"/>
    </row>
    <row r="77" spans="1:23" ht="12.75">
      <c r="A77" s="1" t="s">
        <v>2619</v>
      </c>
      <c r="B77" s="3" t="s">
        <v>1368</v>
      </c>
      <c r="C77" s="76">
        <v>60796</v>
      </c>
      <c r="D77" s="77">
        <v>36924</v>
      </c>
      <c r="E77" s="77">
        <v>12923</v>
      </c>
      <c r="F77" s="78">
        <v>10949</v>
      </c>
      <c r="H77" s="193">
        <v>58356</v>
      </c>
      <c r="I77" s="194">
        <v>35116</v>
      </c>
      <c r="J77" s="194">
        <v>12291</v>
      </c>
      <c r="K77" s="194">
        <v>10949</v>
      </c>
      <c r="L77" s="195"/>
      <c r="N77" s="191">
        <f t="shared" si="3"/>
        <v>4.181232435396538</v>
      </c>
      <c r="O77" s="191">
        <f t="shared" si="4"/>
        <v>5.148650187948519</v>
      </c>
      <c r="P77" s="191">
        <f t="shared" si="5"/>
        <v>0</v>
      </c>
      <c r="R77" s="250"/>
      <c r="S77" s="265">
        <v>49</v>
      </c>
      <c r="T77" s="265"/>
      <c r="U77" s="265"/>
      <c r="V77" s="265"/>
      <c r="W77" s="187"/>
    </row>
    <row r="78" spans="1:23" ht="12.75">
      <c r="A78" s="1" t="s">
        <v>2620</v>
      </c>
      <c r="B78" s="3" t="s">
        <v>1373</v>
      </c>
      <c r="C78" s="76">
        <v>39951</v>
      </c>
      <c r="D78" s="77">
        <v>26311</v>
      </c>
      <c r="E78" s="77">
        <v>9209</v>
      </c>
      <c r="F78" s="78">
        <v>4431</v>
      </c>
      <c r="H78" s="193">
        <v>38212</v>
      </c>
      <c r="I78" s="194">
        <v>25023</v>
      </c>
      <c r="J78" s="194">
        <v>8758</v>
      </c>
      <c r="K78" s="194">
        <v>4431</v>
      </c>
      <c r="L78" s="195"/>
      <c r="N78" s="191">
        <f t="shared" si="3"/>
        <v>4.550926410551654</v>
      </c>
      <c r="O78" s="191">
        <f t="shared" si="4"/>
        <v>5.147264516644697</v>
      </c>
      <c r="P78" s="191">
        <f t="shared" si="5"/>
        <v>0</v>
      </c>
      <c r="R78" s="264"/>
      <c r="S78" s="265"/>
      <c r="T78" s="265"/>
      <c r="U78" s="265"/>
      <c r="V78" s="265"/>
      <c r="W78" s="187"/>
    </row>
    <row r="79" spans="1:23" ht="12.75">
      <c r="A79" s="1" t="s">
        <v>2621</v>
      </c>
      <c r="B79" s="3" t="s">
        <v>2027</v>
      </c>
      <c r="C79" s="76">
        <v>39951</v>
      </c>
      <c r="D79" s="77">
        <v>26311</v>
      </c>
      <c r="E79" s="77">
        <v>9209</v>
      </c>
      <c r="F79" s="78">
        <v>4431</v>
      </c>
      <c r="H79" s="193">
        <v>38212</v>
      </c>
      <c r="I79" s="194">
        <v>25023</v>
      </c>
      <c r="J79" s="194">
        <v>8758</v>
      </c>
      <c r="K79" s="194">
        <v>4431</v>
      </c>
      <c r="L79" s="195"/>
      <c r="N79" s="191">
        <f t="shared" si="3"/>
        <v>4.550926410551654</v>
      </c>
      <c r="O79" s="191">
        <f t="shared" si="4"/>
        <v>5.147264516644697</v>
      </c>
      <c r="P79" s="191">
        <f t="shared" si="5"/>
        <v>0</v>
      </c>
      <c r="R79" s="264"/>
      <c r="S79" s="265"/>
      <c r="T79" s="265"/>
      <c r="U79" s="265"/>
      <c r="V79" s="265"/>
      <c r="W79" s="187"/>
    </row>
    <row r="80" spans="1:23" ht="12.75" hidden="1">
      <c r="A80" s="295" t="s">
        <v>2895</v>
      </c>
      <c r="B80" s="296" t="s">
        <v>1375</v>
      </c>
      <c r="C80" s="76"/>
      <c r="D80" s="77"/>
      <c r="E80" s="77"/>
      <c r="F80" s="78"/>
      <c r="H80" s="193"/>
      <c r="I80" s="194"/>
      <c r="J80" s="194"/>
      <c r="K80" s="194"/>
      <c r="L80" s="195"/>
      <c r="N80" s="191" t="str">
        <f t="shared" si="3"/>
        <v>-</v>
      </c>
      <c r="O80" s="191" t="str">
        <f t="shared" si="4"/>
        <v>-</v>
      </c>
      <c r="P80" s="191" t="str">
        <f t="shared" si="5"/>
        <v>-</v>
      </c>
      <c r="R80" s="253"/>
      <c r="S80" s="265"/>
      <c r="T80" s="265"/>
      <c r="U80" s="265"/>
      <c r="V80" s="265"/>
      <c r="W80" s="187"/>
    </row>
    <row r="81" spans="1:23" ht="12.75" hidden="1">
      <c r="A81" s="295" t="s">
        <v>2896</v>
      </c>
      <c r="B81" s="296" t="s">
        <v>1376</v>
      </c>
      <c r="C81" s="76"/>
      <c r="D81" s="77"/>
      <c r="E81" s="77"/>
      <c r="F81" s="78"/>
      <c r="H81" s="193"/>
      <c r="I81" s="194"/>
      <c r="J81" s="194"/>
      <c r="K81" s="194"/>
      <c r="L81" s="195"/>
      <c r="N81" s="191" t="str">
        <f t="shared" si="3"/>
        <v>-</v>
      </c>
      <c r="O81" s="191" t="str">
        <f t="shared" si="4"/>
        <v>-</v>
      </c>
      <c r="P81" s="191" t="str">
        <f t="shared" si="5"/>
        <v>-</v>
      </c>
      <c r="R81" s="253"/>
      <c r="S81" s="265"/>
      <c r="T81" s="265"/>
      <c r="U81" s="265"/>
      <c r="V81" s="265"/>
      <c r="W81" s="187"/>
    </row>
    <row r="82" spans="1:23" ht="12.75">
      <c r="A82" s="1" t="s">
        <v>2622</v>
      </c>
      <c r="B82" s="3" t="s">
        <v>1395</v>
      </c>
      <c r="C82" s="76">
        <v>37712</v>
      </c>
      <c r="D82" s="77">
        <v>24651</v>
      </c>
      <c r="E82" s="77">
        <v>8628</v>
      </c>
      <c r="F82" s="78">
        <v>4433</v>
      </c>
      <c r="H82" s="193">
        <v>36082</v>
      </c>
      <c r="I82" s="194">
        <v>23444</v>
      </c>
      <c r="J82" s="194">
        <v>8205</v>
      </c>
      <c r="K82" s="194">
        <v>4433</v>
      </c>
      <c r="L82" s="195"/>
      <c r="N82" s="191">
        <f t="shared" si="3"/>
        <v>4.517487944127268</v>
      </c>
      <c r="O82" s="191">
        <f t="shared" si="4"/>
        <v>5.148438832963649</v>
      </c>
      <c r="P82" s="191">
        <f t="shared" si="5"/>
        <v>0</v>
      </c>
      <c r="R82" s="250"/>
      <c r="S82" s="265">
        <v>45</v>
      </c>
      <c r="T82" s="265"/>
      <c r="U82" s="265"/>
      <c r="V82" s="265"/>
      <c r="W82" s="187"/>
    </row>
    <row r="83" spans="1:23" ht="12.75">
      <c r="A83" s="1" t="s">
        <v>2623</v>
      </c>
      <c r="B83" s="3" t="s">
        <v>1414</v>
      </c>
      <c r="C83" s="76">
        <v>42561</v>
      </c>
      <c r="D83" s="77">
        <v>28239</v>
      </c>
      <c r="E83" s="77">
        <v>9884</v>
      </c>
      <c r="F83" s="78">
        <v>4438</v>
      </c>
      <c r="H83" s="193">
        <v>40695</v>
      </c>
      <c r="I83" s="194">
        <v>26857</v>
      </c>
      <c r="J83" s="194">
        <v>9400</v>
      </c>
      <c r="K83" s="194">
        <v>4438</v>
      </c>
      <c r="L83" s="195"/>
      <c r="N83" s="191">
        <f t="shared" si="3"/>
        <v>4.5853298931072715</v>
      </c>
      <c r="O83" s="191">
        <f t="shared" si="4"/>
        <v>5.1457720519789945</v>
      </c>
      <c r="P83" s="191">
        <f t="shared" si="5"/>
        <v>0</v>
      </c>
      <c r="R83" s="250"/>
      <c r="S83" s="265">
        <v>16</v>
      </c>
      <c r="T83" s="265">
        <v>9</v>
      </c>
      <c r="U83" s="265"/>
      <c r="V83" s="265"/>
      <c r="W83" s="187"/>
    </row>
    <row r="84" spans="1:23" ht="12.75">
      <c r="A84" s="1" t="s">
        <v>2624</v>
      </c>
      <c r="B84" s="3" t="s">
        <v>1379</v>
      </c>
      <c r="C84" s="76">
        <v>42561</v>
      </c>
      <c r="D84" s="77">
        <v>28239</v>
      </c>
      <c r="E84" s="77">
        <v>9884</v>
      </c>
      <c r="F84" s="78">
        <v>4438</v>
      </c>
      <c r="H84" s="193">
        <v>40695</v>
      </c>
      <c r="I84" s="194">
        <v>26857</v>
      </c>
      <c r="J84" s="194">
        <v>9400</v>
      </c>
      <c r="K84" s="194">
        <v>4438</v>
      </c>
      <c r="L84" s="195"/>
      <c r="N84" s="191">
        <f t="shared" si="3"/>
        <v>4.5853298931072715</v>
      </c>
      <c r="O84" s="191">
        <f t="shared" si="4"/>
        <v>5.1457720519789945</v>
      </c>
      <c r="P84" s="191">
        <f t="shared" si="5"/>
        <v>0</v>
      </c>
      <c r="R84" s="250"/>
      <c r="S84" s="265">
        <v>46</v>
      </c>
      <c r="T84" s="265">
        <v>31</v>
      </c>
      <c r="U84" s="265"/>
      <c r="V84" s="265"/>
      <c r="W84" s="187"/>
    </row>
    <row r="85" spans="1:23" ht="12.75">
      <c r="A85" s="1" t="s">
        <v>2625</v>
      </c>
      <c r="B85" s="3" t="s">
        <v>410</v>
      </c>
      <c r="C85" s="76">
        <v>42561</v>
      </c>
      <c r="D85" s="77">
        <v>28239</v>
      </c>
      <c r="E85" s="77">
        <v>9884</v>
      </c>
      <c r="F85" s="78">
        <v>4438</v>
      </c>
      <c r="H85" s="193">
        <v>40695</v>
      </c>
      <c r="I85" s="194">
        <v>26857</v>
      </c>
      <c r="J85" s="194">
        <v>9400</v>
      </c>
      <c r="K85" s="194">
        <v>4438</v>
      </c>
      <c r="L85" s="195"/>
      <c r="N85" s="191">
        <f t="shared" si="3"/>
        <v>4.5853298931072715</v>
      </c>
      <c r="O85" s="191">
        <f t="shared" si="4"/>
        <v>5.1457720519789945</v>
      </c>
      <c r="P85" s="191">
        <f t="shared" si="5"/>
        <v>0</v>
      </c>
      <c r="R85" s="250"/>
      <c r="S85" s="265"/>
      <c r="T85" s="265">
        <v>81</v>
      </c>
      <c r="U85" s="265"/>
      <c r="V85" s="265"/>
      <c r="W85" s="187"/>
    </row>
    <row r="86" spans="1:23" ht="12.75" hidden="1">
      <c r="A86" s="295" t="s">
        <v>2626</v>
      </c>
      <c r="B86" s="296" t="s">
        <v>411</v>
      </c>
      <c r="C86" s="76">
        <v>0</v>
      </c>
      <c r="D86" s="77">
        <v>0</v>
      </c>
      <c r="E86" s="77">
        <v>0</v>
      </c>
      <c r="F86" s="78">
        <v>0</v>
      </c>
      <c r="H86" s="193">
        <v>0</v>
      </c>
      <c r="I86" s="194">
        <v>0</v>
      </c>
      <c r="J86" s="194">
        <v>0</v>
      </c>
      <c r="K86" s="194">
        <v>0</v>
      </c>
      <c r="L86" s="195"/>
      <c r="N86" s="191" t="str">
        <f t="shared" si="3"/>
        <v>-</v>
      </c>
      <c r="O86" s="191" t="str">
        <f t="shared" si="4"/>
        <v>-</v>
      </c>
      <c r="P86" s="191" t="str">
        <f t="shared" si="5"/>
        <v>-</v>
      </c>
      <c r="R86" s="253"/>
      <c r="S86" s="265"/>
      <c r="T86" s="265"/>
      <c r="U86" s="265"/>
      <c r="V86" s="265"/>
      <c r="W86" s="187"/>
    </row>
    <row r="87" spans="1:23" ht="12.75">
      <c r="A87" s="1" t="s">
        <v>2627</v>
      </c>
      <c r="B87" s="3" t="s">
        <v>412</v>
      </c>
      <c r="C87" s="76">
        <v>42561</v>
      </c>
      <c r="D87" s="77">
        <v>28239</v>
      </c>
      <c r="E87" s="77">
        <v>9884</v>
      </c>
      <c r="F87" s="78">
        <v>4438</v>
      </c>
      <c r="H87" s="193">
        <v>40695</v>
      </c>
      <c r="I87" s="194">
        <v>26857</v>
      </c>
      <c r="J87" s="194">
        <v>9400</v>
      </c>
      <c r="K87" s="194">
        <v>4438</v>
      </c>
      <c r="L87" s="195"/>
      <c r="N87" s="191">
        <f t="shared" si="3"/>
        <v>4.5853298931072715</v>
      </c>
      <c r="O87" s="191">
        <f t="shared" si="4"/>
        <v>5.1457720519789945</v>
      </c>
      <c r="P87" s="191">
        <f t="shared" si="5"/>
        <v>0</v>
      </c>
      <c r="R87" s="253"/>
      <c r="S87" s="265"/>
      <c r="T87" s="265"/>
      <c r="U87" s="265"/>
      <c r="V87" s="265"/>
      <c r="W87" s="187"/>
    </row>
    <row r="88" spans="1:23" ht="12.75" hidden="1">
      <c r="A88" s="295" t="s">
        <v>2628</v>
      </c>
      <c r="B88" s="296" t="s">
        <v>1394</v>
      </c>
      <c r="C88" s="76">
        <v>0</v>
      </c>
      <c r="D88" s="77">
        <v>0</v>
      </c>
      <c r="E88" s="77">
        <v>0</v>
      </c>
      <c r="F88" s="78">
        <v>0</v>
      </c>
      <c r="H88" s="193">
        <v>0</v>
      </c>
      <c r="I88" s="194">
        <v>0</v>
      </c>
      <c r="J88" s="194">
        <v>0</v>
      </c>
      <c r="K88" s="194">
        <v>0</v>
      </c>
      <c r="L88" s="195"/>
      <c r="N88" s="191" t="str">
        <f t="shared" si="3"/>
        <v>-</v>
      </c>
      <c r="O88" s="191" t="str">
        <f t="shared" si="4"/>
        <v>-</v>
      </c>
      <c r="P88" s="191" t="str">
        <f t="shared" si="5"/>
        <v>-</v>
      </c>
      <c r="R88" s="253"/>
      <c r="S88" s="265"/>
      <c r="T88" s="265"/>
      <c r="U88" s="265"/>
      <c r="V88" s="265"/>
      <c r="W88" s="187"/>
    </row>
    <row r="89" spans="1:23" ht="12.75">
      <c r="A89" s="1" t="s">
        <v>2629</v>
      </c>
      <c r="B89" s="3" t="s">
        <v>842</v>
      </c>
      <c r="C89" s="76">
        <v>42561</v>
      </c>
      <c r="D89" s="77">
        <v>28239</v>
      </c>
      <c r="E89" s="77">
        <v>9884</v>
      </c>
      <c r="F89" s="78">
        <v>4438</v>
      </c>
      <c r="H89" s="193">
        <v>40695</v>
      </c>
      <c r="I89" s="194">
        <v>26857</v>
      </c>
      <c r="J89" s="194">
        <v>9400</v>
      </c>
      <c r="K89" s="194">
        <v>4438</v>
      </c>
      <c r="L89" s="195"/>
      <c r="N89" s="191">
        <f t="shared" si="3"/>
        <v>4.5853298931072715</v>
      </c>
      <c r="O89" s="191">
        <f t="shared" si="4"/>
        <v>5.1457720519789945</v>
      </c>
      <c r="P89" s="191">
        <f t="shared" si="5"/>
        <v>0</v>
      </c>
      <c r="R89" s="250"/>
      <c r="S89" s="265">
        <v>39</v>
      </c>
      <c r="T89" s="265">
        <v>17</v>
      </c>
      <c r="U89" s="265"/>
      <c r="V89" s="265"/>
      <c r="W89" s="187"/>
    </row>
    <row r="90" spans="1:23" ht="12.75" hidden="1">
      <c r="A90" s="295" t="s">
        <v>2630</v>
      </c>
      <c r="B90" s="296" t="s">
        <v>894</v>
      </c>
      <c r="C90" s="76">
        <v>0</v>
      </c>
      <c r="D90" s="77">
        <v>0</v>
      </c>
      <c r="E90" s="77">
        <v>0</v>
      </c>
      <c r="F90" s="78">
        <v>0</v>
      </c>
      <c r="H90" s="193">
        <v>0</v>
      </c>
      <c r="I90" s="194">
        <v>0</v>
      </c>
      <c r="J90" s="194">
        <v>0</v>
      </c>
      <c r="K90" s="194">
        <v>0</v>
      </c>
      <c r="L90" s="195"/>
      <c r="N90" s="191" t="str">
        <f t="shared" si="3"/>
        <v>-</v>
      </c>
      <c r="O90" s="191" t="str">
        <f t="shared" si="4"/>
        <v>-</v>
      </c>
      <c r="P90" s="191" t="str">
        <f t="shared" si="5"/>
        <v>-</v>
      </c>
      <c r="R90" s="253"/>
      <c r="S90" s="265"/>
      <c r="T90" s="265"/>
      <c r="U90" s="265"/>
      <c r="V90" s="265"/>
      <c r="W90" s="187"/>
    </row>
    <row r="91" spans="1:23" ht="12.75" hidden="1">
      <c r="A91" s="295" t="s">
        <v>2631</v>
      </c>
      <c r="B91" s="296" t="s">
        <v>1848</v>
      </c>
      <c r="C91" s="76">
        <v>0</v>
      </c>
      <c r="D91" s="77">
        <v>0</v>
      </c>
      <c r="E91" s="77">
        <v>0</v>
      </c>
      <c r="F91" s="78">
        <v>0</v>
      </c>
      <c r="H91" s="193">
        <v>0</v>
      </c>
      <c r="I91" s="194">
        <v>0</v>
      </c>
      <c r="J91" s="194">
        <v>0</v>
      </c>
      <c r="K91" s="194">
        <v>0</v>
      </c>
      <c r="L91" s="195"/>
      <c r="N91" s="191" t="str">
        <f t="shared" si="3"/>
        <v>-</v>
      </c>
      <c r="O91" s="191" t="str">
        <f t="shared" si="4"/>
        <v>-</v>
      </c>
      <c r="P91" s="191" t="str">
        <f t="shared" si="5"/>
        <v>-</v>
      </c>
      <c r="R91" s="253"/>
      <c r="S91" s="265"/>
      <c r="T91" s="265"/>
      <c r="U91" s="265"/>
      <c r="V91" s="265"/>
      <c r="W91" s="187"/>
    </row>
    <row r="92" spans="1:23" ht="12.75" hidden="1">
      <c r="A92" s="295" t="s">
        <v>2632</v>
      </c>
      <c r="B92" s="296" t="s">
        <v>1386</v>
      </c>
      <c r="C92" s="76">
        <v>0</v>
      </c>
      <c r="D92" s="77">
        <v>0</v>
      </c>
      <c r="E92" s="77">
        <v>0</v>
      </c>
      <c r="F92" s="78">
        <v>0</v>
      </c>
      <c r="H92" s="193">
        <v>0</v>
      </c>
      <c r="I92" s="194">
        <v>0</v>
      </c>
      <c r="J92" s="194">
        <v>0</v>
      </c>
      <c r="K92" s="194">
        <v>0</v>
      </c>
      <c r="L92" s="195"/>
      <c r="N92" s="191" t="str">
        <f t="shared" si="3"/>
        <v>-</v>
      </c>
      <c r="O92" s="191" t="str">
        <f t="shared" si="4"/>
        <v>-</v>
      </c>
      <c r="P92" s="191" t="str">
        <f t="shared" si="5"/>
        <v>-</v>
      </c>
      <c r="R92" s="253"/>
      <c r="S92" s="265"/>
      <c r="T92" s="265"/>
      <c r="U92" s="265"/>
      <c r="V92" s="265"/>
      <c r="W92" s="187"/>
    </row>
    <row r="93" spans="1:23" ht="12.75" hidden="1">
      <c r="A93" s="295" t="s">
        <v>2633</v>
      </c>
      <c r="B93" s="296" t="s">
        <v>1389</v>
      </c>
      <c r="C93" s="76">
        <v>0</v>
      </c>
      <c r="D93" s="77">
        <v>0</v>
      </c>
      <c r="E93" s="77">
        <v>0</v>
      </c>
      <c r="F93" s="78">
        <v>0</v>
      </c>
      <c r="H93" s="193">
        <v>0</v>
      </c>
      <c r="I93" s="194">
        <v>0</v>
      </c>
      <c r="J93" s="194">
        <v>0</v>
      </c>
      <c r="K93" s="194">
        <v>0</v>
      </c>
      <c r="L93" s="195"/>
      <c r="N93" s="191" t="str">
        <f t="shared" si="3"/>
        <v>-</v>
      </c>
      <c r="O93" s="191" t="str">
        <f t="shared" si="4"/>
        <v>-</v>
      </c>
      <c r="P93" s="191" t="str">
        <f t="shared" si="5"/>
        <v>-</v>
      </c>
      <c r="R93" s="253"/>
      <c r="S93" s="265"/>
      <c r="T93" s="265"/>
      <c r="U93" s="265"/>
      <c r="V93" s="265"/>
      <c r="W93" s="187"/>
    </row>
    <row r="94" spans="1:23" ht="12.75" hidden="1">
      <c r="A94" s="295" t="s">
        <v>2634</v>
      </c>
      <c r="B94" s="296" t="s">
        <v>2028</v>
      </c>
      <c r="C94" s="76">
        <v>0</v>
      </c>
      <c r="D94" s="77">
        <v>0</v>
      </c>
      <c r="E94" s="77">
        <v>0</v>
      </c>
      <c r="F94" s="78">
        <v>0</v>
      </c>
      <c r="H94" s="193">
        <v>0</v>
      </c>
      <c r="I94" s="194">
        <v>0</v>
      </c>
      <c r="J94" s="194">
        <v>0</v>
      </c>
      <c r="K94" s="194">
        <v>0</v>
      </c>
      <c r="L94" s="195"/>
      <c r="N94" s="191" t="str">
        <f t="shared" si="3"/>
        <v>-</v>
      </c>
      <c r="O94" s="191" t="str">
        <f t="shared" si="4"/>
        <v>-</v>
      </c>
      <c r="P94" s="191" t="str">
        <f t="shared" si="5"/>
        <v>-</v>
      </c>
      <c r="R94" s="253"/>
      <c r="S94" s="265"/>
      <c r="T94" s="265"/>
      <c r="U94" s="265"/>
      <c r="V94" s="265"/>
      <c r="W94" s="187"/>
    </row>
    <row r="95" spans="1:23" ht="12.75" hidden="1">
      <c r="A95" s="295" t="s">
        <v>2635</v>
      </c>
      <c r="B95" s="296" t="s">
        <v>1387</v>
      </c>
      <c r="C95" s="76">
        <v>0</v>
      </c>
      <c r="D95" s="77">
        <v>0</v>
      </c>
      <c r="E95" s="77">
        <v>0</v>
      </c>
      <c r="F95" s="78">
        <v>0</v>
      </c>
      <c r="H95" s="193">
        <v>0</v>
      </c>
      <c r="I95" s="194">
        <v>0</v>
      </c>
      <c r="J95" s="194">
        <v>0</v>
      </c>
      <c r="K95" s="194">
        <v>0</v>
      </c>
      <c r="L95" s="195"/>
      <c r="N95" s="191" t="str">
        <f t="shared" si="3"/>
        <v>-</v>
      </c>
      <c r="O95" s="191" t="str">
        <f t="shared" si="4"/>
        <v>-</v>
      </c>
      <c r="P95" s="191" t="str">
        <f t="shared" si="5"/>
        <v>-</v>
      </c>
      <c r="R95" s="253"/>
      <c r="S95" s="265"/>
      <c r="T95" s="265"/>
      <c r="U95" s="265"/>
      <c r="V95" s="265"/>
      <c r="W95" s="187"/>
    </row>
    <row r="96" spans="1:23" ht="12.75" customHeight="1" hidden="1">
      <c r="A96" s="295" t="s">
        <v>2636</v>
      </c>
      <c r="B96" s="296" t="s">
        <v>1382</v>
      </c>
      <c r="C96" s="76">
        <v>0</v>
      </c>
      <c r="D96" s="77">
        <v>0</v>
      </c>
      <c r="E96" s="77">
        <v>0</v>
      </c>
      <c r="F96" s="78">
        <v>0</v>
      </c>
      <c r="H96" s="193">
        <v>0</v>
      </c>
      <c r="I96" s="194">
        <v>0</v>
      </c>
      <c r="J96" s="194">
        <v>0</v>
      </c>
      <c r="K96" s="194">
        <v>0</v>
      </c>
      <c r="L96" s="195"/>
      <c r="N96" s="191" t="str">
        <f t="shared" si="3"/>
        <v>-</v>
      </c>
      <c r="O96" s="191" t="str">
        <f t="shared" si="4"/>
        <v>-</v>
      </c>
      <c r="P96" s="191" t="str">
        <f t="shared" si="5"/>
        <v>-</v>
      </c>
      <c r="R96" s="253"/>
      <c r="S96" s="265"/>
      <c r="T96" s="265"/>
      <c r="U96" s="265"/>
      <c r="V96" s="265"/>
      <c r="W96" s="187"/>
    </row>
    <row r="97" spans="1:23" ht="12.75" customHeight="1" hidden="1">
      <c r="A97" s="295" t="s">
        <v>2637</v>
      </c>
      <c r="B97" s="296" t="s">
        <v>1408</v>
      </c>
      <c r="C97" s="76">
        <v>0</v>
      </c>
      <c r="D97" s="77">
        <v>0</v>
      </c>
      <c r="E97" s="77">
        <v>0</v>
      </c>
      <c r="F97" s="78">
        <v>0</v>
      </c>
      <c r="H97" s="193">
        <v>0</v>
      </c>
      <c r="I97" s="194">
        <v>0</v>
      </c>
      <c r="J97" s="194">
        <v>0</v>
      </c>
      <c r="K97" s="194">
        <v>0</v>
      </c>
      <c r="L97" s="195"/>
      <c r="N97" s="191" t="str">
        <f t="shared" si="3"/>
        <v>-</v>
      </c>
      <c r="O97" s="191" t="str">
        <f t="shared" si="4"/>
        <v>-</v>
      </c>
      <c r="P97" s="191" t="str">
        <f t="shared" si="5"/>
        <v>-</v>
      </c>
      <c r="R97" s="253"/>
      <c r="S97" s="265"/>
      <c r="T97" s="265"/>
      <c r="U97" s="265"/>
      <c r="V97" s="265"/>
      <c r="W97" s="187"/>
    </row>
    <row r="98" spans="1:23" ht="12.75" customHeight="1" hidden="1">
      <c r="A98" s="295" t="s">
        <v>2638</v>
      </c>
      <c r="B98" s="296" t="s">
        <v>2029</v>
      </c>
      <c r="C98" s="76">
        <v>0</v>
      </c>
      <c r="D98" s="77">
        <v>0</v>
      </c>
      <c r="E98" s="77">
        <v>0</v>
      </c>
      <c r="F98" s="78">
        <v>0</v>
      </c>
      <c r="H98" s="193">
        <v>0</v>
      </c>
      <c r="I98" s="194">
        <v>0</v>
      </c>
      <c r="J98" s="194">
        <v>0</v>
      </c>
      <c r="K98" s="194">
        <v>0</v>
      </c>
      <c r="L98" s="195"/>
      <c r="N98" s="191" t="str">
        <f t="shared" si="3"/>
        <v>-</v>
      </c>
      <c r="O98" s="191" t="str">
        <f t="shared" si="4"/>
        <v>-</v>
      </c>
      <c r="P98" s="191" t="str">
        <f t="shared" si="5"/>
        <v>-</v>
      </c>
      <c r="R98" s="253"/>
      <c r="S98" s="265"/>
      <c r="T98" s="265"/>
      <c r="U98" s="265"/>
      <c r="V98" s="265"/>
      <c r="W98" s="187"/>
    </row>
    <row r="99" spans="1:23" ht="12.75" customHeight="1" hidden="1">
      <c r="A99" s="295" t="s">
        <v>2639</v>
      </c>
      <c r="B99" s="296" t="s">
        <v>855</v>
      </c>
      <c r="C99" s="76">
        <v>0</v>
      </c>
      <c r="D99" s="77">
        <v>0</v>
      </c>
      <c r="E99" s="77">
        <v>0</v>
      </c>
      <c r="F99" s="78">
        <v>0</v>
      </c>
      <c r="H99" s="193">
        <v>0</v>
      </c>
      <c r="I99" s="194">
        <v>0</v>
      </c>
      <c r="J99" s="194">
        <v>0</v>
      </c>
      <c r="K99" s="194">
        <v>0</v>
      </c>
      <c r="L99" s="195"/>
      <c r="N99" s="191" t="str">
        <f t="shared" si="3"/>
        <v>-</v>
      </c>
      <c r="O99" s="191" t="str">
        <f t="shared" si="4"/>
        <v>-</v>
      </c>
      <c r="P99" s="191" t="str">
        <f t="shared" si="5"/>
        <v>-</v>
      </c>
      <c r="R99" s="253"/>
      <c r="S99" s="265"/>
      <c r="T99" s="265"/>
      <c r="U99" s="265"/>
      <c r="V99" s="265"/>
      <c r="W99" s="187"/>
    </row>
    <row r="100" spans="1:23" ht="12.75" customHeight="1">
      <c r="A100" s="1" t="s">
        <v>2640</v>
      </c>
      <c r="B100" s="3" t="s">
        <v>1396</v>
      </c>
      <c r="C100" s="76">
        <v>42561</v>
      </c>
      <c r="D100" s="77">
        <v>28239</v>
      </c>
      <c r="E100" s="77">
        <v>9884</v>
      </c>
      <c r="F100" s="78">
        <v>4438</v>
      </c>
      <c r="H100" s="193">
        <v>40695</v>
      </c>
      <c r="I100" s="194">
        <v>26857</v>
      </c>
      <c r="J100" s="194">
        <v>9400</v>
      </c>
      <c r="K100" s="194">
        <v>4438</v>
      </c>
      <c r="L100" s="195"/>
      <c r="N100" s="191">
        <f t="shared" si="3"/>
        <v>4.5853298931072715</v>
      </c>
      <c r="O100" s="191">
        <f t="shared" si="4"/>
        <v>5.1457720519789945</v>
      </c>
      <c r="P100" s="191">
        <f t="shared" si="5"/>
        <v>0</v>
      </c>
      <c r="R100" s="250"/>
      <c r="S100" s="265">
        <v>42</v>
      </c>
      <c r="T100" s="265"/>
      <c r="U100" s="265"/>
      <c r="V100" s="265"/>
      <c r="W100" s="187"/>
    </row>
    <row r="101" spans="1:23" ht="12.75" customHeight="1" hidden="1">
      <c r="A101" s="295" t="s">
        <v>2641</v>
      </c>
      <c r="B101" s="296" t="s">
        <v>1378</v>
      </c>
      <c r="C101" s="76">
        <v>0</v>
      </c>
      <c r="D101" s="77">
        <v>0</v>
      </c>
      <c r="E101" s="77">
        <v>0</v>
      </c>
      <c r="F101" s="78">
        <v>0</v>
      </c>
      <c r="H101" s="193">
        <v>0</v>
      </c>
      <c r="I101" s="194">
        <v>0</v>
      </c>
      <c r="J101" s="194">
        <v>0</v>
      </c>
      <c r="K101" s="194">
        <v>0</v>
      </c>
      <c r="L101" s="195"/>
      <c r="N101" s="191" t="str">
        <f t="shared" si="3"/>
        <v>-</v>
      </c>
      <c r="O101" s="191" t="str">
        <f t="shared" si="4"/>
        <v>-</v>
      </c>
      <c r="P101" s="191" t="str">
        <f t="shared" si="5"/>
        <v>-</v>
      </c>
      <c r="R101" s="253"/>
      <c r="S101" s="265"/>
      <c r="T101" s="265"/>
      <c r="U101" s="265"/>
      <c r="V101" s="265"/>
      <c r="W101" s="187"/>
    </row>
    <row r="102" spans="1:23" ht="12.75" customHeight="1" hidden="1">
      <c r="A102" s="295" t="s">
        <v>2642</v>
      </c>
      <c r="B102" s="296" t="s">
        <v>2545</v>
      </c>
      <c r="C102" s="76">
        <v>0</v>
      </c>
      <c r="D102" s="77">
        <v>0</v>
      </c>
      <c r="E102" s="77">
        <v>0</v>
      </c>
      <c r="F102" s="78">
        <v>0</v>
      </c>
      <c r="H102" s="193">
        <v>0</v>
      </c>
      <c r="I102" s="194">
        <v>0</v>
      </c>
      <c r="J102" s="194">
        <v>0</v>
      </c>
      <c r="K102" s="194">
        <v>0</v>
      </c>
      <c r="L102" s="195"/>
      <c r="N102" s="191" t="str">
        <f t="shared" si="3"/>
        <v>-</v>
      </c>
      <c r="O102" s="191" t="str">
        <f t="shared" si="4"/>
        <v>-</v>
      </c>
      <c r="P102" s="191" t="str">
        <f t="shared" si="5"/>
        <v>-</v>
      </c>
      <c r="R102" s="253"/>
      <c r="S102" s="265"/>
      <c r="T102" s="265"/>
      <c r="U102" s="265"/>
      <c r="V102" s="265"/>
      <c r="W102" s="187"/>
    </row>
    <row r="103" spans="1:23" ht="12.75" customHeight="1" hidden="1">
      <c r="A103" s="295" t="s">
        <v>2643</v>
      </c>
      <c r="B103" s="296" t="s">
        <v>1390</v>
      </c>
      <c r="C103" s="76">
        <v>0</v>
      </c>
      <c r="D103" s="77">
        <v>0</v>
      </c>
      <c r="E103" s="77">
        <v>0</v>
      </c>
      <c r="F103" s="78">
        <v>0</v>
      </c>
      <c r="H103" s="193">
        <v>0</v>
      </c>
      <c r="I103" s="194">
        <v>0</v>
      </c>
      <c r="J103" s="194">
        <v>0</v>
      </c>
      <c r="K103" s="194">
        <v>0</v>
      </c>
      <c r="L103" s="195"/>
      <c r="N103" s="191" t="str">
        <f t="shared" si="3"/>
        <v>-</v>
      </c>
      <c r="O103" s="191" t="str">
        <f t="shared" si="4"/>
        <v>-</v>
      </c>
      <c r="P103" s="191" t="str">
        <f t="shared" si="5"/>
        <v>-</v>
      </c>
      <c r="R103" s="253"/>
      <c r="S103" s="265"/>
      <c r="T103" s="265"/>
      <c r="U103" s="265"/>
      <c r="V103" s="265"/>
      <c r="W103" s="187"/>
    </row>
    <row r="104" spans="1:23" ht="12.75" customHeight="1">
      <c r="A104" s="1" t="s">
        <v>2644</v>
      </c>
      <c r="B104" s="3" t="s">
        <v>1377</v>
      </c>
      <c r="C104" s="76">
        <v>42561</v>
      </c>
      <c r="D104" s="77">
        <v>28239</v>
      </c>
      <c r="E104" s="77">
        <v>9884</v>
      </c>
      <c r="F104" s="78">
        <v>4438</v>
      </c>
      <c r="H104" s="193">
        <v>40695</v>
      </c>
      <c r="I104" s="194">
        <v>26857</v>
      </c>
      <c r="J104" s="194">
        <v>9400</v>
      </c>
      <c r="K104" s="194">
        <v>4438</v>
      </c>
      <c r="L104" s="195"/>
      <c r="N104" s="191">
        <f t="shared" si="3"/>
        <v>4.5853298931072715</v>
      </c>
      <c r="O104" s="191">
        <f t="shared" si="4"/>
        <v>5.1457720519789945</v>
      </c>
      <c r="P104" s="191">
        <f t="shared" si="5"/>
        <v>0</v>
      </c>
      <c r="R104" s="253"/>
      <c r="S104" s="265"/>
      <c r="T104" s="265"/>
      <c r="U104" s="265"/>
      <c r="V104" s="265"/>
      <c r="W104" s="187"/>
    </row>
    <row r="105" spans="1:23" ht="12.75" hidden="1">
      <c r="A105" s="295" t="s">
        <v>2897</v>
      </c>
      <c r="B105" s="296" t="s">
        <v>1385</v>
      </c>
      <c r="C105" s="76"/>
      <c r="D105" s="77"/>
      <c r="E105" s="77"/>
      <c r="F105" s="78"/>
      <c r="H105" s="193"/>
      <c r="I105" s="194"/>
      <c r="J105" s="194"/>
      <c r="K105" s="194"/>
      <c r="L105" s="195"/>
      <c r="N105" s="191" t="str">
        <f t="shared" si="3"/>
        <v>-</v>
      </c>
      <c r="O105" s="191" t="str">
        <f t="shared" si="4"/>
        <v>-</v>
      </c>
      <c r="P105" s="191" t="str">
        <f t="shared" si="5"/>
        <v>-</v>
      </c>
      <c r="R105" s="253"/>
      <c r="S105" s="265"/>
      <c r="T105" s="265"/>
      <c r="U105" s="265"/>
      <c r="V105" s="265"/>
      <c r="W105" s="187"/>
    </row>
    <row r="106" spans="1:23" ht="12.75" hidden="1">
      <c r="A106" s="295" t="s">
        <v>2898</v>
      </c>
      <c r="B106" s="296" t="s">
        <v>1381</v>
      </c>
      <c r="C106" s="76"/>
      <c r="D106" s="77"/>
      <c r="E106" s="77"/>
      <c r="F106" s="78"/>
      <c r="H106" s="193"/>
      <c r="I106" s="194"/>
      <c r="J106" s="194"/>
      <c r="K106" s="194"/>
      <c r="L106" s="195"/>
      <c r="N106" s="191" t="str">
        <f t="shared" si="3"/>
        <v>-</v>
      </c>
      <c r="O106" s="191" t="str">
        <f t="shared" si="4"/>
        <v>-</v>
      </c>
      <c r="P106" s="191" t="str">
        <f t="shared" si="5"/>
        <v>-</v>
      </c>
      <c r="R106" s="253"/>
      <c r="S106" s="265"/>
      <c r="T106" s="265"/>
      <c r="U106" s="265"/>
      <c r="V106" s="265"/>
      <c r="W106" s="187"/>
    </row>
    <row r="107" spans="1:23" ht="12.75" hidden="1">
      <c r="A107" s="295" t="s">
        <v>2899</v>
      </c>
      <c r="B107" s="296" t="s">
        <v>2880</v>
      </c>
      <c r="C107" s="76"/>
      <c r="D107" s="77"/>
      <c r="E107" s="77"/>
      <c r="F107" s="78"/>
      <c r="H107" s="193"/>
      <c r="I107" s="194"/>
      <c r="J107" s="194"/>
      <c r="K107" s="194"/>
      <c r="L107" s="195"/>
      <c r="N107" s="191" t="str">
        <f t="shared" si="3"/>
        <v>-</v>
      </c>
      <c r="O107" s="191" t="str">
        <f t="shared" si="4"/>
        <v>-</v>
      </c>
      <c r="P107" s="191" t="str">
        <f t="shared" si="5"/>
        <v>-</v>
      </c>
      <c r="R107" s="253"/>
      <c r="S107" s="265"/>
      <c r="T107" s="265"/>
      <c r="U107" s="265"/>
      <c r="V107" s="265"/>
      <c r="W107" s="187"/>
    </row>
    <row r="108" spans="1:23" ht="12.75">
      <c r="A108" s="1" t="s">
        <v>2645</v>
      </c>
      <c r="B108" s="3" t="s">
        <v>1040</v>
      </c>
      <c r="C108" s="76">
        <v>51440</v>
      </c>
      <c r="D108" s="77">
        <v>34800</v>
      </c>
      <c r="E108" s="77">
        <v>12180</v>
      </c>
      <c r="F108" s="78">
        <v>4460</v>
      </c>
      <c r="H108" s="193">
        <v>49140</v>
      </c>
      <c r="I108" s="194">
        <v>33096</v>
      </c>
      <c r="J108" s="194">
        <v>11584</v>
      </c>
      <c r="K108" s="194">
        <v>4460</v>
      </c>
      <c r="L108" s="195"/>
      <c r="N108" s="191">
        <f t="shared" si="3"/>
        <v>4.680504680504669</v>
      </c>
      <c r="O108" s="191">
        <f t="shared" si="4"/>
        <v>5.14865844815084</v>
      </c>
      <c r="P108" s="191">
        <f t="shared" si="5"/>
        <v>0</v>
      </c>
      <c r="R108" s="250"/>
      <c r="S108" s="265">
        <v>66</v>
      </c>
      <c r="T108" s="265">
        <v>66</v>
      </c>
      <c r="U108" s="265"/>
      <c r="V108" s="265"/>
      <c r="W108" s="187"/>
    </row>
    <row r="109" spans="1:23" ht="12.75">
      <c r="A109" s="1" t="s">
        <v>2646</v>
      </c>
      <c r="B109" s="3" t="s">
        <v>1437</v>
      </c>
      <c r="C109" s="76">
        <v>39951</v>
      </c>
      <c r="D109" s="77">
        <v>26311</v>
      </c>
      <c r="E109" s="77">
        <v>9209</v>
      </c>
      <c r="F109" s="78">
        <v>4431</v>
      </c>
      <c r="H109" s="193">
        <v>38212</v>
      </c>
      <c r="I109" s="194">
        <v>25023</v>
      </c>
      <c r="J109" s="194">
        <v>8758</v>
      </c>
      <c r="K109" s="194">
        <v>4431</v>
      </c>
      <c r="L109" s="195"/>
      <c r="N109" s="191">
        <f t="shared" si="3"/>
        <v>4.550926410551654</v>
      </c>
      <c r="O109" s="191">
        <f t="shared" si="4"/>
        <v>5.147264516644697</v>
      </c>
      <c r="P109" s="191">
        <f t="shared" si="5"/>
        <v>0</v>
      </c>
      <c r="R109" s="250"/>
      <c r="S109" s="265">
        <v>30</v>
      </c>
      <c r="T109" s="265">
        <v>96</v>
      </c>
      <c r="U109" s="265"/>
      <c r="V109" s="265"/>
      <c r="W109" s="187"/>
    </row>
    <row r="110" spans="1:23" ht="12.75" hidden="1">
      <c r="A110" s="295" t="s">
        <v>2647</v>
      </c>
      <c r="B110" s="296" t="s">
        <v>1410</v>
      </c>
      <c r="C110" s="76">
        <v>0</v>
      </c>
      <c r="D110" s="77">
        <v>0</v>
      </c>
      <c r="E110" s="77">
        <v>0</v>
      </c>
      <c r="F110" s="78">
        <v>0</v>
      </c>
      <c r="H110" s="193">
        <v>0</v>
      </c>
      <c r="I110" s="194">
        <v>0</v>
      </c>
      <c r="J110" s="194">
        <v>0</v>
      </c>
      <c r="K110" s="194">
        <v>0</v>
      </c>
      <c r="L110" s="195"/>
      <c r="N110" s="191" t="str">
        <f t="shared" si="3"/>
        <v>-</v>
      </c>
      <c r="O110" s="191" t="str">
        <f t="shared" si="4"/>
        <v>-</v>
      </c>
      <c r="P110" s="191" t="str">
        <f t="shared" si="5"/>
        <v>-</v>
      </c>
      <c r="R110" s="253"/>
      <c r="S110" s="265"/>
      <c r="T110" s="265"/>
      <c r="U110" s="265"/>
      <c r="V110" s="265"/>
      <c r="W110" s="187"/>
    </row>
    <row r="111" spans="1:23" ht="12.75">
      <c r="A111" s="1" t="s">
        <v>2648</v>
      </c>
      <c r="B111" s="3" t="s">
        <v>1403</v>
      </c>
      <c r="C111" s="76">
        <v>43177</v>
      </c>
      <c r="D111" s="77">
        <v>28680</v>
      </c>
      <c r="E111" s="77">
        <v>10038</v>
      </c>
      <c r="F111" s="78">
        <v>4459</v>
      </c>
      <c r="H111" s="193">
        <v>41282</v>
      </c>
      <c r="I111" s="194">
        <v>27276</v>
      </c>
      <c r="J111" s="194">
        <v>9547</v>
      </c>
      <c r="K111" s="194">
        <v>4459</v>
      </c>
      <c r="L111" s="195"/>
      <c r="N111" s="191">
        <f t="shared" si="3"/>
        <v>4.590378373140851</v>
      </c>
      <c r="O111" s="191">
        <f t="shared" si="4"/>
        <v>5.147382314122311</v>
      </c>
      <c r="P111" s="191">
        <f t="shared" si="5"/>
        <v>0</v>
      </c>
      <c r="R111" s="250"/>
      <c r="S111" s="265">
        <v>13</v>
      </c>
      <c r="T111" s="265">
        <v>22</v>
      </c>
      <c r="U111" s="265"/>
      <c r="V111" s="265"/>
      <c r="W111" s="187"/>
    </row>
    <row r="112" spans="1:23" ht="12.75">
      <c r="A112" s="1" t="s">
        <v>2649</v>
      </c>
      <c r="B112" s="3" t="s">
        <v>1407</v>
      </c>
      <c r="C112" s="76">
        <v>42561</v>
      </c>
      <c r="D112" s="77">
        <v>28239</v>
      </c>
      <c r="E112" s="77">
        <v>9884</v>
      </c>
      <c r="F112" s="78">
        <v>4438</v>
      </c>
      <c r="H112" s="193">
        <v>40695</v>
      </c>
      <c r="I112" s="194">
        <v>26857</v>
      </c>
      <c r="J112" s="194">
        <v>9400</v>
      </c>
      <c r="K112" s="194">
        <v>4438</v>
      </c>
      <c r="L112" s="195"/>
      <c r="N112" s="191">
        <f t="shared" si="3"/>
        <v>4.5853298931072715</v>
      </c>
      <c r="O112" s="191">
        <f t="shared" si="4"/>
        <v>5.1457720519789945</v>
      </c>
      <c r="P112" s="191">
        <f t="shared" si="5"/>
        <v>0</v>
      </c>
      <c r="R112" s="250"/>
      <c r="S112" s="265">
        <v>14</v>
      </c>
      <c r="T112" s="265">
        <v>10</v>
      </c>
      <c r="U112" s="265"/>
      <c r="V112" s="265"/>
      <c r="W112" s="187"/>
    </row>
    <row r="113" spans="1:23" ht="12.75">
      <c r="A113" s="1" t="s">
        <v>2650</v>
      </c>
      <c r="B113" s="3" t="s">
        <v>1404</v>
      </c>
      <c r="C113" s="76">
        <v>42561</v>
      </c>
      <c r="D113" s="77">
        <v>28239</v>
      </c>
      <c r="E113" s="77">
        <v>9884</v>
      </c>
      <c r="F113" s="78">
        <v>4438</v>
      </c>
      <c r="H113" s="193">
        <v>40695</v>
      </c>
      <c r="I113" s="194">
        <v>26857</v>
      </c>
      <c r="J113" s="194">
        <v>9400</v>
      </c>
      <c r="K113" s="194">
        <v>4438</v>
      </c>
      <c r="L113" s="195"/>
      <c r="N113" s="191">
        <f t="shared" si="3"/>
        <v>4.5853298931072715</v>
      </c>
      <c r="O113" s="191">
        <f t="shared" si="4"/>
        <v>5.1457720519789945</v>
      </c>
      <c r="P113" s="191">
        <f t="shared" si="5"/>
        <v>0</v>
      </c>
      <c r="R113" s="250"/>
      <c r="S113" s="265">
        <v>25</v>
      </c>
      <c r="T113" s="265"/>
      <c r="U113" s="265"/>
      <c r="V113" s="265"/>
      <c r="W113" s="187"/>
    </row>
    <row r="114" spans="1:23" ht="12.75">
      <c r="A114" s="1" t="s">
        <v>2651</v>
      </c>
      <c r="B114" s="3" t="s">
        <v>1408</v>
      </c>
      <c r="C114" s="76">
        <v>42561</v>
      </c>
      <c r="D114" s="77">
        <v>28239</v>
      </c>
      <c r="E114" s="77">
        <v>9884</v>
      </c>
      <c r="F114" s="78">
        <v>4438</v>
      </c>
      <c r="H114" s="193">
        <v>40695</v>
      </c>
      <c r="I114" s="194">
        <v>26857</v>
      </c>
      <c r="J114" s="194">
        <v>9400</v>
      </c>
      <c r="K114" s="194">
        <v>4438</v>
      </c>
      <c r="L114" s="195"/>
      <c r="N114" s="191">
        <f t="shared" si="3"/>
        <v>4.5853298931072715</v>
      </c>
      <c r="O114" s="191">
        <f t="shared" si="4"/>
        <v>5.1457720519789945</v>
      </c>
      <c r="P114" s="191">
        <f t="shared" si="5"/>
        <v>0</v>
      </c>
      <c r="R114" s="250"/>
      <c r="S114" s="265">
        <v>31</v>
      </c>
      <c r="T114" s="265"/>
      <c r="U114" s="265"/>
      <c r="V114" s="265">
        <v>1</v>
      </c>
      <c r="W114" s="187"/>
    </row>
    <row r="115" spans="1:23" ht="12.75" hidden="1">
      <c r="A115" s="295" t="s">
        <v>2652</v>
      </c>
      <c r="B115" s="296" t="s">
        <v>1409</v>
      </c>
      <c r="C115" s="76">
        <v>0</v>
      </c>
      <c r="D115" s="77">
        <v>0</v>
      </c>
      <c r="E115" s="77">
        <v>0</v>
      </c>
      <c r="F115" s="78">
        <v>0</v>
      </c>
      <c r="H115" s="193">
        <v>0</v>
      </c>
      <c r="I115" s="194">
        <v>0</v>
      </c>
      <c r="J115" s="194">
        <v>0</v>
      </c>
      <c r="K115" s="194">
        <v>0</v>
      </c>
      <c r="L115" s="195"/>
      <c r="N115" s="191" t="str">
        <f t="shared" si="3"/>
        <v>-</v>
      </c>
      <c r="O115" s="191" t="str">
        <f t="shared" si="4"/>
        <v>-</v>
      </c>
      <c r="P115" s="191" t="str">
        <f t="shared" si="5"/>
        <v>-</v>
      </c>
      <c r="R115" s="253"/>
      <c r="S115" s="265"/>
      <c r="T115" s="265"/>
      <c r="U115" s="265"/>
      <c r="V115" s="265"/>
      <c r="W115" s="187"/>
    </row>
    <row r="116" spans="1:23" ht="12.75" hidden="1">
      <c r="A116" s="295" t="s">
        <v>2653</v>
      </c>
      <c r="B116" s="296" t="s">
        <v>1413</v>
      </c>
      <c r="C116" s="76">
        <v>0</v>
      </c>
      <c r="D116" s="77">
        <v>0</v>
      </c>
      <c r="E116" s="77">
        <v>0</v>
      </c>
      <c r="F116" s="78">
        <v>0</v>
      </c>
      <c r="H116" s="193">
        <v>0</v>
      </c>
      <c r="I116" s="194">
        <v>0</v>
      </c>
      <c r="J116" s="194">
        <v>0</v>
      </c>
      <c r="K116" s="194">
        <v>0</v>
      </c>
      <c r="L116" s="195"/>
      <c r="N116" s="191" t="str">
        <f t="shared" si="3"/>
        <v>-</v>
      </c>
      <c r="O116" s="191" t="str">
        <f t="shared" si="4"/>
        <v>-</v>
      </c>
      <c r="P116" s="191" t="str">
        <f t="shared" si="5"/>
        <v>-</v>
      </c>
      <c r="R116" s="253"/>
      <c r="S116" s="265"/>
      <c r="T116" s="265"/>
      <c r="U116" s="265"/>
      <c r="V116" s="265"/>
      <c r="W116" s="187"/>
    </row>
    <row r="117" spans="1:23" ht="12.75" hidden="1">
      <c r="A117" s="295" t="s">
        <v>2654</v>
      </c>
      <c r="B117" s="296" t="s">
        <v>1403</v>
      </c>
      <c r="C117" s="76">
        <v>0</v>
      </c>
      <c r="D117" s="77">
        <v>0</v>
      </c>
      <c r="E117" s="77">
        <v>0</v>
      </c>
      <c r="F117" s="78">
        <v>0</v>
      </c>
      <c r="H117" s="193">
        <v>0</v>
      </c>
      <c r="I117" s="194">
        <v>0</v>
      </c>
      <c r="J117" s="194">
        <v>0</v>
      </c>
      <c r="K117" s="194">
        <v>0</v>
      </c>
      <c r="L117" s="195"/>
      <c r="N117" s="191" t="str">
        <f t="shared" si="3"/>
        <v>-</v>
      </c>
      <c r="O117" s="191" t="str">
        <f t="shared" si="4"/>
        <v>-</v>
      </c>
      <c r="P117" s="191" t="str">
        <f t="shared" si="5"/>
        <v>-</v>
      </c>
      <c r="R117" s="253"/>
      <c r="S117" s="265"/>
      <c r="T117" s="265"/>
      <c r="U117" s="265"/>
      <c r="V117" s="265"/>
      <c r="W117" s="187"/>
    </row>
    <row r="118" spans="1:23" ht="12.75">
      <c r="A118" s="1" t="s">
        <v>2655</v>
      </c>
      <c r="B118" s="3" t="s">
        <v>1414</v>
      </c>
      <c r="C118" s="76">
        <v>42561</v>
      </c>
      <c r="D118" s="77">
        <v>28239</v>
      </c>
      <c r="E118" s="77">
        <v>9884</v>
      </c>
      <c r="F118" s="78">
        <v>4438</v>
      </c>
      <c r="H118" s="193">
        <v>40695</v>
      </c>
      <c r="I118" s="194">
        <v>26857</v>
      </c>
      <c r="J118" s="194">
        <v>9400</v>
      </c>
      <c r="K118" s="194">
        <v>4438</v>
      </c>
      <c r="L118" s="195"/>
      <c r="N118" s="191">
        <f t="shared" si="3"/>
        <v>4.5853298931072715</v>
      </c>
      <c r="O118" s="191">
        <f t="shared" si="4"/>
        <v>5.1457720519789945</v>
      </c>
      <c r="P118" s="191">
        <f t="shared" si="5"/>
        <v>0</v>
      </c>
      <c r="R118" s="250"/>
      <c r="S118" s="265">
        <v>51</v>
      </c>
      <c r="T118" s="265"/>
      <c r="U118" s="265"/>
      <c r="V118" s="265"/>
      <c r="W118" s="187"/>
    </row>
    <row r="119" spans="1:23" ht="12.75">
      <c r="A119" s="1" t="s">
        <v>2656</v>
      </c>
      <c r="B119" s="3" t="s">
        <v>1384</v>
      </c>
      <c r="C119" s="76">
        <v>42561</v>
      </c>
      <c r="D119" s="77">
        <v>28239</v>
      </c>
      <c r="E119" s="77">
        <v>9884</v>
      </c>
      <c r="F119" s="78">
        <v>4438</v>
      </c>
      <c r="H119" s="193">
        <v>40695</v>
      </c>
      <c r="I119" s="194">
        <v>26857</v>
      </c>
      <c r="J119" s="194">
        <v>9400</v>
      </c>
      <c r="K119" s="194">
        <v>4438</v>
      </c>
      <c r="L119" s="195"/>
      <c r="N119" s="191">
        <f t="shared" si="3"/>
        <v>4.5853298931072715</v>
      </c>
      <c r="O119" s="191">
        <f t="shared" si="4"/>
        <v>5.1457720519789945</v>
      </c>
      <c r="P119" s="191">
        <f t="shared" si="5"/>
        <v>0</v>
      </c>
      <c r="R119" s="253"/>
      <c r="S119" s="265"/>
      <c r="T119" s="265"/>
      <c r="U119" s="265"/>
      <c r="V119" s="265"/>
      <c r="W119" s="187"/>
    </row>
    <row r="120" spans="1:23" ht="12.75">
      <c r="A120" s="1" t="s">
        <v>2657</v>
      </c>
      <c r="B120" s="3" t="s">
        <v>1847</v>
      </c>
      <c r="C120" s="76">
        <v>42561</v>
      </c>
      <c r="D120" s="77">
        <v>28239</v>
      </c>
      <c r="E120" s="77">
        <v>9884</v>
      </c>
      <c r="F120" s="78">
        <v>4438</v>
      </c>
      <c r="H120" s="193">
        <v>40695</v>
      </c>
      <c r="I120" s="194">
        <v>26857</v>
      </c>
      <c r="J120" s="194">
        <v>9400</v>
      </c>
      <c r="K120" s="194">
        <v>4438</v>
      </c>
      <c r="L120" s="195"/>
      <c r="N120" s="191">
        <f t="shared" si="3"/>
        <v>4.5853298931072715</v>
      </c>
      <c r="O120" s="191">
        <f t="shared" si="4"/>
        <v>5.1457720519789945</v>
      </c>
      <c r="P120" s="191">
        <f t="shared" si="5"/>
        <v>0</v>
      </c>
      <c r="R120" s="250"/>
      <c r="S120" s="265">
        <v>12</v>
      </c>
      <c r="T120" s="265">
        <v>39</v>
      </c>
      <c r="U120" s="265"/>
      <c r="V120" s="265"/>
      <c r="W120" s="187"/>
    </row>
    <row r="121" spans="1:23" ht="12.75">
      <c r="A121" s="1" t="s">
        <v>2658</v>
      </c>
      <c r="B121" s="3" t="s">
        <v>1401</v>
      </c>
      <c r="C121" s="76">
        <v>46494</v>
      </c>
      <c r="D121" s="77">
        <v>29570</v>
      </c>
      <c r="E121" s="77">
        <v>10350</v>
      </c>
      <c r="F121" s="78">
        <v>6574</v>
      </c>
      <c r="H121" s="193">
        <v>44539</v>
      </c>
      <c r="I121" s="194">
        <v>28122</v>
      </c>
      <c r="J121" s="194">
        <v>9843</v>
      </c>
      <c r="K121" s="194">
        <v>6574</v>
      </c>
      <c r="L121" s="195"/>
      <c r="N121" s="191">
        <f t="shared" si="3"/>
        <v>4.38941152697636</v>
      </c>
      <c r="O121" s="191">
        <f t="shared" si="4"/>
        <v>5.1489936704359565</v>
      </c>
      <c r="P121" s="191">
        <f t="shared" si="5"/>
        <v>0</v>
      </c>
      <c r="R121" s="250"/>
      <c r="S121" s="265">
        <v>16</v>
      </c>
      <c r="T121" s="265">
        <v>3</v>
      </c>
      <c r="U121" s="265"/>
      <c r="V121" s="265"/>
      <c r="W121" s="187"/>
    </row>
    <row r="122" spans="1:23" ht="12.75" hidden="1">
      <c r="A122" s="295" t="s">
        <v>2659</v>
      </c>
      <c r="B122" s="296" t="s">
        <v>2546</v>
      </c>
      <c r="C122" s="76">
        <v>0</v>
      </c>
      <c r="D122" s="77">
        <v>0</v>
      </c>
      <c r="E122" s="77">
        <v>0</v>
      </c>
      <c r="F122" s="78">
        <v>0</v>
      </c>
      <c r="H122" s="193">
        <v>0</v>
      </c>
      <c r="I122" s="194">
        <v>0</v>
      </c>
      <c r="J122" s="194">
        <v>0</v>
      </c>
      <c r="K122" s="194">
        <v>0</v>
      </c>
      <c r="L122" s="195"/>
      <c r="N122" s="191" t="str">
        <f t="shared" si="3"/>
        <v>-</v>
      </c>
      <c r="O122" s="191" t="str">
        <f t="shared" si="4"/>
        <v>-</v>
      </c>
      <c r="P122" s="191" t="str">
        <f t="shared" si="5"/>
        <v>-</v>
      </c>
      <c r="R122" s="253"/>
      <c r="S122" s="265"/>
      <c r="T122" s="265"/>
      <c r="U122" s="265"/>
      <c r="V122" s="265"/>
      <c r="W122" s="187"/>
    </row>
    <row r="123" spans="1:23" ht="12.75">
      <c r="A123" s="1" t="s">
        <v>2660</v>
      </c>
      <c r="B123" s="3" t="s">
        <v>874</v>
      </c>
      <c r="C123" s="76">
        <v>43177</v>
      </c>
      <c r="D123" s="77">
        <v>28680</v>
      </c>
      <c r="E123" s="77">
        <v>10038</v>
      </c>
      <c r="F123" s="78">
        <v>4459</v>
      </c>
      <c r="H123" s="193">
        <v>41282</v>
      </c>
      <c r="I123" s="194">
        <v>27276</v>
      </c>
      <c r="J123" s="194">
        <v>9547</v>
      </c>
      <c r="K123" s="194">
        <v>4459</v>
      </c>
      <c r="L123" s="195"/>
      <c r="N123" s="191">
        <f t="shared" si="3"/>
        <v>4.590378373140851</v>
      </c>
      <c r="O123" s="191">
        <f t="shared" si="4"/>
        <v>5.147382314122311</v>
      </c>
      <c r="P123" s="191">
        <f t="shared" si="5"/>
        <v>0</v>
      </c>
      <c r="R123" s="250"/>
      <c r="S123" s="265">
        <v>22</v>
      </c>
      <c r="T123" s="265"/>
      <c r="U123" s="265"/>
      <c r="V123" s="265"/>
      <c r="W123" s="187"/>
    </row>
    <row r="124" spans="1:23" ht="12.75">
      <c r="A124" s="1" t="s">
        <v>2661</v>
      </c>
      <c r="B124" s="3" t="s">
        <v>970</v>
      </c>
      <c r="C124" s="76">
        <v>42561</v>
      </c>
      <c r="D124" s="77">
        <v>28239</v>
      </c>
      <c r="E124" s="77">
        <v>9884</v>
      </c>
      <c r="F124" s="78">
        <v>4438</v>
      </c>
      <c r="H124" s="193">
        <v>40695</v>
      </c>
      <c r="I124" s="194">
        <v>26857</v>
      </c>
      <c r="J124" s="194">
        <v>9400</v>
      </c>
      <c r="K124" s="194">
        <v>4438</v>
      </c>
      <c r="L124" s="195"/>
      <c r="N124" s="191">
        <f t="shared" si="3"/>
        <v>4.5853298931072715</v>
      </c>
      <c r="O124" s="191">
        <f t="shared" si="4"/>
        <v>5.1457720519789945</v>
      </c>
      <c r="P124" s="191">
        <f t="shared" si="5"/>
        <v>0</v>
      </c>
      <c r="R124" s="250"/>
      <c r="S124" s="265">
        <v>107</v>
      </c>
      <c r="T124" s="265">
        <v>41</v>
      </c>
      <c r="U124" s="265"/>
      <c r="V124" s="265"/>
      <c r="W124" s="187"/>
    </row>
    <row r="125" spans="1:23" ht="12.75">
      <c r="A125" s="1" t="s">
        <v>2662</v>
      </c>
      <c r="B125" s="3" t="s">
        <v>413</v>
      </c>
      <c r="C125" s="76">
        <v>42561</v>
      </c>
      <c r="D125" s="77">
        <v>28239</v>
      </c>
      <c r="E125" s="77">
        <v>9884</v>
      </c>
      <c r="F125" s="78">
        <v>4438</v>
      </c>
      <c r="H125" s="193">
        <v>40695</v>
      </c>
      <c r="I125" s="194">
        <v>26857</v>
      </c>
      <c r="J125" s="194">
        <v>9400</v>
      </c>
      <c r="K125" s="194">
        <v>4438</v>
      </c>
      <c r="L125" s="195"/>
      <c r="N125" s="191">
        <f t="shared" si="3"/>
        <v>4.5853298931072715</v>
      </c>
      <c r="O125" s="191">
        <f t="shared" si="4"/>
        <v>5.1457720519789945</v>
      </c>
      <c r="P125" s="191">
        <f t="shared" si="5"/>
        <v>0</v>
      </c>
      <c r="R125" s="250"/>
      <c r="S125" s="265">
        <v>11</v>
      </c>
      <c r="T125" s="265">
        <v>2</v>
      </c>
      <c r="U125" s="265"/>
      <c r="V125" s="265"/>
      <c r="W125" s="187"/>
    </row>
    <row r="126" spans="1:23" ht="12.75" hidden="1">
      <c r="A126" s="295" t="s">
        <v>2663</v>
      </c>
      <c r="B126" s="296" t="s">
        <v>414</v>
      </c>
      <c r="C126" s="76">
        <v>0</v>
      </c>
      <c r="D126" s="77">
        <v>0</v>
      </c>
      <c r="E126" s="77">
        <v>0</v>
      </c>
      <c r="F126" s="78">
        <v>0</v>
      </c>
      <c r="H126" s="193">
        <v>0</v>
      </c>
      <c r="I126" s="194">
        <v>0</v>
      </c>
      <c r="J126" s="194">
        <v>0</v>
      </c>
      <c r="K126" s="194">
        <v>0</v>
      </c>
      <c r="L126" s="195"/>
      <c r="N126" s="191" t="str">
        <f t="shared" si="3"/>
        <v>-</v>
      </c>
      <c r="O126" s="191" t="str">
        <f t="shared" si="4"/>
        <v>-</v>
      </c>
      <c r="P126" s="191" t="str">
        <f t="shared" si="5"/>
        <v>-</v>
      </c>
      <c r="R126" s="253"/>
      <c r="S126" s="265"/>
      <c r="T126" s="265"/>
      <c r="U126" s="265"/>
      <c r="V126" s="265"/>
      <c r="W126" s="187"/>
    </row>
    <row r="127" spans="1:23" ht="12.75" hidden="1">
      <c r="A127" s="295" t="s">
        <v>2664</v>
      </c>
      <c r="B127" s="296" t="s">
        <v>415</v>
      </c>
      <c r="C127" s="76">
        <v>0</v>
      </c>
      <c r="D127" s="77">
        <v>0</v>
      </c>
      <c r="E127" s="77">
        <v>0</v>
      </c>
      <c r="F127" s="78">
        <v>0</v>
      </c>
      <c r="H127" s="193">
        <v>0</v>
      </c>
      <c r="I127" s="194">
        <v>0</v>
      </c>
      <c r="J127" s="194">
        <v>0</v>
      </c>
      <c r="K127" s="194">
        <v>0</v>
      </c>
      <c r="L127" s="195"/>
      <c r="N127" s="191" t="str">
        <f t="shared" si="3"/>
        <v>-</v>
      </c>
      <c r="O127" s="191" t="str">
        <f t="shared" si="4"/>
        <v>-</v>
      </c>
      <c r="P127" s="191" t="str">
        <f t="shared" si="5"/>
        <v>-</v>
      </c>
      <c r="R127" s="253"/>
      <c r="S127" s="265"/>
      <c r="T127" s="265"/>
      <c r="U127" s="265"/>
      <c r="V127" s="265"/>
      <c r="W127" s="187"/>
    </row>
    <row r="128" spans="1:23" ht="12.75">
      <c r="A128" s="1" t="s">
        <v>2665</v>
      </c>
      <c r="B128" s="3" t="s">
        <v>1396</v>
      </c>
      <c r="C128" s="76">
        <v>42561</v>
      </c>
      <c r="D128" s="77">
        <v>28239</v>
      </c>
      <c r="E128" s="77">
        <v>9884</v>
      </c>
      <c r="F128" s="78">
        <v>4438</v>
      </c>
      <c r="H128" s="193">
        <v>40695</v>
      </c>
      <c r="I128" s="194">
        <v>26857</v>
      </c>
      <c r="J128" s="194">
        <v>9400</v>
      </c>
      <c r="K128" s="194">
        <v>4438</v>
      </c>
      <c r="L128" s="195"/>
      <c r="N128" s="191">
        <f t="shared" si="3"/>
        <v>4.5853298931072715</v>
      </c>
      <c r="O128" s="191">
        <f t="shared" si="4"/>
        <v>5.1457720519789945</v>
      </c>
      <c r="P128" s="191">
        <f t="shared" si="5"/>
        <v>0</v>
      </c>
      <c r="R128" s="250"/>
      <c r="S128" s="265">
        <v>76</v>
      </c>
      <c r="T128" s="265">
        <v>24</v>
      </c>
      <c r="U128" s="265"/>
      <c r="V128" s="265"/>
      <c r="W128" s="187"/>
    </row>
    <row r="129" spans="1:23" ht="12.75" hidden="1">
      <c r="A129" s="295" t="s">
        <v>2666</v>
      </c>
      <c r="B129" s="296" t="s">
        <v>1422</v>
      </c>
      <c r="C129" s="76">
        <v>0</v>
      </c>
      <c r="D129" s="77">
        <v>0</v>
      </c>
      <c r="E129" s="77">
        <v>0</v>
      </c>
      <c r="F129" s="78">
        <v>0</v>
      </c>
      <c r="H129" s="193">
        <v>0</v>
      </c>
      <c r="I129" s="194">
        <v>0</v>
      </c>
      <c r="J129" s="194">
        <v>0</v>
      </c>
      <c r="K129" s="194">
        <v>0</v>
      </c>
      <c r="L129" s="195"/>
      <c r="N129" s="191" t="str">
        <f t="shared" si="3"/>
        <v>-</v>
      </c>
      <c r="O129" s="191" t="str">
        <f t="shared" si="4"/>
        <v>-</v>
      </c>
      <c r="P129" s="191" t="str">
        <f t="shared" si="5"/>
        <v>-</v>
      </c>
      <c r="R129" s="253"/>
      <c r="S129" s="265"/>
      <c r="T129" s="265"/>
      <c r="U129" s="265"/>
      <c r="V129" s="265"/>
      <c r="W129" s="187"/>
    </row>
    <row r="130" spans="1:23" ht="12.75">
      <c r="A130" s="1" t="s">
        <v>2667</v>
      </c>
      <c r="B130" s="3" t="s">
        <v>416</v>
      </c>
      <c r="C130" s="76">
        <v>42561</v>
      </c>
      <c r="D130" s="77">
        <v>28239</v>
      </c>
      <c r="E130" s="77">
        <v>9884</v>
      </c>
      <c r="F130" s="78">
        <v>4438</v>
      </c>
      <c r="H130" s="193">
        <v>40695</v>
      </c>
      <c r="I130" s="194">
        <v>26857</v>
      </c>
      <c r="J130" s="194">
        <v>9400</v>
      </c>
      <c r="K130" s="194">
        <v>4438</v>
      </c>
      <c r="L130" s="195"/>
      <c r="N130" s="191">
        <f t="shared" si="3"/>
        <v>4.5853298931072715</v>
      </c>
      <c r="O130" s="191">
        <f t="shared" si="4"/>
        <v>5.1457720519789945</v>
      </c>
      <c r="P130" s="191">
        <f t="shared" si="5"/>
        <v>0</v>
      </c>
      <c r="R130" s="250"/>
      <c r="S130" s="265">
        <v>49</v>
      </c>
      <c r="T130" s="265"/>
      <c r="U130" s="265"/>
      <c r="V130" s="265"/>
      <c r="W130" s="187"/>
    </row>
    <row r="131" spans="1:23" ht="12.75" hidden="1">
      <c r="A131" s="295" t="s">
        <v>2668</v>
      </c>
      <c r="B131" s="296" t="s">
        <v>417</v>
      </c>
      <c r="C131" s="76">
        <v>0</v>
      </c>
      <c r="D131" s="77">
        <v>0</v>
      </c>
      <c r="E131" s="77">
        <v>0</v>
      </c>
      <c r="F131" s="78">
        <v>0</v>
      </c>
      <c r="H131" s="193">
        <v>0</v>
      </c>
      <c r="I131" s="194">
        <v>0</v>
      </c>
      <c r="J131" s="194">
        <v>0</v>
      </c>
      <c r="K131" s="194">
        <v>0</v>
      </c>
      <c r="L131" s="195"/>
      <c r="N131" s="191" t="str">
        <f t="shared" si="3"/>
        <v>-</v>
      </c>
      <c r="O131" s="191" t="str">
        <f t="shared" si="4"/>
        <v>-</v>
      </c>
      <c r="P131" s="191" t="str">
        <f t="shared" si="5"/>
        <v>-</v>
      </c>
      <c r="R131" s="253"/>
      <c r="S131" s="265"/>
      <c r="T131" s="265"/>
      <c r="U131" s="265"/>
      <c r="V131" s="265"/>
      <c r="W131" s="187"/>
    </row>
    <row r="132" spans="1:23" ht="12.75">
      <c r="A132" s="1" t="s">
        <v>2669</v>
      </c>
      <c r="B132" s="3" t="s">
        <v>418</v>
      </c>
      <c r="C132" s="76">
        <v>42561</v>
      </c>
      <c r="D132" s="77">
        <v>28239</v>
      </c>
      <c r="E132" s="77">
        <v>9884</v>
      </c>
      <c r="F132" s="78">
        <v>4438</v>
      </c>
      <c r="H132" s="193">
        <v>40695</v>
      </c>
      <c r="I132" s="194">
        <v>26857</v>
      </c>
      <c r="J132" s="194">
        <v>9400</v>
      </c>
      <c r="K132" s="194">
        <v>4438</v>
      </c>
      <c r="L132" s="195"/>
      <c r="N132" s="191">
        <f t="shared" si="3"/>
        <v>4.5853298931072715</v>
      </c>
      <c r="O132" s="191">
        <f t="shared" si="4"/>
        <v>5.1457720519789945</v>
      </c>
      <c r="P132" s="191">
        <f t="shared" si="5"/>
        <v>0</v>
      </c>
      <c r="R132" s="250"/>
      <c r="S132" s="265">
        <v>116</v>
      </c>
      <c r="T132" s="265">
        <v>68</v>
      </c>
      <c r="U132" s="265"/>
      <c r="V132" s="265"/>
      <c r="W132" s="187"/>
    </row>
    <row r="133" spans="1:23" ht="12.75">
      <c r="A133" s="1" t="s">
        <v>2670</v>
      </c>
      <c r="B133" s="3" t="s">
        <v>1848</v>
      </c>
      <c r="C133" s="76">
        <v>42561</v>
      </c>
      <c r="D133" s="77">
        <v>28239</v>
      </c>
      <c r="E133" s="77">
        <v>9884</v>
      </c>
      <c r="F133" s="78">
        <v>4438</v>
      </c>
      <c r="H133" s="193">
        <v>40695</v>
      </c>
      <c r="I133" s="194">
        <v>26857</v>
      </c>
      <c r="J133" s="194">
        <v>9400</v>
      </c>
      <c r="K133" s="194">
        <v>4438</v>
      </c>
      <c r="L133" s="195"/>
      <c r="N133" s="191">
        <f t="shared" si="3"/>
        <v>4.5853298931072715</v>
      </c>
      <c r="O133" s="191">
        <f t="shared" si="4"/>
        <v>5.1457720519789945</v>
      </c>
      <c r="P133" s="191">
        <f t="shared" si="5"/>
        <v>0</v>
      </c>
      <c r="R133" s="250"/>
      <c r="S133" s="265">
        <v>112</v>
      </c>
      <c r="T133" s="265">
        <v>110</v>
      </c>
      <c r="U133" s="265"/>
      <c r="V133" s="265"/>
      <c r="W133" s="187"/>
    </row>
    <row r="134" spans="1:23" ht="12.75" hidden="1">
      <c r="A134" s="295" t="s">
        <v>2671</v>
      </c>
      <c r="B134" s="296" t="s">
        <v>1419</v>
      </c>
      <c r="C134" s="76">
        <v>0</v>
      </c>
      <c r="D134" s="77">
        <v>0</v>
      </c>
      <c r="E134" s="77">
        <v>0</v>
      </c>
      <c r="F134" s="78">
        <v>0</v>
      </c>
      <c r="H134" s="193">
        <v>0</v>
      </c>
      <c r="I134" s="194">
        <v>0</v>
      </c>
      <c r="J134" s="194">
        <v>0</v>
      </c>
      <c r="K134" s="194">
        <v>0</v>
      </c>
      <c r="L134" s="195"/>
      <c r="N134" s="191" t="str">
        <f t="shared" si="3"/>
        <v>-</v>
      </c>
      <c r="O134" s="191" t="str">
        <f t="shared" si="4"/>
        <v>-</v>
      </c>
      <c r="P134" s="191" t="str">
        <f t="shared" si="5"/>
        <v>-</v>
      </c>
      <c r="R134" s="253"/>
      <c r="S134" s="265"/>
      <c r="T134" s="265"/>
      <c r="U134" s="265"/>
      <c r="V134" s="265"/>
      <c r="W134" s="187"/>
    </row>
    <row r="135" spans="1:23" ht="12.75">
      <c r="A135" s="1" t="s">
        <v>2672</v>
      </c>
      <c r="B135" s="3" t="s">
        <v>1425</v>
      </c>
      <c r="C135" s="76">
        <v>42561</v>
      </c>
      <c r="D135" s="77">
        <v>28239</v>
      </c>
      <c r="E135" s="77">
        <v>9884</v>
      </c>
      <c r="F135" s="78">
        <v>4438</v>
      </c>
      <c r="H135" s="193">
        <v>40695</v>
      </c>
      <c r="I135" s="194">
        <v>26857</v>
      </c>
      <c r="J135" s="194">
        <v>9400</v>
      </c>
      <c r="K135" s="194">
        <v>4438</v>
      </c>
      <c r="L135" s="195"/>
      <c r="N135" s="191">
        <f t="shared" si="3"/>
        <v>4.5853298931072715</v>
      </c>
      <c r="O135" s="191">
        <f t="shared" si="4"/>
        <v>5.1457720519789945</v>
      </c>
      <c r="P135" s="191">
        <f t="shared" si="5"/>
        <v>0</v>
      </c>
      <c r="R135" s="250"/>
      <c r="S135" s="265">
        <v>70</v>
      </c>
      <c r="T135" s="265">
        <v>14</v>
      </c>
      <c r="U135" s="265"/>
      <c r="V135" s="265"/>
      <c r="W135" s="187"/>
    </row>
    <row r="136" spans="1:23" ht="12.75">
      <c r="A136" s="1" t="s">
        <v>2673</v>
      </c>
      <c r="B136" s="148" t="s">
        <v>2030</v>
      </c>
      <c r="C136" s="76">
        <v>42561</v>
      </c>
      <c r="D136" s="77">
        <v>28239</v>
      </c>
      <c r="E136" s="77">
        <v>9884</v>
      </c>
      <c r="F136" s="78">
        <v>4438</v>
      </c>
      <c r="H136" s="193">
        <v>40695</v>
      </c>
      <c r="I136" s="194">
        <v>26857</v>
      </c>
      <c r="J136" s="194">
        <v>9400</v>
      </c>
      <c r="K136" s="194">
        <v>4438</v>
      </c>
      <c r="L136" s="195"/>
      <c r="N136" s="191">
        <f aca="true" t="shared" si="6" ref="N136:N165">IF(H136=0,"-",C136/H136*100-100)</f>
        <v>4.5853298931072715</v>
      </c>
      <c r="O136" s="191">
        <f aca="true" t="shared" si="7" ref="O136:O165">IF(H136=0,"-",D136/I136*100-100)</f>
        <v>5.1457720519789945</v>
      </c>
      <c r="P136" s="191">
        <f aca="true" t="shared" si="8" ref="P136:P165">IF(H136=0,"-",F136/(K136+L136)*100-100)</f>
        <v>0</v>
      </c>
      <c r="R136" s="250"/>
      <c r="S136" s="265"/>
      <c r="T136" s="265">
        <v>11</v>
      </c>
      <c r="U136" s="265"/>
      <c r="V136" s="265"/>
      <c r="W136" s="187"/>
    </row>
    <row r="137" spans="1:23" ht="12.75" hidden="1">
      <c r="A137" s="295" t="s">
        <v>2674</v>
      </c>
      <c r="B137" s="296" t="s">
        <v>1417</v>
      </c>
      <c r="C137" s="76">
        <v>0</v>
      </c>
      <c r="D137" s="77">
        <v>0</v>
      </c>
      <c r="E137" s="77">
        <v>0</v>
      </c>
      <c r="F137" s="78">
        <v>0</v>
      </c>
      <c r="H137" s="193">
        <v>0</v>
      </c>
      <c r="I137" s="194">
        <v>0</v>
      </c>
      <c r="J137" s="194">
        <v>0</v>
      </c>
      <c r="K137" s="194">
        <v>0</v>
      </c>
      <c r="L137" s="195"/>
      <c r="N137" s="191" t="str">
        <f t="shared" si="6"/>
        <v>-</v>
      </c>
      <c r="O137" s="191" t="str">
        <f t="shared" si="7"/>
        <v>-</v>
      </c>
      <c r="P137" s="191" t="str">
        <f t="shared" si="8"/>
        <v>-</v>
      </c>
      <c r="R137" s="253"/>
      <c r="S137" s="265"/>
      <c r="T137" s="265"/>
      <c r="U137" s="265"/>
      <c r="V137" s="265"/>
      <c r="W137" s="187"/>
    </row>
    <row r="138" spans="1:23" ht="12.75" hidden="1">
      <c r="A138" s="295" t="s">
        <v>2900</v>
      </c>
      <c r="B138" s="296" t="s">
        <v>2881</v>
      </c>
      <c r="C138" s="76"/>
      <c r="D138" s="77"/>
      <c r="E138" s="77"/>
      <c r="F138" s="78"/>
      <c r="H138" s="193"/>
      <c r="I138" s="194"/>
      <c r="J138" s="194"/>
      <c r="K138" s="194"/>
      <c r="L138" s="195"/>
      <c r="N138" s="191" t="str">
        <f t="shared" si="6"/>
        <v>-</v>
      </c>
      <c r="O138" s="191" t="str">
        <f t="shared" si="7"/>
        <v>-</v>
      </c>
      <c r="P138" s="191" t="str">
        <f t="shared" si="8"/>
        <v>-</v>
      </c>
      <c r="R138" s="253"/>
      <c r="S138" s="265"/>
      <c r="T138" s="265"/>
      <c r="U138" s="265"/>
      <c r="V138" s="265"/>
      <c r="W138" s="187"/>
    </row>
    <row r="139" spans="1:23" ht="12.75">
      <c r="A139" s="1" t="s">
        <v>2675</v>
      </c>
      <c r="B139" s="3" t="s">
        <v>1849</v>
      </c>
      <c r="C139" s="76">
        <v>50045</v>
      </c>
      <c r="D139" s="77">
        <v>31413</v>
      </c>
      <c r="E139" s="77">
        <v>10995</v>
      </c>
      <c r="F139" s="78">
        <v>7637</v>
      </c>
      <c r="H139" s="193">
        <v>47968</v>
      </c>
      <c r="I139" s="194">
        <v>29875</v>
      </c>
      <c r="J139" s="194">
        <v>10456</v>
      </c>
      <c r="K139" s="194">
        <v>7637</v>
      </c>
      <c r="L139" s="195"/>
      <c r="N139" s="191">
        <f t="shared" si="6"/>
        <v>4.329969979986643</v>
      </c>
      <c r="O139" s="191">
        <f t="shared" si="7"/>
        <v>5.148117154811715</v>
      </c>
      <c r="P139" s="191">
        <f t="shared" si="8"/>
        <v>0</v>
      </c>
      <c r="R139" s="250"/>
      <c r="S139" s="265">
        <v>79</v>
      </c>
      <c r="T139" s="265">
        <f>16+21</f>
        <v>37</v>
      </c>
      <c r="U139" s="265"/>
      <c r="V139" s="265"/>
      <c r="W139" s="187"/>
    </row>
    <row r="140" spans="1:23" ht="12.75" hidden="1">
      <c r="A140" s="295" t="s">
        <v>2676</v>
      </c>
      <c r="B140" s="296" t="s">
        <v>1431</v>
      </c>
      <c r="C140" s="76">
        <v>0</v>
      </c>
      <c r="D140" s="77">
        <v>0</v>
      </c>
      <c r="E140" s="77">
        <v>0</v>
      </c>
      <c r="F140" s="78">
        <v>0</v>
      </c>
      <c r="H140" s="193">
        <v>0</v>
      </c>
      <c r="I140" s="194">
        <v>0</v>
      </c>
      <c r="J140" s="194">
        <v>0</v>
      </c>
      <c r="K140" s="194">
        <v>0</v>
      </c>
      <c r="L140" s="195"/>
      <c r="N140" s="191" t="str">
        <f t="shared" si="6"/>
        <v>-</v>
      </c>
      <c r="O140" s="191" t="str">
        <f t="shared" si="7"/>
        <v>-</v>
      </c>
      <c r="P140" s="191" t="str">
        <f t="shared" si="8"/>
        <v>-</v>
      </c>
      <c r="R140" s="253"/>
      <c r="S140" s="265"/>
      <c r="T140" s="265"/>
      <c r="U140" s="265"/>
      <c r="V140" s="265"/>
      <c r="W140" s="187"/>
    </row>
    <row r="141" spans="1:23" ht="12.75">
      <c r="A141" s="1" t="s">
        <v>2677</v>
      </c>
      <c r="B141" s="3" t="s">
        <v>1433</v>
      </c>
      <c r="C141" s="76">
        <v>46769</v>
      </c>
      <c r="D141" s="77">
        <v>31348</v>
      </c>
      <c r="E141" s="77">
        <v>10972</v>
      </c>
      <c r="F141" s="78">
        <v>4449</v>
      </c>
      <c r="H141" s="193">
        <v>44697</v>
      </c>
      <c r="I141" s="194">
        <v>29813</v>
      </c>
      <c r="J141" s="194">
        <v>10435</v>
      </c>
      <c r="K141" s="194">
        <v>4449</v>
      </c>
      <c r="L141" s="195"/>
      <c r="N141" s="191">
        <f t="shared" si="6"/>
        <v>4.635657874130246</v>
      </c>
      <c r="O141" s="191">
        <f t="shared" si="7"/>
        <v>5.148760607788546</v>
      </c>
      <c r="P141" s="191">
        <f t="shared" si="8"/>
        <v>0</v>
      </c>
      <c r="R141" s="250"/>
      <c r="S141" s="265">
        <v>27</v>
      </c>
      <c r="T141" s="265"/>
      <c r="U141" s="265"/>
      <c r="V141" s="265"/>
      <c r="W141" s="187"/>
    </row>
    <row r="142" spans="1:23" ht="12.75" hidden="1">
      <c r="A142" s="295" t="s">
        <v>2678</v>
      </c>
      <c r="B142" s="296" t="s">
        <v>1429</v>
      </c>
      <c r="C142" s="76">
        <v>0</v>
      </c>
      <c r="D142" s="77">
        <v>0</v>
      </c>
      <c r="E142" s="77">
        <v>0</v>
      </c>
      <c r="F142" s="78">
        <v>0</v>
      </c>
      <c r="H142" s="193">
        <v>0</v>
      </c>
      <c r="I142" s="194">
        <v>0</v>
      </c>
      <c r="J142" s="194">
        <v>0</v>
      </c>
      <c r="K142" s="194">
        <v>0</v>
      </c>
      <c r="L142" s="195"/>
      <c r="N142" s="191" t="str">
        <f t="shared" si="6"/>
        <v>-</v>
      </c>
      <c r="O142" s="191" t="str">
        <f t="shared" si="7"/>
        <v>-</v>
      </c>
      <c r="P142" s="191" t="str">
        <f t="shared" si="8"/>
        <v>-</v>
      </c>
      <c r="R142" s="253"/>
      <c r="S142" s="265"/>
      <c r="T142" s="265"/>
      <c r="U142" s="265"/>
      <c r="V142" s="265"/>
      <c r="W142" s="187"/>
    </row>
    <row r="143" spans="1:23" ht="12.75">
      <c r="A143" s="1" t="s">
        <v>2679</v>
      </c>
      <c r="B143" s="3" t="s">
        <v>1428</v>
      </c>
      <c r="C143" s="76">
        <v>42561</v>
      </c>
      <c r="D143" s="77">
        <v>28239</v>
      </c>
      <c r="E143" s="77">
        <v>9884</v>
      </c>
      <c r="F143" s="78">
        <v>4438</v>
      </c>
      <c r="H143" s="193">
        <v>40695</v>
      </c>
      <c r="I143" s="194">
        <v>26857</v>
      </c>
      <c r="J143" s="194">
        <v>9400</v>
      </c>
      <c r="K143" s="194">
        <v>4438</v>
      </c>
      <c r="L143" s="195"/>
      <c r="N143" s="191">
        <f t="shared" si="6"/>
        <v>4.5853298931072715</v>
      </c>
      <c r="O143" s="191">
        <f t="shared" si="7"/>
        <v>5.1457720519789945</v>
      </c>
      <c r="P143" s="191">
        <f t="shared" si="8"/>
        <v>0</v>
      </c>
      <c r="R143" s="250"/>
      <c r="S143" s="265">
        <v>541</v>
      </c>
      <c r="T143" s="265">
        <f>27+12+28</f>
        <v>67</v>
      </c>
      <c r="U143" s="265"/>
      <c r="V143" s="265"/>
      <c r="W143" s="187"/>
    </row>
    <row r="144" spans="1:23" ht="12.75" hidden="1">
      <c r="A144" s="295" t="s">
        <v>2680</v>
      </c>
      <c r="B144" s="296" t="s">
        <v>1430</v>
      </c>
      <c r="C144" s="76">
        <v>0</v>
      </c>
      <c r="D144" s="77">
        <v>0</v>
      </c>
      <c r="E144" s="77">
        <v>0</v>
      </c>
      <c r="F144" s="78">
        <v>0</v>
      </c>
      <c r="H144" s="193">
        <v>0</v>
      </c>
      <c r="I144" s="194">
        <v>0</v>
      </c>
      <c r="J144" s="194">
        <v>0</v>
      </c>
      <c r="K144" s="194">
        <v>0</v>
      </c>
      <c r="L144" s="195"/>
      <c r="N144" s="191" t="str">
        <f t="shared" si="6"/>
        <v>-</v>
      </c>
      <c r="O144" s="191" t="str">
        <f t="shared" si="7"/>
        <v>-</v>
      </c>
      <c r="P144" s="191" t="str">
        <f t="shared" si="8"/>
        <v>-</v>
      </c>
      <c r="R144" s="253"/>
      <c r="S144" s="265"/>
      <c r="T144" s="265"/>
      <c r="U144" s="265"/>
      <c r="V144" s="265"/>
      <c r="W144" s="187"/>
    </row>
    <row r="145" spans="1:23" ht="12.75">
      <c r="A145" s="1" t="s">
        <v>2681</v>
      </c>
      <c r="B145" s="3" t="s">
        <v>2031</v>
      </c>
      <c r="C145" s="76">
        <v>43178</v>
      </c>
      <c r="D145" s="77">
        <v>28681</v>
      </c>
      <c r="E145" s="77">
        <v>10038</v>
      </c>
      <c r="F145" s="78">
        <v>4459</v>
      </c>
      <c r="H145" s="193">
        <v>41283</v>
      </c>
      <c r="I145" s="194">
        <v>27277</v>
      </c>
      <c r="J145" s="194">
        <v>9547</v>
      </c>
      <c r="K145" s="194">
        <v>4459</v>
      </c>
      <c r="L145" s="195"/>
      <c r="N145" s="191">
        <f t="shared" si="6"/>
        <v>4.590267180195241</v>
      </c>
      <c r="O145" s="191">
        <f t="shared" si="7"/>
        <v>5.147193606334994</v>
      </c>
      <c r="P145" s="191">
        <f t="shared" si="8"/>
        <v>0</v>
      </c>
      <c r="R145" s="250"/>
      <c r="S145" s="265">
        <v>54</v>
      </c>
      <c r="T145" s="265"/>
      <c r="U145" s="265"/>
      <c r="V145" s="265"/>
      <c r="W145" s="187"/>
    </row>
    <row r="146" spans="1:23" ht="12.75">
      <c r="A146" s="1" t="s">
        <v>2901</v>
      </c>
      <c r="B146" s="3" t="s">
        <v>2882</v>
      </c>
      <c r="C146" s="76">
        <v>43178</v>
      </c>
      <c r="D146" s="77">
        <v>28681</v>
      </c>
      <c r="E146" s="77">
        <v>10038</v>
      </c>
      <c r="F146" s="78">
        <v>4459</v>
      </c>
      <c r="H146" s="193">
        <v>41283</v>
      </c>
      <c r="I146" s="194">
        <v>27277</v>
      </c>
      <c r="J146" s="194">
        <v>9547</v>
      </c>
      <c r="K146" s="194">
        <v>4459</v>
      </c>
      <c r="L146" s="195"/>
      <c r="N146" s="191">
        <f t="shared" si="6"/>
        <v>4.590267180195241</v>
      </c>
      <c r="O146" s="191">
        <f t="shared" si="7"/>
        <v>5.147193606334994</v>
      </c>
      <c r="P146" s="191">
        <f t="shared" si="8"/>
        <v>0</v>
      </c>
      <c r="R146" s="253"/>
      <c r="S146" s="265">
        <v>25</v>
      </c>
      <c r="T146" s="265">
        <v>6</v>
      </c>
      <c r="U146" s="265"/>
      <c r="V146" s="265"/>
      <c r="W146" s="187"/>
    </row>
    <row r="147" spans="1:23" ht="12.75">
      <c r="A147" s="1" t="s">
        <v>2682</v>
      </c>
      <c r="B147" s="3" t="s">
        <v>1458</v>
      </c>
      <c r="C147" s="76">
        <v>39951</v>
      </c>
      <c r="D147" s="77">
        <v>26311</v>
      </c>
      <c r="E147" s="77">
        <v>9209</v>
      </c>
      <c r="F147" s="78">
        <v>4431</v>
      </c>
      <c r="H147" s="193">
        <v>38212</v>
      </c>
      <c r="I147" s="194">
        <v>25023</v>
      </c>
      <c r="J147" s="194">
        <v>8758</v>
      </c>
      <c r="K147" s="194">
        <v>4431</v>
      </c>
      <c r="L147" s="195"/>
      <c r="N147" s="191">
        <f t="shared" si="6"/>
        <v>4.550926410551654</v>
      </c>
      <c r="O147" s="191">
        <f t="shared" si="7"/>
        <v>5.147264516644697</v>
      </c>
      <c r="P147" s="191">
        <f t="shared" si="8"/>
        <v>0</v>
      </c>
      <c r="R147" s="250"/>
      <c r="S147" s="265"/>
      <c r="T147" s="265">
        <v>31</v>
      </c>
      <c r="U147" s="265"/>
      <c r="V147" s="265"/>
      <c r="W147" s="187"/>
    </row>
    <row r="148" spans="1:23" ht="12.75">
      <c r="A148" s="1" t="s">
        <v>2683</v>
      </c>
      <c r="B148" s="3" t="s">
        <v>1850</v>
      </c>
      <c r="C148" s="76">
        <v>39951</v>
      </c>
      <c r="D148" s="77">
        <v>26311</v>
      </c>
      <c r="E148" s="77">
        <v>9209</v>
      </c>
      <c r="F148" s="78">
        <v>4431</v>
      </c>
      <c r="H148" s="193">
        <v>38212</v>
      </c>
      <c r="I148" s="194">
        <v>25023</v>
      </c>
      <c r="J148" s="194">
        <v>8758</v>
      </c>
      <c r="K148" s="194">
        <v>4431</v>
      </c>
      <c r="L148" s="195"/>
      <c r="N148" s="191">
        <f t="shared" si="6"/>
        <v>4.550926410551654</v>
      </c>
      <c r="O148" s="191">
        <f t="shared" si="7"/>
        <v>5.147264516644697</v>
      </c>
      <c r="P148" s="191">
        <f t="shared" si="8"/>
        <v>0</v>
      </c>
      <c r="R148" s="250"/>
      <c r="S148" s="265">
        <v>15</v>
      </c>
      <c r="T148" s="265">
        <v>20</v>
      </c>
      <c r="U148" s="265"/>
      <c r="V148" s="265"/>
      <c r="W148" s="187"/>
    </row>
    <row r="149" spans="1:23" ht="12.75" hidden="1">
      <c r="A149" s="295" t="s">
        <v>2684</v>
      </c>
      <c r="B149" s="296" t="s">
        <v>1435</v>
      </c>
      <c r="C149" s="76">
        <v>0</v>
      </c>
      <c r="D149" s="77">
        <v>0</v>
      </c>
      <c r="E149" s="77">
        <v>0</v>
      </c>
      <c r="F149" s="78">
        <v>0</v>
      </c>
      <c r="H149" s="193">
        <v>0</v>
      </c>
      <c r="I149" s="194">
        <v>0</v>
      </c>
      <c r="J149" s="194">
        <v>0</v>
      </c>
      <c r="K149" s="194">
        <v>0</v>
      </c>
      <c r="L149" s="195"/>
      <c r="N149" s="191" t="str">
        <f t="shared" si="6"/>
        <v>-</v>
      </c>
      <c r="O149" s="191" t="str">
        <f t="shared" si="7"/>
        <v>-</v>
      </c>
      <c r="P149" s="191" t="str">
        <f t="shared" si="8"/>
        <v>-</v>
      </c>
      <c r="R149" s="253"/>
      <c r="S149" s="265"/>
      <c r="T149" s="265"/>
      <c r="U149" s="265"/>
      <c r="V149" s="265"/>
      <c r="W149" s="187"/>
    </row>
    <row r="150" spans="1:23" ht="12.75">
      <c r="A150" s="1" t="s">
        <v>2685</v>
      </c>
      <c r="B150" s="325" t="s">
        <v>2547</v>
      </c>
      <c r="C150" s="76">
        <v>39951</v>
      </c>
      <c r="D150" s="77">
        <v>26311</v>
      </c>
      <c r="E150" s="77">
        <v>9209</v>
      </c>
      <c r="F150" s="78">
        <v>4431</v>
      </c>
      <c r="H150" s="193">
        <v>38212</v>
      </c>
      <c r="I150" s="194">
        <v>25023</v>
      </c>
      <c r="J150" s="194">
        <v>8758</v>
      </c>
      <c r="K150" s="194">
        <v>4431</v>
      </c>
      <c r="L150" s="195"/>
      <c r="N150" s="191">
        <f t="shared" si="6"/>
        <v>4.550926410551654</v>
      </c>
      <c r="O150" s="191">
        <f t="shared" si="7"/>
        <v>5.147264516644697</v>
      </c>
      <c r="P150" s="191">
        <f t="shared" si="8"/>
        <v>0</v>
      </c>
      <c r="R150" s="250"/>
      <c r="S150" s="265">
        <v>261</v>
      </c>
      <c r="T150" s="265">
        <v>67</v>
      </c>
      <c r="U150" s="265"/>
      <c r="V150" s="265"/>
      <c r="W150" s="187"/>
    </row>
    <row r="151" spans="1:23" ht="12.75" hidden="1">
      <c r="A151" s="295" t="s">
        <v>2686</v>
      </c>
      <c r="B151" s="296" t="s">
        <v>2548</v>
      </c>
      <c r="C151" s="76">
        <v>0</v>
      </c>
      <c r="D151" s="77">
        <v>0</v>
      </c>
      <c r="E151" s="77">
        <v>0</v>
      </c>
      <c r="F151" s="78">
        <v>0</v>
      </c>
      <c r="H151" s="193">
        <v>0</v>
      </c>
      <c r="I151" s="194">
        <v>0</v>
      </c>
      <c r="J151" s="194">
        <v>0</v>
      </c>
      <c r="K151" s="194">
        <v>0</v>
      </c>
      <c r="L151" s="195"/>
      <c r="N151" s="191" t="str">
        <f t="shared" si="6"/>
        <v>-</v>
      </c>
      <c r="O151" s="191" t="str">
        <f t="shared" si="7"/>
        <v>-</v>
      </c>
      <c r="P151" s="191" t="str">
        <f t="shared" si="8"/>
        <v>-</v>
      </c>
      <c r="R151" s="253"/>
      <c r="S151" s="265"/>
      <c r="T151" s="265"/>
      <c r="U151" s="265"/>
      <c r="V151" s="265"/>
      <c r="W151" s="187"/>
    </row>
    <row r="152" spans="1:23" ht="12.75">
      <c r="A152" s="1" t="s">
        <v>2687</v>
      </c>
      <c r="B152" s="3" t="s">
        <v>1046</v>
      </c>
      <c r="C152" s="76">
        <v>39951</v>
      </c>
      <c r="D152" s="77">
        <v>26311</v>
      </c>
      <c r="E152" s="77">
        <v>9209</v>
      </c>
      <c r="F152" s="78">
        <v>4431</v>
      </c>
      <c r="H152" s="193">
        <v>38212</v>
      </c>
      <c r="I152" s="194">
        <v>25023</v>
      </c>
      <c r="J152" s="194">
        <v>8758</v>
      </c>
      <c r="K152" s="194">
        <v>4431</v>
      </c>
      <c r="L152" s="195"/>
      <c r="N152" s="191">
        <f t="shared" si="6"/>
        <v>4.550926410551654</v>
      </c>
      <c r="O152" s="191">
        <f t="shared" si="7"/>
        <v>5.147264516644697</v>
      </c>
      <c r="P152" s="191">
        <f t="shared" si="8"/>
        <v>0</v>
      </c>
      <c r="R152" s="253"/>
      <c r="S152" s="265"/>
      <c r="T152" s="265"/>
      <c r="U152" s="265"/>
      <c r="V152" s="265"/>
      <c r="W152" s="187"/>
    </row>
    <row r="153" spans="1:23" ht="12.75">
      <c r="A153" s="1" t="s">
        <v>2688</v>
      </c>
      <c r="B153" s="3" t="s">
        <v>1438</v>
      </c>
      <c r="C153" s="76">
        <v>40945</v>
      </c>
      <c r="D153" s="77">
        <v>27047</v>
      </c>
      <c r="E153" s="77">
        <v>9466</v>
      </c>
      <c r="F153" s="78">
        <v>4432</v>
      </c>
      <c r="H153" s="193">
        <v>39158</v>
      </c>
      <c r="I153" s="194">
        <v>25723</v>
      </c>
      <c r="J153" s="194">
        <v>9003</v>
      </c>
      <c r="K153" s="194">
        <v>4432</v>
      </c>
      <c r="L153" s="195"/>
      <c r="N153" s="191">
        <f t="shared" si="6"/>
        <v>4.563563001174728</v>
      </c>
      <c r="O153" s="191">
        <f t="shared" si="7"/>
        <v>5.147144578781621</v>
      </c>
      <c r="P153" s="191">
        <f t="shared" si="8"/>
        <v>0</v>
      </c>
      <c r="R153" s="250"/>
      <c r="S153" s="265">
        <v>85</v>
      </c>
      <c r="T153" s="265">
        <v>67</v>
      </c>
      <c r="U153" s="265"/>
      <c r="V153" s="265"/>
      <c r="W153" s="187"/>
    </row>
    <row r="154" spans="1:23" ht="12.75">
      <c r="A154" s="1" t="s">
        <v>2689</v>
      </c>
      <c r="B154" s="3" t="s">
        <v>1439</v>
      </c>
      <c r="C154" s="76">
        <v>40945</v>
      </c>
      <c r="D154" s="77">
        <v>27047</v>
      </c>
      <c r="E154" s="77">
        <v>9466</v>
      </c>
      <c r="F154" s="78">
        <v>4432</v>
      </c>
      <c r="H154" s="193">
        <v>39158</v>
      </c>
      <c r="I154" s="194">
        <v>25723</v>
      </c>
      <c r="J154" s="194">
        <v>9003</v>
      </c>
      <c r="K154" s="194">
        <v>4432</v>
      </c>
      <c r="L154" s="195"/>
      <c r="N154" s="191">
        <f t="shared" si="6"/>
        <v>4.563563001174728</v>
      </c>
      <c r="O154" s="191">
        <f t="shared" si="7"/>
        <v>5.147144578781621</v>
      </c>
      <c r="P154" s="191">
        <f t="shared" si="8"/>
        <v>0</v>
      </c>
      <c r="R154" s="250"/>
      <c r="S154" s="265">
        <v>50</v>
      </c>
      <c r="T154" s="265">
        <v>42</v>
      </c>
      <c r="U154" s="265"/>
      <c r="V154" s="265"/>
      <c r="W154" s="187"/>
    </row>
    <row r="155" spans="1:23" ht="12.75" hidden="1">
      <c r="A155" s="295" t="s">
        <v>2690</v>
      </c>
      <c r="B155" s="296" t="s">
        <v>419</v>
      </c>
      <c r="C155" s="76">
        <v>0</v>
      </c>
      <c r="D155" s="77">
        <v>0</v>
      </c>
      <c r="E155" s="77">
        <v>0</v>
      </c>
      <c r="F155" s="78">
        <v>0</v>
      </c>
      <c r="H155" s="193">
        <v>0</v>
      </c>
      <c r="I155" s="194">
        <v>0</v>
      </c>
      <c r="J155" s="194">
        <v>0</v>
      </c>
      <c r="K155" s="194">
        <v>0</v>
      </c>
      <c r="L155" s="195"/>
      <c r="N155" s="191" t="str">
        <f t="shared" si="6"/>
        <v>-</v>
      </c>
      <c r="O155" s="191" t="str">
        <f t="shared" si="7"/>
        <v>-</v>
      </c>
      <c r="P155" s="191" t="str">
        <f t="shared" si="8"/>
        <v>-</v>
      </c>
      <c r="R155" s="253"/>
      <c r="S155" s="265"/>
      <c r="T155" s="265"/>
      <c r="U155" s="265"/>
      <c r="V155" s="265"/>
      <c r="W155" s="187"/>
    </row>
    <row r="156" spans="1:23" ht="12.75" hidden="1">
      <c r="A156" s="295" t="s">
        <v>2691</v>
      </c>
      <c r="B156" s="296" t="s">
        <v>1059</v>
      </c>
      <c r="C156" s="76">
        <v>0</v>
      </c>
      <c r="D156" s="77">
        <v>0</v>
      </c>
      <c r="E156" s="77">
        <v>0</v>
      </c>
      <c r="F156" s="78">
        <v>0</v>
      </c>
      <c r="H156" s="193">
        <v>0</v>
      </c>
      <c r="I156" s="194">
        <v>0</v>
      </c>
      <c r="J156" s="194">
        <v>0</v>
      </c>
      <c r="K156" s="194">
        <v>0</v>
      </c>
      <c r="L156" s="195"/>
      <c r="N156" s="191" t="str">
        <f t="shared" si="6"/>
        <v>-</v>
      </c>
      <c r="O156" s="191" t="str">
        <f t="shared" si="7"/>
        <v>-</v>
      </c>
      <c r="P156" s="191" t="str">
        <f t="shared" si="8"/>
        <v>-</v>
      </c>
      <c r="R156" s="253"/>
      <c r="S156" s="265"/>
      <c r="T156" s="265"/>
      <c r="U156" s="265"/>
      <c r="V156" s="265"/>
      <c r="W156" s="187"/>
    </row>
    <row r="157" spans="1:23" ht="12.75" hidden="1">
      <c r="A157" s="295" t="s">
        <v>2692</v>
      </c>
      <c r="B157" s="296" t="s">
        <v>2032</v>
      </c>
      <c r="C157" s="76">
        <v>0</v>
      </c>
      <c r="D157" s="77">
        <v>0</v>
      </c>
      <c r="E157" s="77">
        <v>0</v>
      </c>
      <c r="F157" s="78">
        <v>0</v>
      </c>
      <c r="H157" s="193">
        <v>0</v>
      </c>
      <c r="I157" s="194">
        <v>0</v>
      </c>
      <c r="J157" s="194">
        <v>0</v>
      </c>
      <c r="K157" s="194">
        <v>0</v>
      </c>
      <c r="L157" s="195"/>
      <c r="N157" s="191" t="str">
        <f t="shared" si="6"/>
        <v>-</v>
      </c>
      <c r="O157" s="191" t="str">
        <f t="shared" si="7"/>
        <v>-</v>
      </c>
      <c r="P157" s="191" t="str">
        <f t="shared" si="8"/>
        <v>-</v>
      </c>
      <c r="R157" s="253"/>
      <c r="S157" s="265"/>
      <c r="T157" s="265"/>
      <c r="U157" s="265"/>
      <c r="V157" s="265"/>
      <c r="W157" s="187"/>
    </row>
    <row r="158" spans="1:23" ht="12.75">
      <c r="A158" s="1" t="s">
        <v>2693</v>
      </c>
      <c r="B158" s="3" t="s">
        <v>2033</v>
      </c>
      <c r="C158" s="76">
        <v>40945</v>
      </c>
      <c r="D158" s="77">
        <v>27047</v>
      </c>
      <c r="E158" s="77">
        <v>9466</v>
      </c>
      <c r="F158" s="78">
        <v>4432</v>
      </c>
      <c r="H158" s="193">
        <v>39158</v>
      </c>
      <c r="I158" s="194">
        <v>25723</v>
      </c>
      <c r="J158" s="194">
        <v>9003</v>
      </c>
      <c r="K158" s="194">
        <v>4432</v>
      </c>
      <c r="L158" s="195"/>
      <c r="N158" s="191">
        <f t="shared" si="6"/>
        <v>4.563563001174728</v>
      </c>
      <c r="O158" s="191">
        <f t="shared" si="7"/>
        <v>5.147144578781621</v>
      </c>
      <c r="P158" s="191">
        <f t="shared" si="8"/>
        <v>0</v>
      </c>
      <c r="R158" s="250"/>
      <c r="S158" s="265">
        <v>54</v>
      </c>
      <c r="T158" s="265">
        <v>76</v>
      </c>
      <c r="U158" s="265"/>
      <c r="V158" s="265"/>
      <c r="W158" s="187"/>
    </row>
    <row r="159" spans="1:23" ht="12.75">
      <c r="A159" s="1" t="s">
        <v>2694</v>
      </c>
      <c r="B159" s="3" t="s">
        <v>1061</v>
      </c>
      <c r="C159" s="76">
        <v>39951</v>
      </c>
      <c r="D159" s="77">
        <v>26311</v>
      </c>
      <c r="E159" s="77">
        <v>9209</v>
      </c>
      <c r="F159" s="78">
        <v>4431</v>
      </c>
      <c r="H159" s="193">
        <v>38212</v>
      </c>
      <c r="I159" s="194">
        <v>25023</v>
      </c>
      <c r="J159" s="194">
        <v>8758</v>
      </c>
      <c r="K159" s="194">
        <v>4431</v>
      </c>
      <c r="L159" s="195"/>
      <c r="N159" s="191">
        <f t="shared" si="6"/>
        <v>4.550926410551654</v>
      </c>
      <c r="O159" s="191">
        <f t="shared" si="7"/>
        <v>5.147264516644697</v>
      </c>
      <c r="P159" s="191">
        <f t="shared" si="8"/>
        <v>0</v>
      </c>
      <c r="R159" s="250"/>
      <c r="S159" s="265">
        <v>302</v>
      </c>
      <c r="T159" s="265">
        <v>143</v>
      </c>
      <c r="U159" s="265"/>
      <c r="V159" s="265"/>
      <c r="W159" s="187"/>
    </row>
    <row r="160" spans="1:23" ht="12.75" hidden="1">
      <c r="A160" s="295" t="s">
        <v>2695</v>
      </c>
      <c r="B160" s="296" t="s">
        <v>1347</v>
      </c>
      <c r="C160" s="76">
        <v>0</v>
      </c>
      <c r="D160" s="77">
        <v>0</v>
      </c>
      <c r="E160" s="77">
        <v>0</v>
      </c>
      <c r="F160" s="78">
        <v>0</v>
      </c>
      <c r="H160" s="193">
        <v>0</v>
      </c>
      <c r="I160" s="194">
        <v>0</v>
      </c>
      <c r="J160" s="194">
        <v>0</v>
      </c>
      <c r="K160" s="194">
        <v>0</v>
      </c>
      <c r="L160" s="195"/>
      <c r="N160" s="191" t="str">
        <f t="shared" si="6"/>
        <v>-</v>
      </c>
      <c r="O160" s="191" t="str">
        <f t="shared" si="7"/>
        <v>-</v>
      </c>
      <c r="P160" s="191" t="str">
        <f t="shared" si="8"/>
        <v>-</v>
      </c>
      <c r="R160" s="253"/>
      <c r="S160" s="265"/>
      <c r="T160" s="265"/>
      <c r="U160" s="265"/>
      <c r="V160" s="265"/>
      <c r="W160" s="187"/>
    </row>
    <row r="161" spans="1:23" ht="12.75">
      <c r="A161" s="1" t="s">
        <v>2696</v>
      </c>
      <c r="B161" s="3" t="s">
        <v>420</v>
      </c>
      <c r="C161" s="76">
        <v>39951</v>
      </c>
      <c r="D161" s="77">
        <v>26311</v>
      </c>
      <c r="E161" s="77">
        <v>9209</v>
      </c>
      <c r="F161" s="78">
        <v>4431</v>
      </c>
      <c r="H161" s="193">
        <v>38212</v>
      </c>
      <c r="I161" s="194">
        <v>25023</v>
      </c>
      <c r="J161" s="194">
        <v>8758</v>
      </c>
      <c r="K161" s="194">
        <v>4431</v>
      </c>
      <c r="L161" s="195"/>
      <c r="N161" s="191">
        <f t="shared" si="6"/>
        <v>4.550926410551654</v>
      </c>
      <c r="O161" s="191">
        <f t="shared" si="7"/>
        <v>5.147264516644697</v>
      </c>
      <c r="P161" s="191">
        <f t="shared" si="8"/>
        <v>0</v>
      </c>
      <c r="R161" s="250"/>
      <c r="S161" s="265">
        <v>30</v>
      </c>
      <c r="T161" s="265">
        <v>15</v>
      </c>
      <c r="U161" s="265"/>
      <c r="V161" s="265"/>
      <c r="W161" s="187"/>
    </row>
    <row r="162" spans="1:23" ht="12.75" hidden="1">
      <c r="A162" s="295" t="s">
        <v>2697</v>
      </c>
      <c r="B162" s="296" t="s">
        <v>421</v>
      </c>
      <c r="C162" s="76">
        <v>0</v>
      </c>
      <c r="D162" s="77">
        <v>0</v>
      </c>
      <c r="E162" s="77">
        <v>0</v>
      </c>
      <c r="F162" s="78">
        <v>0</v>
      </c>
      <c r="H162" s="193">
        <v>0</v>
      </c>
      <c r="I162" s="194">
        <v>0</v>
      </c>
      <c r="J162" s="194">
        <v>0</v>
      </c>
      <c r="K162" s="194">
        <v>0</v>
      </c>
      <c r="L162" s="195"/>
      <c r="N162" s="191" t="str">
        <f t="shared" si="6"/>
        <v>-</v>
      </c>
      <c r="O162" s="191" t="str">
        <f t="shared" si="7"/>
        <v>-</v>
      </c>
      <c r="P162" s="191" t="str">
        <f t="shared" si="8"/>
        <v>-</v>
      </c>
      <c r="R162" s="253"/>
      <c r="S162" s="265"/>
      <c r="T162" s="265"/>
      <c r="U162" s="265"/>
      <c r="V162" s="265"/>
      <c r="W162" s="187"/>
    </row>
    <row r="163" spans="1:23" ht="12.75">
      <c r="A163" s="1" t="s">
        <v>2698</v>
      </c>
      <c r="B163" s="3" t="s">
        <v>1065</v>
      </c>
      <c r="C163" s="76">
        <v>39951</v>
      </c>
      <c r="D163" s="77">
        <v>26311</v>
      </c>
      <c r="E163" s="77">
        <v>9209</v>
      </c>
      <c r="F163" s="78">
        <v>4431</v>
      </c>
      <c r="H163" s="193">
        <v>38212</v>
      </c>
      <c r="I163" s="194">
        <v>25023</v>
      </c>
      <c r="J163" s="194">
        <v>8758</v>
      </c>
      <c r="K163" s="194">
        <v>4431</v>
      </c>
      <c r="L163" s="195"/>
      <c r="N163" s="191">
        <f t="shared" si="6"/>
        <v>4.550926410551654</v>
      </c>
      <c r="O163" s="191">
        <f t="shared" si="7"/>
        <v>5.147264516644697</v>
      </c>
      <c r="P163" s="191">
        <f t="shared" si="8"/>
        <v>0</v>
      </c>
      <c r="R163" s="250"/>
      <c r="S163" s="265">
        <v>20</v>
      </c>
      <c r="T163" s="265">
        <v>63</v>
      </c>
      <c r="U163" s="265"/>
      <c r="V163" s="265"/>
      <c r="W163" s="187"/>
    </row>
    <row r="164" spans="1:23" ht="12.75" hidden="1">
      <c r="A164" s="295" t="s">
        <v>2699</v>
      </c>
      <c r="B164" s="296" t="s">
        <v>2034</v>
      </c>
      <c r="C164" s="76">
        <v>0</v>
      </c>
      <c r="D164" s="77">
        <v>0</v>
      </c>
      <c r="E164" s="77">
        <v>0</v>
      </c>
      <c r="F164" s="78">
        <v>0</v>
      </c>
      <c r="H164" s="193">
        <v>0</v>
      </c>
      <c r="I164" s="194">
        <v>0</v>
      </c>
      <c r="J164" s="194">
        <v>0</v>
      </c>
      <c r="K164" s="194">
        <v>0</v>
      </c>
      <c r="L164" s="195"/>
      <c r="N164" s="191" t="str">
        <f t="shared" si="6"/>
        <v>-</v>
      </c>
      <c r="O164" s="191" t="str">
        <f t="shared" si="7"/>
        <v>-</v>
      </c>
      <c r="P164" s="191" t="str">
        <f t="shared" si="8"/>
        <v>-</v>
      </c>
      <c r="R164" s="253"/>
      <c r="S164" s="265"/>
      <c r="T164" s="265"/>
      <c r="U164" s="265"/>
      <c r="V164" s="265"/>
      <c r="W164" s="187"/>
    </row>
    <row r="165" spans="1:23" ht="12.75">
      <c r="A165" s="1" t="s">
        <v>2700</v>
      </c>
      <c r="B165" s="3" t="s">
        <v>1852</v>
      </c>
      <c r="C165" s="76">
        <v>40945</v>
      </c>
      <c r="D165" s="77">
        <v>27047</v>
      </c>
      <c r="E165" s="77">
        <v>9466</v>
      </c>
      <c r="F165" s="78">
        <v>4432</v>
      </c>
      <c r="H165" s="193">
        <v>39158</v>
      </c>
      <c r="I165" s="194">
        <v>25723</v>
      </c>
      <c r="J165" s="194">
        <v>9003</v>
      </c>
      <c r="K165" s="194">
        <v>4432</v>
      </c>
      <c r="L165" s="195"/>
      <c r="N165" s="191">
        <f t="shared" si="6"/>
        <v>4.563563001174728</v>
      </c>
      <c r="O165" s="191">
        <f t="shared" si="7"/>
        <v>5.147144578781621</v>
      </c>
      <c r="P165" s="191">
        <f t="shared" si="8"/>
        <v>0</v>
      </c>
      <c r="R165" s="253"/>
      <c r="S165" s="265"/>
      <c r="T165" s="265"/>
      <c r="U165" s="265"/>
      <c r="V165" s="265"/>
      <c r="W165" s="187"/>
    </row>
    <row r="166" spans="1:23" ht="12.75">
      <c r="A166" s="1" t="s">
        <v>2701</v>
      </c>
      <c r="B166" s="3" t="s">
        <v>1853</v>
      </c>
      <c r="C166" s="76">
        <v>40945</v>
      </c>
      <c r="D166" s="77">
        <v>27047</v>
      </c>
      <c r="E166" s="77">
        <v>9466</v>
      </c>
      <c r="F166" s="78">
        <v>4432</v>
      </c>
      <c r="H166" s="193">
        <v>39158</v>
      </c>
      <c r="I166" s="194">
        <v>25723</v>
      </c>
      <c r="J166" s="194">
        <v>9003</v>
      </c>
      <c r="K166" s="194">
        <v>4432</v>
      </c>
      <c r="L166" s="195"/>
      <c r="N166" s="191">
        <f aca="true" t="shared" si="9" ref="N166:N195">IF(H166=0,"-",C166/H166*100-100)</f>
        <v>4.563563001174728</v>
      </c>
      <c r="O166" s="191">
        <f aca="true" t="shared" si="10" ref="O166:O195">IF(H166=0,"-",D166/I166*100-100)</f>
        <v>5.147144578781621</v>
      </c>
      <c r="P166" s="191">
        <f aca="true" t="shared" si="11" ref="P166:P195">IF(H166=0,"-",F166/(K166+L166)*100-100)</f>
        <v>0</v>
      </c>
      <c r="R166" s="253"/>
      <c r="S166" s="265"/>
      <c r="T166" s="265"/>
      <c r="U166" s="265"/>
      <c r="V166" s="265"/>
      <c r="W166" s="187"/>
    </row>
    <row r="167" spans="1:23" ht="12.75" hidden="1">
      <c r="A167" s="295" t="s">
        <v>2702</v>
      </c>
      <c r="B167" s="296" t="s">
        <v>1441</v>
      </c>
      <c r="C167" s="76">
        <v>0</v>
      </c>
      <c r="D167" s="77">
        <v>0</v>
      </c>
      <c r="E167" s="77">
        <v>0</v>
      </c>
      <c r="F167" s="78">
        <v>0</v>
      </c>
      <c r="H167" s="193">
        <v>0</v>
      </c>
      <c r="I167" s="194">
        <v>0</v>
      </c>
      <c r="J167" s="194">
        <v>0</v>
      </c>
      <c r="K167" s="194">
        <v>0</v>
      </c>
      <c r="L167" s="195"/>
      <c r="N167" s="191" t="str">
        <f t="shared" si="9"/>
        <v>-</v>
      </c>
      <c r="O167" s="191" t="str">
        <f t="shared" si="10"/>
        <v>-</v>
      </c>
      <c r="P167" s="191" t="str">
        <f t="shared" si="11"/>
        <v>-</v>
      </c>
      <c r="R167" s="253"/>
      <c r="S167" s="265"/>
      <c r="T167" s="265"/>
      <c r="U167" s="265"/>
      <c r="V167" s="265"/>
      <c r="W167" s="187"/>
    </row>
    <row r="168" spans="1:23" ht="12.75" hidden="1">
      <c r="A168" s="295" t="s">
        <v>2703</v>
      </c>
      <c r="B168" s="296" t="s">
        <v>2549</v>
      </c>
      <c r="C168" s="76">
        <v>0</v>
      </c>
      <c r="D168" s="77">
        <v>0</v>
      </c>
      <c r="E168" s="77">
        <v>0</v>
      </c>
      <c r="F168" s="78">
        <v>0</v>
      </c>
      <c r="H168" s="193">
        <v>0</v>
      </c>
      <c r="I168" s="194">
        <v>0</v>
      </c>
      <c r="J168" s="194">
        <v>0</v>
      </c>
      <c r="K168" s="194">
        <v>0</v>
      </c>
      <c r="L168" s="195"/>
      <c r="N168" s="191" t="str">
        <f t="shared" si="9"/>
        <v>-</v>
      </c>
      <c r="O168" s="191" t="str">
        <f t="shared" si="10"/>
        <v>-</v>
      </c>
      <c r="P168" s="191" t="str">
        <f t="shared" si="11"/>
        <v>-</v>
      </c>
      <c r="R168" s="253"/>
      <c r="S168" s="265"/>
      <c r="T168" s="265"/>
      <c r="U168" s="265"/>
      <c r="V168" s="265"/>
      <c r="W168" s="187"/>
    </row>
    <row r="169" spans="1:23" ht="12.75" hidden="1">
      <c r="A169" s="295" t="s">
        <v>2704</v>
      </c>
      <c r="B169" s="296" t="s">
        <v>1445</v>
      </c>
      <c r="C169" s="76">
        <v>0</v>
      </c>
      <c r="D169" s="77">
        <v>0</v>
      </c>
      <c r="E169" s="77">
        <v>0</v>
      </c>
      <c r="F169" s="78">
        <v>0</v>
      </c>
      <c r="H169" s="237">
        <v>0</v>
      </c>
      <c r="I169" s="238">
        <v>0</v>
      </c>
      <c r="J169" s="238">
        <v>0</v>
      </c>
      <c r="K169" s="238">
        <v>0</v>
      </c>
      <c r="L169" s="239"/>
      <c r="M169" s="158"/>
      <c r="N169" s="240" t="str">
        <f t="shared" si="9"/>
        <v>-</v>
      </c>
      <c r="O169" s="240" t="str">
        <f t="shared" si="10"/>
        <v>-</v>
      </c>
      <c r="P169" s="240" t="str">
        <f t="shared" si="11"/>
        <v>-</v>
      </c>
      <c r="Q169" s="158"/>
      <c r="R169" s="253"/>
      <c r="S169" s="265"/>
      <c r="T169" s="265"/>
      <c r="U169" s="265"/>
      <c r="V169" s="265"/>
      <c r="W169" s="159"/>
    </row>
    <row r="170" spans="1:23" ht="12.75" hidden="1">
      <c r="A170" s="295" t="s">
        <v>2705</v>
      </c>
      <c r="B170" s="296" t="s">
        <v>2550</v>
      </c>
      <c r="C170" s="76">
        <v>0</v>
      </c>
      <c r="D170" s="77">
        <v>0</v>
      </c>
      <c r="E170" s="77">
        <v>0</v>
      </c>
      <c r="F170" s="78">
        <v>0</v>
      </c>
      <c r="H170" s="193">
        <v>0</v>
      </c>
      <c r="I170" s="194">
        <v>0</v>
      </c>
      <c r="J170" s="194">
        <v>0</v>
      </c>
      <c r="K170" s="194">
        <v>0</v>
      </c>
      <c r="L170" s="195"/>
      <c r="N170" s="191" t="str">
        <f t="shared" si="9"/>
        <v>-</v>
      </c>
      <c r="O170" s="191" t="str">
        <f t="shared" si="10"/>
        <v>-</v>
      </c>
      <c r="P170" s="191" t="str">
        <f t="shared" si="11"/>
        <v>-</v>
      </c>
      <c r="R170" s="253"/>
      <c r="S170" s="265"/>
      <c r="T170" s="265"/>
      <c r="U170" s="265"/>
      <c r="V170" s="265"/>
      <c r="W170" s="187"/>
    </row>
    <row r="171" spans="1:23" ht="12.75">
      <c r="A171" s="1" t="s">
        <v>2706</v>
      </c>
      <c r="B171" s="3" t="s">
        <v>2551</v>
      </c>
      <c r="C171" s="76">
        <v>39951</v>
      </c>
      <c r="D171" s="77">
        <v>26311</v>
      </c>
      <c r="E171" s="77">
        <v>9209</v>
      </c>
      <c r="F171" s="78">
        <v>4431</v>
      </c>
      <c r="H171" s="193">
        <v>38212</v>
      </c>
      <c r="I171" s="194">
        <v>25023</v>
      </c>
      <c r="J171" s="194">
        <v>8758</v>
      </c>
      <c r="K171" s="194">
        <v>4431</v>
      </c>
      <c r="L171" s="195"/>
      <c r="N171" s="191">
        <f t="shared" si="9"/>
        <v>4.550926410551654</v>
      </c>
      <c r="O171" s="191">
        <f t="shared" si="10"/>
        <v>5.147264516644697</v>
      </c>
      <c r="P171" s="191">
        <f t="shared" si="11"/>
        <v>0</v>
      </c>
      <c r="R171" s="250"/>
      <c r="S171" s="265">
        <v>31</v>
      </c>
      <c r="T171" s="265">
        <v>5</v>
      </c>
      <c r="U171" s="265"/>
      <c r="V171" s="265"/>
      <c r="W171" s="187"/>
    </row>
    <row r="172" spans="1:23" ht="12.75">
      <c r="A172" s="1" t="s">
        <v>2707</v>
      </c>
      <c r="B172" s="3" t="s">
        <v>1448</v>
      </c>
      <c r="C172" s="76">
        <v>39951</v>
      </c>
      <c r="D172" s="77">
        <v>26311</v>
      </c>
      <c r="E172" s="77">
        <v>9209</v>
      </c>
      <c r="F172" s="78">
        <v>4431</v>
      </c>
      <c r="H172" s="193">
        <v>0</v>
      </c>
      <c r="I172" s="194">
        <v>0</v>
      </c>
      <c r="J172" s="194">
        <v>0</v>
      </c>
      <c r="K172" s="194">
        <v>0</v>
      </c>
      <c r="L172" s="195"/>
      <c r="N172" s="191" t="str">
        <f t="shared" si="9"/>
        <v>-</v>
      </c>
      <c r="O172" s="191" t="str">
        <f t="shared" si="10"/>
        <v>-</v>
      </c>
      <c r="P172" s="191" t="str">
        <f t="shared" si="11"/>
        <v>-</v>
      </c>
      <c r="R172" s="264"/>
      <c r="S172" s="265"/>
      <c r="T172" s="265"/>
      <c r="U172" s="265"/>
      <c r="V172" s="265"/>
      <c r="W172" s="187"/>
    </row>
    <row r="173" spans="1:23" ht="12.75">
      <c r="A173" s="1" t="s">
        <v>2708</v>
      </c>
      <c r="B173" s="3" t="s">
        <v>422</v>
      </c>
      <c r="C173" s="76">
        <v>38645</v>
      </c>
      <c r="D173" s="77">
        <v>24942</v>
      </c>
      <c r="E173" s="77">
        <v>8730</v>
      </c>
      <c r="F173" s="78">
        <v>4973</v>
      </c>
      <c r="H173" s="193">
        <v>36996</v>
      </c>
      <c r="I173" s="194">
        <v>23721</v>
      </c>
      <c r="J173" s="194">
        <v>8302</v>
      </c>
      <c r="K173" s="194">
        <v>4973</v>
      </c>
      <c r="L173" s="195"/>
      <c r="N173" s="191">
        <f t="shared" si="9"/>
        <v>4.457238620391408</v>
      </c>
      <c r="O173" s="191">
        <f t="shared" si="10"/>
        <v>5.147337801947643</v>
      </c>
      <c r="P173" s="191">
        <f t="shared" si="11"/>
        <v>0</v>
      </c>
      <c r="R173" s="253"/>
      <c r="S173" s="265"/>
      <c r="T173" s="265"/>
      <c r="U173" s="265"/>
      <c r="V173" s="265"/>
      <c r="W173" s="187"/>
    </row>
    <row r="174" spans="1:23" ht="12.75" hidden="1">
      <c r="A174" s="295" t="s">
        <v>2709</v>
      </c>
      <c r="B174" s="296" t="s">
        <v>423</v>
      </c>
      <c r="C174" s="76">
        <v>0</v>
      </c>
      <c r="D174" s="77">
        <v>0</v>
      </c>
      <c r="E174" s="77">
        <v>0</v>
      </c>
      <c r="F174" s="78">
        <v>0</v>
      </c>
      <c r="H174" s="193">
        <v>0</v>
      </c>
      <c r="I174" s="194">
        <v>0</v>
      </c>
      <c r="J174" s="194">
        <v>0</v>
      </c>
      <c r="K174" s="194">
        <v>0</v>
      </c>
      <c r="L174" s="195"/>
      <c r="N174" s="191" t="str">
        <f t="shared" si="9"/>
        <v>-</v>
      </c>
      <c r="O174" s="191" t="str">
        <f t="shared" si="10"/>
        <v>-</v>
      </c>
      <c r="P174" s="191" t="str">
        <f t="shared" si="11"/>
        <v>-</v>
      </c>
      <c r="R174" s="253"/>
      <c r="S174" s="265"/>
      <c r="T174" s="265"/>
      <c r="U174" s="265"/>
      <c r="V174" s="265"/>
      <c r="W174" s="187"/>
    </row>
    <row r="175" spans="1:23" ht="12.75">
      <c r="A175" s="1" t="s">
        <v>2710</v>
      </c>
      <c r="B175" s="3" t="s">
        <v>1091</v>
      </c>
      <c r="C175" s="76">
        <v>38645</v>
      </c>
      <c r="D175" s="77">
        <v>24942</v>
      </c>
      <c r="E175" s="77">
        <v>8730</v>
      </c>
      <c r="F175" s="78">
        <v>4973</v>
      </c>
      <c r="H175" s="193">
        <v>36996</v>
      </c>
      <c r="I175" s="194">
        <v>23721</v>
      </c>
      <c r="J175" s="194">
        <v>8302</v>
      </c>
      <c r="K175" s="194">
        <v>4973</v>
      </c>
      <c r="L175" s="195"/>
      <c r="N175" s="191">
        <f t="shared" si="9"/>
        <v>4.457238620391408</v>
      </c>
      <c r="O175" s="191">
        <f t="shared" si="10"/>
        <v>5.147337801947643</v>
      </c>
      <c r="P175" s="191">
        <f t="shared" si="11"/>
        <v>0</v>
      </c>
      <c r="R175" s="264"/>
      <c r="S175" s="265"/>
      <c r="T175" s="265"/>
      <c r="U175" s="265"/>
      <c r="V175" s="265"/>
      <c r="W175" s="187"/>
    </row>
    <row r="176" spans="1:23" ht="12.75">
      <c r="A176" s="1" t="s">
        <v>2711</v>
      </c>
      <c r="B176" s="3" t="s">
        <v>1457</v>
      </c>
      <c r="C176" s="76">
        <v>43123</v>
      </c>
      <c r="D176" s="77">
        <v>28660</v>
      </c>
      <c r="E176" s="77">
        <v>10031</v>
      </c>
      <c r="F176" s="78">
        <v>4432</v>
      </c>
      <c r="H176" s="193">
        <v>41229</v>
      </c>
      <c r="I176" s="194">
        <v>27257</v>
      </c>
      <c r="J176" s="194">
        <v>9540</v>
      </c>
      <c r="K176" s="194">
        <v>4432</v>
      </c>
      <c r="L176" s="195"/>
      <c r="N176" s="191">
        <f t="shared" si="9"/>
        <v>4.593853840743151</v>
      </c>
      <c r="O176" s="191">
        <f t="shared" si="10"/>
        <v>5.1473016105954486</v>
      </c>
      <c r="P176" s="191">
        <f t="shared" si="11"/>
        <v>0</v>
      </c>
      <c r="R176" s="250"/>
      <c r="S176" s="265">
        <v>286</v>
      </c>
      <c r="T176" s="265">
        <f>115+258</f>
        <v>373</v>
      </c>
      <c r="U176" s="265">
        <v>68</v>
      </c>
      <c r="V176" s="265"/>
      <c r="W176" s="187"/>
    </row>
    <row r="177" spans="1:23" ht="12.75">
      <c r="A177" s="1" t="s">
        <v>2712</v>
      </c>
      <c r="B177" s="3" t="s">
        <v>1453</v>
      </c>
      <c r="C177" s="76">
        <v>44709</v>
      </c>
      <c r="D177" s="77">
        <v>29451</v>
      </c>
      <c r="E177" s="77">
        <v>10308</v>
      </c>
      <c r="F177" s="78">
        <v>4950</v>
      </c>
      <c r="H177" s="193">
        <v>42762</v>
      </c>
      <c r="I177" s="194">
        <v>28009</v>
      </c>
      <c r="J177" s="194">
        <v>9803</v>
      </c>
      <c r="K177" s="194">
        <v>4950</v>
      </c>
      <c r="L177" s="195"/>
      <c r="N177" s="191">
        <f t="shared" si="9"/>
        <v>4.5531078995369825</v>
      </c>
      <c r="O177" s="191">
        <f t="shared" si="10"/>
        <v>5.148345174765254</v>
      </c>
      <c r="P177" s="191">
        <f t="shared" si="11"/>
        <v>0</v>
      </c>
      <c r="R177" s="264"/>
      <c r="S177" s="265"/>
      <c r="T177" s="265"/>
      <c r="U177" s="265"/>
      <c r="V177" s="265"/>
      <c r="W177" s="187"/>
    </row>
    <row r="178" spans="1:23" ht="12.75">
      <c r="A178" s="1" t="s">
        <v>2713</v>
      </c>
      <c r="B178" s="3" t="s">
        <v>1455</v>
      </c>
      <c r="C178" s="76">
        <v>40459</v>
      </c>
      <c r="D178" s="77">
        <v>26311</v>
      </c>
      <c r="E178" s="77">
        <v>9209</v>
      </c>
      <c r="F178" s="78">
        <v>4939</v>
      </c>
      <c r="H178" s="193">
        <v>38720</v>
      </c>
      <c r="I178" s="194">
        <v>25023</v>
      </c>
      <c r="J178" s="194">
        <v>8758</v>
      </c>
      <c r="K178" s="194">
        <v>4939</v>
      </c>
      <c r="L178" s="195"/>
      <c r="N178" s="191">
        <f t="shared" si="9"/>
        <v>4.491219008264451</v>
      </c>
      <c r="O178" s="191">
        <f t="shared" si="10"/>
        <v>5.147264516644697</v>
      </c>
      <c r="P178" s="191">
        <f t="shared" si="11"/>
        <v>0</v>
      </c>
      <c r="R178" s="264"/>
      <c r="S178" s="265"/>
      <c r="T178" s="265"/>
      <c r="U178" s="265"/>
      <c r="V178" s="265"/>
      <c r="W178" s="187"/>
    </row>
    <row r="179" spans="1:23" ht="12.75">
      <c r="A179" s="1" t="s">
        <v>2714</v>
      </c>
      <c r="B179" s="3" t="s">
        <v>424</v>
      </c>
      <c r="C179" s="76">
        <v>39951</v>
      </c>
      <c r="D179" s="77">
        <v>26311</v>
      </c>
      <c r="E179" s="77">
        <v>9209</v>
      </c>
      <c r="F179" s="78">
        <v>4431</v>
      </c>
      <c r="H179" s="193">
        <v>38212</v>
      </c>
      <c r="I179" s="194">
        <v>25023</v>
      </c>
      <c r="J179" s="194">
        <v>8758</v>
      </c>
      <c r="K179" s="194">
        <v>4431</v>
      </c>
      <c r="L179" s="195"/>
      <c r="N179" s="191">
        <f t="shared" si="9"/>
        <v>4.550926410551654</v>
      </c>
      <c r="O179" s="191">
        <f t="shared" si="10"/>
        <v>5.147264516644697</v>
      </c>
      <c r="P179" s="191">
        <f t="shared" si="11"/>
        <v>0</v>
      </c>
      <c r="R179" s="264"/>
      <c r="S179" s="265"/>
      <c r="T179" s="265"/>
      <c r="U179" s="265"/>
      <c r="V179" s="265"/>
      <c r="W179" s="187"/>
    </row>
    <row r="180" spans="1:23" ht="12.75">
      <c r="A180" s="1" t="s">
        <v>2715</v>
      </c>
      <c r="B180" s="3" t="s">
        <v>1458</v>
      </c>
      <c r="C180" s="76">
        <v>39951</v>
      </c>
      <c r="D180" s="77">
        <v>26311</v>
      </c>
      <c r="E180" s="77">
        <v>9209</v>
      </c>
      <c r="F180" s="78">
        <v>4431</v>
      </c>
      <c r="H180" s="193">
        <v>38212</v>
      </c>
      <c r="I180" s="194">
        <v>25023</v>
      </c>
      <c r="J180" s="194">
        <v>8758</v>
      </c>
      <c r="K180" s="194">
        <v>4431</v>
      </c>
      <c r="L180" s="195"/>
      <c r="N180" s="191">
        <f t="shared" si="9"/>
        <v>4.550926410551654</v>
      </c>
      <c r="O180" s="191">
        <f t="shared" si="10"/>
        <v>5.147264516644697</v>
      </c>
      <c r="P180" s="191">
        <f t="shared" si="11"/>
        <v>0</v>
      </c>
      <c r="R180" s="264"/>
      <c r="S180" s="265"/>
      <c r="T180" s="265"/>
      <c r="U180" s="265"/>
      <c r="V180" s="265"/>
      <c r="W180" s="187"/>
    </row>
    <row r="181" spans="1:23" ht="12.75" hidden="1">
      <c r="A181" s="295" t="s">
        <v>2716</v>
      </c>
      <c r="B181" s="296" t="s">
        <v>1454</v>
      </c>
      <c r="C181" s="76">
        <v>0</v>
      </c>
      <c r="D181" s="77">
        <v>0</v>
      </c>
      <c r="E181" s="77">
        <v>0</v>
      </c>
      <c r="F181" s="78">
        <v>0</v>
      </c>
      <c r="H181" s="193">
        <v>0</v>
      </c>
      <c r="I181" s="194">
        <v>0</v>
      </c>
      <c r="J181" s="194">
        <v>0</v>
      </c>
      <c r="K181" s="194">
        <v>0</v>
      </c>
      <c r="L181" s="195"/>
      <c r="N181" s="191" t="str">
        <f t="shared" si="9"/>
        <v>-</v>
      </c>
      <c r="O181" s="191" t="str">
        <f t="shared" si="10"/>
        <v>-</v>
      </c>
      <c r="P181" s="191" t="str">
        <f t="shared" si="11"/>
        <v>-</v>
      </c>
      <c r="R181" s="253"/>
      <c r="S181" s="265"/>
      <c r="T181" s="265"/>
      <c r="U181" s="265"/>
      <c r="V181" s="265"/>
      <c r="W181" s="187"/>
    </row>
    <row r="182" spans="1:23" ht="12.75">
      <c r="A182" s="1" t="s">
        <v>2717</v>
      </c>
      <c r="B182" s="3" t="s">
        <v>2035</v>
      </c>
      <c r="C182" s="76">
        <v>39951</v>
      </c>
      <c r="D182" s="77">
        <v>26311</v>
      </c>
      <c r="E182" s="77">
        <v>9209</v>
      </c>
      <c r="F182" s="78">
        <v>4431</v>
      </c>
      <c r="H182" s="193">
        <v>38212</v>
      </c>
      <c r="I182" s="194">
        <v>25023</v>
      </c>
      <c r="J182" s="194">
        <v>8758</v>
      </c>
      <c r="K182" s="194">
        <v>4431</v>
      </c>
      <c r="L182" s="195"/>
      <c r="N182" s="191">
        <f t="shared" si="9"/>
        <v>4.550926410551654</v>
      </c>
      <c r="O182" s="191">
        <f t="shared" si="10"/>
        <v>5.147264516644697</v>
      </c>
      <c r="P182" s="191">
        <f t="shared" si="11"/>
        <v>0</v>
      </c>
      <c r="R182" s="264"/>
      <c r="S182" s="265"/>
      <c r="T182" s="265"/>
      <c r="U182" s="265"/>
      <c r="V182" s="265"/>
      <c r="W182" s="187"/>
    </row>
    <row r="183" spans="1:23" ht="12.75">
      <c r="A183" s="1" t="s">
        <v>2718</v>
      </c>
      <c r="B183" s="3" t="s">
        <v>2552</v>
      </c>
      <c r="C183" s="76">
        <v>39951</v>
      </c>
      <c r="D183" s="77">
        <v>26311</v>
      </c>
      <c r="E183" s="77">
        <v>9209</v>
      </c>
      <c r="F183" s="78">
        <v>4431</v>
      </c>
      <c r="H183" s="193">
        <v>38212</v>
      </c>
      <c r="I183" s="194">
        <v>25023</v>
      </c>
      <c r="J183" s="194">
        <v>8758</v>
      </c>
      <c r="K183" s="194">
        <v>4431</v>
      </c>
      <c r="L183" s="195"/>
      <c r="N183" s="191">
        <f t="shared" si="9"/>
        <v>4.550926410551654</v>
      </c>
      <c r="O183" s="191">
        <f t="shared" si="10"/>
        <v>5.147264516644697</v>
      </c>
      <c r="P183" s="191">
        <f t="shared" si="11"/>
        <v>0</v>
      </c>
      <c r="R183" s="264"/>
      <c r="S183" s="265"/>
      <c r="T183" s="265"/>
      <c r="U183" s="265"/>
      <c r="V183" s="265"/>
      <c r="W183" s="187"/>
    </row>
    <row r="184" spans="1:23" ht="12.75" hidden="1">
      <c r="A184" s="295" t="s">
        <v>2719</v>
      </c>
      <c r="B184" s="296" t="s">
        <v>2036</v>
      </c>
      <c r="C184" s="76">
        <v>0</v>
      </c>
      <c r="D184" s="77">
        <v>0</v>
      </c>
      <c r="E184" s="77">
        <v>0</v>
      </c>
      <c r="F184" s="78">
        <v>0</v>
      </c>
      <c r="H184" s="193">
        <v>0</v>
      </c>
      <c r="I184" s="194">
        <v>0</v>
      </c>
      <c r="J184" s="194">
        <v>0</v>
      </c>
      <c r="K184" s="194">
        <v>0</v>
      </c>
      <c r="L184" s="195"/>
      <c r="N184" s="191" t="str">
        <f t="shared" si="9"/>
        <v>-</v>
      </c>
      <c r="O184" s="191" t="str">
        <f t="shared" si="10"/>
        <v>-</v>
      </c>
      <c r="P184" s="191" t="str">
        <f t="shared" si="11"/>
        <v>-</v>
      </c>
      <c r="R184" s="253"/>
      <c r="S184" s="265"/>
      <c r="T184" s="265"/>
      <c r="U184" s="265"/>
      <c r="V184" s="265"/>
      <c r="W184" s="187"/>
    </row>
    <row r="185" spans="1:23" ht="12.75" hidden="1">
      <c r="A185" s="295" t="s">
        <v>2720</v>
      </c>
      <c r="B185" s="296" t="s">
        <v>1461</v>
      </c>
      <c r="C185" s="76">
        <v>0</v>
      </c>
      <c r="D185" s="77">
        <v>0</v>
      </c>
      <c r="E185" s="77">
        <v>0</v>
      </c>
      <c r="F185" s="78">
        <v>0</v>
      </c>
      <c r="H185" s="193">
        <v>0</v>
      </c>
      <c r="I185" s="194">
        <v>0</v>
      </c>
      <c r="J185" s="194">
        <v>0</v>
      </c>
      <c r="K185" s="194">
        <v>0</v>
      </c>
      <c r="L185" s="195"/>
      <c r="N185" s="191" t="str">
        <f t="shared" si="9"/>
        <v>-</v>
      </c>
      <c r="O185" s="191" t="str">
        <f t="shared" si="10"/>
        <v>-</v>
      </c>
      <c r="P185" s="191" t="str">
        <f t="shared" si="11"/>
        <v>-</v>
      </c>
      <c r="R185" s="253"/>
      <c r="S185" s="265"/>
      <c r="T185" s="265"/>
      <c r="U185" s="265"/>
      <c r="V185" s="265"/>
      <c r="W185" s="187"/>
    </row>
    <row r="186" spans="1:23" ht="12.75" hidden="1">
      <c r="A186" s="295" t="s">
        <v>2721</v>
      </c>
      <c r="B186" s="296" t="s">
        <v>1462</v>
      </c>
      <c r="C186" s="76">
        <v>0</v>
      </c>
      <c r="D186" s="77">
        <v>0</v>
      </c>
      <c r="E186" s="77">
        <v>0</v>
      </c>
      <c r="F186" s="78">
        <v>0</v>
      </c>
      <c r="H186" s="193">
        <v>0</v>
      </c>
      <c r="I186" s="194">
        <v>0</v>
      </c>
      <c r="J186" s="194">
        <v>0</v>
      </c>
      <c r="K186" s="194">
        <v>0</v>
      </c>
      <c r="L186" s="195"/>
      <c r="N186" s="191" t="str">
        <f t="shared" si="9"/>
        <v>-</v>
      </c>
      <c r="O186" s="191" t="str">
        <f t="shared" si="10"/>
        <v>-</v>
      </c>
      <c r="P186" s="191" t="str">
        <f t="shared" si="11"/>
        <v>-</v>
      </c>
      <c r="R186" s="253"/>
      <c r="S186" s="265"/>
      <c r="T186" s="265"/>
      <c r="U186" s="265"/>
      <c r="V186" s="265"/>
      <c r="W186" s="187"/>
    </row>
    <row r="187" spans="1:23" ht="12.75" hidden="1">
      <c r="A187" s="295" t="s">
        <v>2722</v>
      </c>
      <c r="B187" s="296" t="s">
        <v>1508</v>
      </c>
      <c r="C187" s="76">
        <v>0</v>
      </c>
      <c r="D187" s="77">
        <v>0</v>
      </c>
      <c r="E187" s="77">
        <v>0</v>
      </c>
      <c r="F187" s="78">
        <v>0</v>
      </c>
      <c r="H187" s="193">
        <v>0</v>
      </c>
      <c r="I187" s="194">
        <v>0</v>
      </c>
      <c r="J187" s="194">
        <v>0</v>
      </c>
      <c r="K187" s="194">
        <v>0</v>
      </c>
      <c r="L187" s="195"/>
      <c r="N187" s="191" t="str">
        <f t="shared" si="9"/>
        <v>-</v>
      </c>
      <c r="O187" s="191" t="str">
        <f t="shared" si="10"/>
        <v>-</v>
      </c>
      <c r="P187" s="191" t="str">
        <f t="shared" si="11"/>
        <v>-</v>
      </c>
      <c r="R187" s="253"/>
      <c r="S187" s="265"/>
      <c r="T187" s="265"/>
      <c r="U187" s="265"/>
      <c r="V187" s="265"/>
      <c r="W187" s="187"/>
    </row>
    <row r="188" spans="1:23" ht="12.75" hidden="1">
      <c r="A188" s="295" t="s">
        <v>2723</v>
      </c>
      <c r="B188" s="296" t="s">
        <v>1504</v>
      </c>
      <c r="C188" s="76">
        <v>0</v>
      </c>
      <c r="D188" s="77">
        <v>0</v>
      </c>
      <c r="E188" s="77">
        <v>0</v>
      </c>
      <c r="F188" s="78">
        <v>0</v>
      </c>
      <c r="H188" s="193">
        <v>0</v>
      </c>
      <c r="I188" s="194">
        <v>0</v>
      </c>
      <c r="J188" s="194">
        <v>0</v>
      </c>
      <c r="K188" s="194">
        <v>0</v>
      </c>
      <c r="L188" s="195"/>
      <c r="N188" s="191" t="str">
        <f t="shared" si="9"/>
        <v>-</v>
      </c>
      <c r="O188" s="191" t="str">
        <f t="shared" si="10"/>
        <v>-</v>
      </c>
      <c r="P188" s="191" t="str">
        <f t="shared" si="11"/>
        <v>-</v>
      </c>
      <c r="R188" s="253"/>
      <c r="S188" s="265"/>
      <c r="T188" s="265"/>
      <c r="U188" s="265"/>
      <c r="V188" s="265"/>
      <c r="W188" s="187"/>
    </row>
    <row r="189" spans="1:23" ht="12.75" hidden="1">
      <c r="A189" s="295" t="s">
        <v>2724</v>
      </c>
      <c r="B189" s="296" t="s">
        <v>1501</v>
      </c>
      <c r="C189" s="76">
        <v>0</v>
      </c>
      <c r="D189" s="77">
        <v>0</v>
      </c>
      <c r="E189" s="77">
        <v>0</v>
      </c>
      <c r="F189" s="78">
        <v>0</v>
      </c>
      <c r="H189" s="193">
        <v>0</v>
      </c>
      <c r="I189" s="194">
        <v>0</v>
      </c>
      <c r="J189" s="194">
        <v>0</v>
      </c>
      <c r="K189" s="194">
        <v>0</v>
      </c>
      <c r="L189" s="195"/>
      <c r="N189" s="191" t="str">
        <f t="shared" si="9"/>
        <v>-</v>
      </c>
      <c r="O189" s="191" t="str">
        <f t="shared" si="10"/>
        <v>-</v>
      </c>
      <c r="P189" s="191" t="str">
        <f t="shared" si="11"/>
        <v>-</v>
      </c>
      <c r="R189" s="253"/>
      <c r="S189" s="265"/>
      <c r="T189" s="265"/>
      <c r="U189" s="265"/>
      <c r="V189" s="265"/>
      <c r="W189" s="187"/>
    </row>
    <row r="190" spans="1:23" ht="12.75" hidden="1">
      <c r="A190" s="295" t="s">
        <v>2725</v>
      </c>
      <c r="B190" s="296" t="s">
        <v>2037</v>
      </c>
      <c r="C190" s="76">
        <v>0</v>
      </c>
      <c r="D190" s="77">
        <v>0</v>
      </c>
      <c r="E190" s="77">
        <v>0</v>
      </c>
      <c r="F190" s="78">
        <v>0</v>
      </c>
      <c r="H190" s="193">
        <v>0</v>
      </c>
      <c r="I190" s="194">
        <v>0</v>
      </c>
      <c r="J190" s="194">
        <v>0</v>
      </c>
      <c r="K190" s="194">
        <v>0</v>
      </c>
      <c r="L190" s="195"/>
      <c r="N190" s="191" t="str">
        <f t="shared" si="9"/>
        <v>-</v>
      </c>
      <c r="O190" s="191" t="str">
        <f t="shared" si="10"/>
        <v>-</v>
      </c>
      <c r="P190" s="191" t="str">
        <f t="shared" si="11"/>
        <v>-</v>
      </c>
      <c r="R190" s="253"/>
      <c r="S190" s="265"/>
      <c r="T190" s="265"/>
      <c r="U190" s="265"/>
      <c r="V190" s="265"/>
      <c r="W190" s="187"/>
    </row>
    <row r="191" spans="1:23" ht="12.75" hidden="1">
      <c r="A191" s="295" t="s">
        <v>2726</v>
      </c>
      <c r="B191" s="296" t="s">
        <v>1506</v>
      </c>
      <c r="C191" s="76">
        <v>0</v>
      </c>
      <c r="D191" s="77">
        <v>0</v>
      </c>
      <c r="E191" s="77">
        <v>0</v>
      </c>
      <c r="F191" s="78">
        <v>0</v>
      </c>
      <c r="H191" s="193">
        <v>0</v>
      </c>
      <c r="I191" s="194">
        <v>0</v>
      </c>
      <c r="J191" s="194">
        <v>0</v>
      </c>
      <c r="K191" s="194">
        <v>0</v>
      </c>
      <c r="L191" s="195"/>
      <c r="N191" s="191" t="str">
        <f t="shared" si="9"/>
        <v>-</v>
      </c>
      <c r="O191" s="191" t="str">
        <f t="shared" si="10"/>
        <v>-</v>
      </c>
      <c r="P191" s="191" t="str">
        <f t="shared" si="11"/>
        <v>-</v>
      </c>
      <c r="R191" s="253"/>
      <c r="S191" s="265"/>
      <c r="T191" s="265"/>
      <c r="U191" s="265"/>
      <c r="V191" s="265"/>
      <c r="W191" s="187"/>
    </row>
    <row r="192" spans="1:23" ht="12.75" hidden="1">
      <c r="A192" s="295" t="s">
        <v>2727</v>
      </c>
      <c r="B192" s="296" t="s">
        <v>1505</v>
      </c>
      <c r="C192" s="76">
        <v>0</v>
      </c>
      <c r="D192" s="77">
        <v>0</v>
      </c>
      <c r="E192" s="77">
        <v>0</v>
      </c>
      <c r="F192" s="78">
        <v>0</v>
      </c>
      <c r="H192" s="193">
        <v>0</v>
      </c>
      <c r="I192" s="194">
        <v>0</v>
      </c>
      <c r="J192" s="194">
        <v>0</v>
      </c>
      <c r="K192" s="194">
        <v>0</v>
      </c>
      <c r="L192" s="195"/>
      <c r="N192" s="191" t="str">
        <f t="shared" si="9"/>
        <v>-</v>
      </c>
      <c r="O192" s="191" t="str">
        <f t="shared" si="10"/>
        <v>-</v>
      </c>
      <c r="P192" s="191" t="str">
        <f t="shared" si="11"/>
        <v>-</v>
      </c>
      <c r="R192" s="253"/>
      <c r="S192" s="265"/>
      <c r="T192" s="265"/>
      <c r="U192" s="265"/>
      <c r="V192" s="265"/>
      <c r="W192" s="187"/>
    </row>
    <row r="193" spans="1:23" ht="12.75" hidden="1">
      <c r="A193" s="295" t="s">
        <v>2728</v>
      </c>
      <c r="B193" s="296" t="s">
        <v>2038</v>
      </c>
      <c r="C193" s="76">
        <v>0</v>
      </c>
      <c r="D193" s="77">
        <v>0</v>
      </c>
      <c r="E193" s="77">
        <v>0</v>
      </c>
      <c r="F193" s="78">
        <v>0</v>
      </c>
      <c r="H193" s="193">
        <v>0</v>
      </c>
      <c r="I193" s="194">
        <v>0</v>
      </c>
      <c r="J193" s="194">
        <v>0</v>
      </c>
      <c r="K193" s="194">
        <v>0</v>
      </c>
      <c r="L193" s="195"/>
      <c r="N193" s="191" t="str">
        <f t="shared" si="9"/>
        <v>-</v>
      </c>
      <c r="O193" s="191" t="str">
        <f t="shared" si="10"/>
        <v>-</v>
      </c>
      <c r="P193" s="191" t="str">
        <f t="shared" si="11"/>
        <v>-</v>
      </c>
      <c r="R193" s="253"/>
      <c r="S193" s="265"/>
      <c r="T193" s="265"/>
      <c r="U193" s="265"/>
      <c r="V193" s="265"/>
      <c r="W193" s="187"/>
    </row>
    <row r="194" spans="1:23" ht="12.75" hidden="1">
      <c r="A194" s="295" t="s">
        <v>2729</v>
      </c>
      <c r="B194" s="296" t="s">
        <v>1511</v>
      </c>
      <c r="C194" s="76">
        <v>0</v>
      </c>
      <c r="D194" s="77">
        <v>0</v>
      </c>
      <c r="E194" s="77">
        <v>0</v>
      </c>
      <c r="F194" s="78">
        <v>0</v>
      </c>
      <c r="H194" s="193">
        <v>0</v>
      </c>
      <c r="I194" s="194">
        <v>0</v>
      </c>
      <c r="J194" s="194">
        <v>0</v>
      </c>
      <c r="K194" s="194">
        <v>0</v>
      </c>
      <c r="L194" s="195"/>
      <c r="N194" s="191" t="str">
        <f t="shared" si="9"/>
        <v>-</v>
      </c>
      <c r="O194" s="191" t="str">
        <f t="shared" si="10"/>
        <v>-</v>
      </c>
      <c r="P194" s="191" t="str">
        <f t="shared" si="11"/>
        <v>-</v>
      </c>
      <c r="R194" s="253"/>
      <c r="S194" s="265"/>
      <c r="T194" s="265"/>
      <c r="U194" s="265"/>
      <c r="V194" s="265"/>
      <c r="W194" s="187"/>
    </row>
    <row r="195" spans="1:23" ht="12.75">
      <c r="A195" s="1" t="s">
        <v>2730</v>
      </c>
      <c r="B195" s="3" t="s">
        <v>1499</v>
      </c>
      <c r="C195" s="76">
        <v>78519</v>
      </c>
      <c r="D195" s="77">
        <v>50229</v>
      </c>
      <c r="E195" s="77">
        <v>17580</v>
      </c>
      <c r="F195" s="78">
        <v>10710</v>
      </c>
      <c r="H195" s="193">
        <v>75200</v>
      </c>
      <c r="I195" s="194">
        <v>47770</v>
      </c>
      <c r="J195" s="194">
        <v>16720</v>
      </c>
      <c r="K195" s="194">
        <v>10710</v>
      </c>
      <c r="L195" s="195"/>
      <c r="N195" s="191">
        <f t="shared" si="9"/>
        <v>4.413563829787236</v>
      </c>
      <c r="O195" s="191">
        <f t="shared" si="10"/>
        <v>5.147582164538406</v>
      </c>
      <c r="P195" s="191">
        <f t="shared" si="11"/>
        <v>0</v>
      </c>
      <c r="R195" s="250"/>
      <c r="S195" s="265">
        <v>93</v>
      </c>
      <c r="T195" s="265"/>
      <c r="U195" s="265"/>
      <c r="V195" s="265"/>
      <c r="W195" s="187"/>
    </row>
    <row r="196" spans="1:23" ht="12.75" hidden="1">
      <c r="A196" s="295" t="s">
        <v>2902</v>
      </c>
      <c r="B196" s="296" t="s">
        <v>1502</v>
      </c>
      <c r="C196" s="76"/>
      <c r="D196" s="77"/>
      <c r="E196" s="77"/>
      <c r="F196" s="78"/>
      <c r="H196" s="193"/>
      <c r="I196" s="194"/>
      <c r="J196" s="194"/>
      <c r="K196" s="194"/>
      <c r="L196" s="195"/>
      <c r="N196" s="191" t="str">
        <f aca="true" t="shared" si="12" ref="N196:N220">IF(H196=0,"-",C196/H196*100-100)</f>
        <v>-</v>
      </c>
      <c r="O196" s="191" t="str">
        <f aca="true" t="shared" si="13" ref="O196:O220">IF(H196=0,"-",D196/I196*100-100)</f>
        <v>-</v>
      </c>
      <c r="P196" s="191" t="str">
        <f aca="true" t="shared" si="14" ref="P196:P220">IF(H196=0,"-",F196/(K196+L196)*100-100)</f>
        <v>-</v>
      </c>
      <c r="R196" s="253"/>
      <c r="S196" s="265"/>
      <c r="T196" s="265"/>
      <c r="U196" s="265"/>
      <c r="V196" s="265"/>
      <c r="W196" s="187"/>
    </row>
    <row r="197" spans="1:22" ht="12.75" hidden="1">
      <c r="A197" s="295" t="s">
        <v>2903</v>
      </c>
      <c r="B197" s="296" t="s">
        <v>1500</v>
      </c>
      <c r="C197" s="76"/>
      <c r="D197" s="77"/>
      <c r="E197" s="77"/>
      <c r="F197" s="78"/>
      <c r="H197" s="193"/>
      <c r="I197" s="194"/>
      <c r="J197" s="194"/>
      <c r="K197" s="194"/>
      <c r="L197" s="195"/>
      <c r="N197" s="191" t="str">
        <f t="shared" si="12"/>
        <v>-</v>
      </c>
      <c r="O197" s="191" t="str">
        <f t="shared" si="13"/>
        <v>-</v>
      </c>
      <c r="P197" s="191" t="str">
        <f t="shared" si="14"/>
        <v>-</v>
      </c>
      <c r="R197" s="253"/>
      <c r="S197" s="265"/>
      <c r="T197" s="265"/>
      <c r="U197" s="265"/>
      <c r="V197" s="265"/>
    </row>
    <row r="198" spans="1:22" ht="12.75" hidden="1">
      <c r="A198" s="295" t="s">
        <v>2904</v>
      </c>
      <c r="B198" s="296" t="s">
        <v>1509</v>
      </c>
      <c r="C198" s="76"/>
      <c r="D198" s="77"/>
      <c r="E198" s="77"/>
      <c r="F198" s="78"/>
      <c r="H198" s="193"/>
      <c r="I198" s="194"/>
      <c r="J198" s="194"/>
      <c r="K198" s="194"/>
      <c r="L198" s="195"/>
      <c r="N198" s="191" t="str">
        <f t="shared" si="12"/>
        <v>-</v>
      </c>
      <c r="O198" s="191" t="str">
        <f t="shared" si="13"/>
        <v>-</v>
      </c>
      <c r="P198" s="191" t="str">
        <f t="shared" si="14"/>
        <v>-</v>
      </c>
      <c r="R198" s="253"/>
      <c r="S198" s="265"/>
      <c r="T198" s="265"/>
      <c r="U198" s="265"/>
      <c r="V198" s="265"/>
    </row>
    <row r="199" spans="1:22" ht="12.75" hidden="1">
      <c r="A199" s="295" t="s">
        <v>2905</v>
      </c>
      <c r="B199" s="296" t="s">
        <v>1510</v>
      </c>
      <c r="C199" s="76"/>
      <c r="D199" s="77"/>
      <c r="E199" s="77"/>
      <c r="F199" s="78"/>
      <c r="H199" s="193"/>
      <c r="I199" s="194"/>
      <c r="J199" s="194"/>
      <c r="K199" s="194"/>
      <c r="L199" s="195"/>
      <c r="N199" s="191" t="str">
        <f t="shared" si="12"/>
        <v>-</v>
      </c>
      <c r="O199" s="191" t="str">
        <f t="shared" si="13"/>
        <v>-</v>
      </c>
      <c r="P199" s="191" t="str">
        <f t="shared" si="14"/>
        <v>-</v>
      </c>
      <c r="R199" s="253"/>
      <c r="S199" s="265"/>
      <c r="T199" s="265"/>
      <c r="U199" s="265"/>
      <c r="V199" s="265"/>
    </row>
    <row r="200" spans="1:22" ht="12.75">
      <c r="A200" s="1" t="s">
        <v>2731</v>
      </c>
      <c r="B200" s="3" t="s">
        <v>1463</v>
      </c>
      <c r="C200" s="76">
        <v>89860</v>
      </c>
      <c r="D200" s="77">
        <v>57091</v>
      </c>
      <c r="E200" s="77">
        <v>19982</v>
      </c>
      <c r="F200" s="78">
        <v>12787</v>
      </c>
      <c r="H200" s="193">
        <v>86087</v>
      </c>
      <c r="I200" s="194">
        <v>54296</v>
      </c>
      <c r="J200" s="194">
        <v>19004</v>
      </c>
      <c r="K200" s="194">
        <v>12787</v>
      </c>
      <c r="L200" s="195"/>
      <c r="N200" s="191">
        <f t="shared" si="12"/>
        <v>4.382775564254771</v>
      </c>
      <c r="O200" s="191">
        <f t="shared" si="13"/>
        <v>5.147708855164296</v>
      </c>
      <c r="P200" s="191">
        <f t="shared" si="14"/>
        <v>0</v>
      </c>
      <c r="R200" s="253"/>
      <c r="S200" s="265">
        <v>5</v>
      </c>
      <c r="T200" s="265"/>
      <c r="U200" s="265"/>
      <c r="V200" s="265"/>
    </row>
    <row r="201" spans="1:22" ht="12.75" hidden="1">
      <c r="A201" s="295" t="s">
        <v>2732</v>
      </c>
      <c r="B201" s="296" t="s">
        <v>425</v>
      </c>
      <c r="C201" s="76">
        <v>0</v>
      </c>
      <c r="D201" s="77">
        <v>0</v>
      </c>
      <c r="E201" s="77">
        <v>0</v>
      </c>
      <c r="F201" s="78">
        <v>0</v>
      </c>
      <c r="H201" s="193">
        <v>0</v>
      </c>
      <c r="I201" s="194">
        <v>0</v>
      </c>
      <c r="J201" s="194">
        <v>0</v>
      </c>
      <c r="K201" s="194">
        <v>0</v>
      </c>
      <c r="L201" s="195"/>
      <c r="N201" s="191" t="str">
        <f t="shared" si="12"/>
        <v>-</v>
      </c>
      <c r="O201" s="191" t="str">
        <f t="shared" si="13"/>
        <v>-</v>
      </c>
      <c r="P201" s="191" t="str">
        <f t="shared" si="14"/>
        <v>-</v>
      </c>
      <c r="R201" s="253"/>
      <c r="S201" s="265"/>
      <c r="T201" s="265"/>
      <c r="U201" s="265"/>
      <c r="V201" s="265"/>
    </row>
    <row r="202" spans="1:22" ht="12.75" hidden="1">
      <c r="A202" s="295" t="s">
        <v>2733</v>
      </c>
      <c r="B202" s="296" t="s">
        <v>428</v>
      </c>
      <c r="C202" s="76">
        <v>0</v>
      </c>
      <c r="D202" s="77">
        <v>0</v>
      </c>
      <c r="E202" s="77">
        <v>0</v>
      </c>
      <c r="F202" s="78">
        <v>0</v>
      </c>
      <c r="H202" s="193">
        <v>0</v>
      </c>
      <c r="I202" s="194">
        <v>0</v>
      </c>
      <c r="J202" s="194">
        <v>0</v>
      </c>
      <c r="K202" s="194">
        <v>0</v>
      </c>
      <c r="L202" s="195"/>
      <c r="N202" s="191" t="str">
        <f t="shared" si="12"/>
        <v>-</v>
      </c>
      <c r="O202" s="191" t="str">
        <f t="shared" si="13"/>
        <v>-</v>
      </c>
      <c r="P202" s="191" t="str">
        <f t="shared" si="14"/>
        <v>-</v>
      </c>
      <c r="R202" s="253"/>
      <c r="S202" s="265"/>
      <c r="T202" s="265"/>
      <c r="U202" s="265"/>
      <c r="V202" s="265"/>
    </row>
    <row r="203" spans="1:22" ht="12.75">
      <c r="A203" s="1" t="s">
        <v>2734</v>
      </c>
      <c r="B203" s="3" t="s">
        <v>2553</v>
      </c>
      <c r="C203" s="76">
        <v>78178</v>
      </c>
      <c r="D203" s="77">
        <v>49977</v>
      </c>
      <c r="E203" s="77">
        <v>17492</v>
      </c>
      <c r="F203" s="78">
        <v>10709</v>
      </c>
      <c r="H203" s="193">
        <v>74875</v>
      </c>
      <c r="I203" s="194">
        <v>47530</v>
      </c>
      <c r="J203" s="194">
        <v>16636</v>
      </c>
      <c r="K203" s="194">
        <v>10709</v>
      </c>
      <c r="L203" s="195"/>
      <c r="N203" s="191">
        <f t="shared" si="12"/>
        <v>4.411352253756263</v>
      </c>
      <c r="O203" s="191">
        <f t="shared" si="13"/>
        <v>5.148327372185975</v>
      </c>
      <c r="P203" s="191">
        <f t="shared" si="14"/>
        <v>0</v>
      </c>
      <c r="R203" s="253"/>
      <c r="S203" s="265">
        <v>12</v>
      </c>
      <c r="T203" s="265"/>
      <c r="U203" s="265"/>
      <c r="V203" s="265"/>
    </row>
    <row r="204" spans="1:22" ht="12.75" hidden="1">
      <c r="A204" s="295" t="s">
        <v>2735</v>
      </c>
      <c r="B204" s="296" t="s">
        <v>2883</v>
      </c>
      <c r="C204" s="76">
        <v>0</v>
      </c>
      <c r="D204" s="77">
        <v>0</v>
      </c>
      <c r="E204" s="77">
        <v>0</v>
      </c>
      <c r="F204" s="78">
        <v>0</v>
      </c>
      <c r="H204" s="193">
        <v>0</v>
      </c>
      <c r="I204" s="194">
        <v>0</v>
      </c>
      <c r="J204" s="194">
        <v>0</v>
      </c>
      <c r="K204" s="194">
        <v>0</v>
      </c>
      <c r="L204" s="195"/>
      <c r="N204" s="191" t="str">
        <f t="shared" si="12"/>
        <v>-</v>
      </c>
      <c r="O204" s="191" t="str">
        <f t="shared" si="13"/>
        <v>-</v>
      </c>
      <c r="P204" s="191" t="str">
        <f t="shared" si="14"/>
        <v>-</v>
      </c>
      <c r="R204" s="253"/>
      <c r="S204" s="265"/>
      <c r="T204" s="265"/>
      <c r="U204" s="265"/>
      <c r="V204" s="265"/>
    </row>
    <row r="205" spans="1:22" ht="12.75" hidden="1">
      <c r="A205" s="295" t="s">
        <v>2906</v>
      </c>
      <c r="B205" s="296" t="s">
        <v>1512</v>
      </c>
      <c r="C205" s="76"/>
      <c r="D205" s="77"/>
      <c r="E205" s="77"/>
      <c r="F205" s="78"/>
      <c r="H205" s="193"/>
      <c r="I205" s="194"/>
      <c r="J205" s="194"/>
      <c r="K205" s="194"/>
      <c r="L205" s="195"/>
      <c r="N205" s="191" t="str">
        <f t="shared" si="12"/>
        <v>-</v>
      </c>
      <c r="O205" s="191" t="str">
        <f t="shared" si="13"/>
        <v>-</v>
      </c>
      <c r="P205" s="191" t="str">
        <f t="shared" si="14"/>
        <v>-</v>
      </c>
      <c r="R205" s="253"/>
      <c r="S205" s="265"/>
      <c r="T205" s="265"/>
      <c r="U205" s="265"/>
      <c r="V205" s="265"/>
    </row>
    <row r="206" spans="1:22" ht="12.75" hidden="1">
      <c r="A206" s="295" t="s">
        <v>2907</v>
      </c>
      <c r="B206" s="296" t="s">
        <v>2884</v>
      </c>
      <c r="C206" s="76"/>
      <c r="D206" s="77"/>
      <c r="E206" s="77"/>
      <c r="F206" s="78"/>
      <c r="H206" s="193"/>
      <c r="I206" s="194"/>
      <c r="J206" s="194"/>
      <c r="K206" s="194"/>
      <c r="L206" s="195"/>
      <c r="N206" s="191" t="str">
        <f t="shared" si="12"/>
        <v>-</v>
      </c>
      <c r="O206" s="191" t="str">
        <f t="shared" si="13"/>
        <v>-</v>
      </c>
      <c r="P206" s="191" t="str">
        <f t="shared" si="14"/>
        <v>-</v>
      </c>
      <c r="R206" s="253"/>
      <c r="S206" s="265"/>
      <c r="T206" s="265"/>
      <c r="U206" s="265"/>
      <c r="V206" s="265"/>
    </row>
    <row r="207" spans="1:22" ht="12.75" hidden="1">
      <c r="A207" s="295" t="s">
        <v>2908</v>
      </c>
      <c r="B207" s="296" t="s">
        <v>2885</v>
      </c>
      <c r="C207" s="76"/>
      <c r="D207" s="77"/>
      <c r="E207" s="77"/>
      <c r="F207" s="78"/>
      <c r="H207" s="193"/>
      <c r="I207" s="194"/>
      <c r="J207" s="194"/>
      <c r="K207" s="194"/>
      <c r="L207" s="195"/>
      <c r="N207" s="191" t="str">
        <f t="shared" si="12"/>
        <v>-</v>
      </c>
      <c r="O207" s="191" t="str">
        <f t="shared" si="13"/>
        <v>-</v>
      </c>
      <c r="P207" s="191" t="str">
        <f t="shared" si="14"/>
        <v>-</v>
      </c>
      <c r="R207" s="253"/>
      <c r="S207" s="265"/>
      <c r="T207" s="265"/>
      <c r="U207" s="265"/>
      <c r="V207" s="265"/>
    </row>
    <row r="208" spans="1:22" ht="12.75">
      <c r="A208" s="1" t="s">
        <v>2736</v>
      </c>
      <c r="B208" s="3" t="s">
        <v>1464</v>
      </c>
      <c r="C208" s="76">
        <v>78519</v>
      </c>
      <c r="D208" s="77">
        <v>50229</v>
      </c>
      <c r="E208" s="77">
        <v>17580</v>
      </c>
      <c r="F208" s="78">
        <v>10710</v>
      </c>
      <c r="H208" s="193">
        <v>75200</v>
      </c>
      <c r="I208" s="194">
        <v>47770</v>
      </c>
      <c r="J208" s="194">
        <v>16720</v>
      </c>
      <c r="K208" s="194">
        <v>10710</v>
      </c>
      <c r="L208" s="195"/>
      <c r="N208" s="191">
        <f t="shared" si="12"/>
        <v>4.413563829787236</v>
      </c>
      <c r="O208" s="191">
        <f t="shared" si="13"/>
        <v>5.147582164538406</v>
      </c>
      <c r="P208" s="191">
        <f t="shared" si="14"/>
        <v>0</v>
      </c>
      <c r="R208" s="253"/>
      <c r="S208" s="265">
        <v>21</v>
      </c>
      <c r="T208" s="265"/>
      <c r="U208" s="265"/>
      <c r="V208" s="265"/>
    </row>
    <row r="209" spans="1:22" ht="12.75">
      <c r="A209" s="1" t="s">
        <v>2737</v>
      </c>
      <c r="B209" s="3" t="s">
        <v>430</v>
      </c>
      <c r="C209" s="76">
        <v>78519</v>
      </c>
      <c r="D209" s="77">
        <v>50229</v>
      </c>
      <c r="E209" s="77">
        <v>17580</v>
      </c>
      <c r="F209" s="78">
        <v>10710</v>
      </c>
      <c r="H209" s="193">
        <v>75200</v>
      </c>
      <c r="I209" s="194">
        <v>47770</v>
      </c>
      <c r="J209" s="194">
        <v>16720</v>
      </c>
      <c r="K209" s="194">
        <v>10710</v>
      </c>
      <c r="L209" s="195"/>
      <c r="N209" s="191">
        <f t="shared" si="12"/>
        <v>4.413563829787236</v>
      </c>
      <c r="O209" s="191">
        <f t="shared" si="13"/>
        <v>5.147582164538406</v>
      </c>
      <c r="P209" s="191">
        <f t="shared" si="14"/>
        <v>0</v>
      </c>
      <c r="R209" s="253"/>
      <c r="S209" s="265">
        <v>13</v>
      </c>
      <c r="T209" s="265"/>
      <c r="U209" s="265"/>
      <c r="V209" s="265"/>
    </row>
    <row r="210" spans="1:22" ht="12.75">
      <c r="A210" s="1" t="s">
        <v>2738</v>
      </c>
      <c r="B210" s="3" t="s">
        <v>1460</v>
      </c>
      <c r="C210" s="76">
        <v>78519</v>
      </c>
      <c r="D210" s="77">
        <v>50229</v>
      </c>
      <c r="E210" s="77">
        <v>17580</v>
      </c>
      <c r="F210" s="78">
        <v>10710</v>
      </c>
      <c r="H210" s="193">
        <v>75200</v>
      </c>
      <c r="I210" s="194">
        <v>47770</v>
      </c>
      <c r="J210" s="194">
        <v>16720</v>
      </c>
      <c r="K210" s="194">
        <v>10710</v>
      </c>
      <c r="L210" s="195"/>
      <c r="N210" s="191">
        <f t="shared" si="12"/>
        <v>4.413563829787236</v>
      </c>
      <c r="O210" s="191">
        <f t="shared" si="13"/>
        <v>5.147582164538406</v>
      </c>
      <c r="P210" s="191">
        <f t="shared" si="14"/>
        <v>0</v>
      </c>
      <c r="R210" s="250"/>
      <c r="S210" s="265">
        <v>43</v>
      </c>
      <c r="T210" s="265">
        <v>14</v>
      </c>
      <c r="U210" s="265"/>
      <c r="V210" s="265"/>
    </row>
    <row r="211" spans="1:22" ht="12.75" hidden="1">
      <c r="A211" s="295" t="s">
        <v>2739</v>
      </c>
      <c r="B211" s="296" t="s">
        <v>2039</v>
      </c>
      <c r="C211" s="76">
        <v>0</v>
      </c>
      <c r="D211" s="77">
        <v>0</v>
      </c>
      <c r="E211" s="77">
        <v>0</v>
      </c>
      <c r="F211" s="78">
        <v>0</v>
      </c>
      <c r="H211" s="193">
        <v>0</v>
      </c>
      <c r="I211" s="194">
        <v>0</v>
      </c>
      <c r="J211" s="194">
        <v>0</v>
      </c>
      <c r="K211" s="194">
        <v>0</v>
      </c>
      <c r="L211" s="195"/>
      <c r="N211" s="191" t="str">
        <f t="shared" si="12"/>
        <v>-</v>
      </c>
      <c r="O211" s="191" t="str">
        <f t="shared" si="13"/>
        <v>-</v>
      </c>
      <c r="P211" s="191" t="str">
        <f t="shared" si="14"/>
        <v>-</v>
      </c>
      <c r="R211" s="253"/>
      <c r="S211" s="265"/>
      <c r="T211" s="265"/>
      <c r="U211" s="265"/>
      <c r="V211" s="265"/>
    </row>
    <row r="212" spans="1:22" ht="12.75" hidden="1">
      <c r="A212" s="295" t="s">
        <v>2740</v>
      </c>
      <c r="B212" s="296" t="s">
        <v>429</v>
      </c>
      <c r="C212" s="76">
        <v>0</v>
      </c>
      <c r="D212" s="77">
        <v>0</v>
      </c>
      <c r="E212" s="77">
        <v>0</v>
      </c>
      <c r="F212" s="78">
        <v>0</v>
      </c>
      <c r="H212" s="193">
        <v>0</v>
      </c>
      <c r="I212" s="194">
        <v>0</v>
      </c>
      <c r="J212" s="194">
        <v>0</v>
      </c>
      <c r="K212" s="194">
        <v>0</v>
      </c>
      <c r="L212" s="195"/>
      <c r="N212" s="191" t="str">
        <f t="shared" si="12"/>
        <v>-</v>
      </c>
      <c r="O212" s="191" t="str">
        <f t="shared" si="13"/>
        <v>-</v>
      </c>
      <c r="P212" s="191" t="str">
        <f t="shared" si="14"/>
        <v>-</v>
      </c>
      <c r="R212" s="253"/>
      <c r="S212" s="265"/>
      <c r="T212" s="265"/>
      <c r="U212" s="265"/>
      <c r="V212" s="265"/>
    </row>
    <row r="213" spans="1:22" ht="12.75">
      <c r="A213" s="1" t="s">
        <v>2909</v>
      </c>
      <c r="B213" s="3" t="s">
        <v>2886</v>
      </c>
      <c r="C213" s="76">
        <v>78519</v>
      </c>
      <c r="D213" s="77">
        <v>50229</v>
      </c>
      <c r="E213" s="77">
        <v>17580</v>
      </c>
      <c r="F213" s="78">
        <v>10710</v>
      </c>
      <c r="H213" s="193">
        <v>75200</v>
      </c>
      <c r="I213" s="194">
        <v>47770</v>
      </c>
      <c r="J213" s="194">
        <v>16720</v>
      </c>
      <c r="K213" s="194">
        <v>10710</v>
      </c>
      <c r="L213" s="195"/>
      <c r="N213" s="191">
        <f t="shared" si="12"/>
        <v>4.413563829787236</v>
      </c>
      <c r="O213" s="191">
        <f t="shared" si="13"/>
        <v>5.147582164538406</v>
      </c>
      <c r="P213" s="191">
        <f t="shared" si="14"/>
        <v>0</v>
      </c>
      <c r="R213" s="253"/>
      <c r="S213" s="265">
        <v>26</v>
      </c>
      <c r="T213" s="265"/>
      <c r="U213" s="265"/>
      <c r="V213" s="265"/>
    </row>
    <row r="214" spans="1:22" ht="12.75" hidden="1">
      <c r="A214" s="295" t="s">
        <v>2910</v>
      </c>
      <c r="B214" s="296" t="s">
        <v>2887</v>
      </c>
      <c r="C214" s="76"/>
      <c r="D214" s="77"/>
      <c r="E214" s="77"/>
      <c r="F214" s="78"/>
      <c r="H214" s="193"/>
      <c r="I214" s="194"/>
      <c r="J214" s="194"/>
      <c r="K214" s="194"/>
      <c r="L214" s="195"/>
      <c r="N214" s="191" t="str">
        <f t="shared" si="12"/>
        <v>-</v>
      </c>
      <c r="O214" s="191" t="str">
        <f t="shared" si="13"/>
        <v>-</v>
      </c>
      <c r="P214" s="191" t="str">
        <f t="shared" si="14"/>
        <v>-</v>
      </c>
      <c r="R214" s="253"/>
      <c r="S214" s="265"/>
      <c r="T214" s="265"/>
      <c r="U214" s="265"/>
      <c r="V214" s="265"/>
    </row>
    <row r="215" spans="1:22" ht="12.75">
      <c r="A215" s="1" t="s">
        <v>2741</v>
      </c>
      <c r="B215" s="3" t="s">
        <v>1855</v>
      </c>
      <c r="C215" s="76">
        <v>127594</v>
      </c>
      <c r="D215" s="77">
        <v>90643</v>
      </c>
      <c r="E215" s="77">
        <v>31725</v>
      </c>
      <c r="F215" s="78">
        <v>5226</v>
      </c>
      <c r="H215" s="193">
        <v>0</v>
      </c>
      <c r="I215" s="194">
        <v>0</v>
      </c>
      <c r="J215" s="194">
        <v>0</v>
      </c>
      <c r="K215" s="194">
        <v>0</v>
      </c>
      <c r="L215" s="195"/>
      <c r="N215" s="191" t="str">
        <f t="shared" si="12"/>
        <v>-</v>
      </c>
      <c r="O215" s="191" t="str">
        <f t="shared" si="13"/>
        <v>-</v>
      </c>
      <c r="P215" s="191" t="str">
        <f t="shared" si="14"/>
        <v>-</v>
      </c>
      <c r="R215" s="253"/>
      <c r="S215" s="265">
        <v>99</v>
      </c>
      <c r="T215" s="265"/>
      <c r="U215" s="265"/>
      <c r="V215" s="265"/>
    </row>
    <row r="216" spans="1:22" ht="12.75">
      <c r="A216" s="1" t="s">
        <v>2742</v>
      </c>
      <c r="B216" s="3" t="s">
        <v>2554</v>
      </c>
      <c r="C216" s="76">
        <v>127594</v>
      </c>
      <c r="D216" s="77">
        <v>90643</v>
      </c>
      <c r="E216" s="77">
        <v>31725</v>
      </c>
      <c r="F216" s="78">
        <v>5226</v>
      </c>
      <c r="H216" s="193">
        <v>121604</v>
      </c>
      <c r="I216" s="194">
        <v>86206</v>
      </c>
      <c r="J216" s="194">
        <v>30172</v>
      </c>
      <c r="K216" s="194">
        <v>5226</v>
      </c>
      <c r="L216" s="195"/>
      <c r="N216" s="191">
        <f t="shared" si="12"/>
        <v>4.925824808394452</v>
      </c>
      <c r="O216" s="191">
        <f t="shared" si="13"/>
        <v>5.146973528524683</v>
      </c>
      <c r="P216" s="191">
        <f t="shared" si="14"/>
        <v>0</v>
      </c>
      <c r="R216" s="253"/>
      <c r="S216" s="265">
        <v>67</v>
      </c>
      <c r="T216" s="265"/>
      <c r="U216" s="265"/>
      <c r="V216" s="265"/>
    </row>
    <row r="217" spans="1:22" ht="12.75" hidden="1">
      <c r="A217" s="295" t="s">
        <v>2743</v>
      </c>
      <c r="B217" s="296" t="s">
        <v>433</v>
      </c>
      <c r="C217" s="76">
        <v>0</v>
      </c>
      <c r="D217" s="77">
        <v>0</v>
      </c>
      <c r="E217" s="77">
        <v>0</v>
      </c>
      <c r="F217" s="78">
        <v>0</v>
      </c>
      <c r="H217" s="193">
        <v>0</v>
      </c>
      <c r="I217" s="194">
        <v>0</v>
      </c>
      <c r="J217" s="194">
        <v>0</v>
      </c>
      <c r="K217" s="194">
        <v>0</v>
      </c>
      <c r="L217" s="195"/>
      <c r="N217" s="191" t="str">
        <f t="shared" si="12"/>
        <v>-</v>
      </c>
      <c r="O217" s="191" t="str">
        <f t="shared" si="13"/>
        <v>-</v>
      </c>
      <c r="P217" s="191" t="str">
        <f t="shared" si="14"/>
        <v>-</v>
      </c>
      <c r="R217" s="253"/>
      <c r="S217" s="265"/>
      <c r="T217" s="265"/>
      <c r="U217" s="265"/>
      <c r="V217" s="265"/>
    </row>
    <row r="218" spans="1:22" ht="13.5" thickBot="1">
      <c r="A218" s="1" t="s">
        <v>2744</v>
      </c>
      <c r="B218" s="3" t="s">
        <v>2555</v>
      </c>
      <c r="C218" s="76">
        <v>127594</v>
      </c>
      <c r="D218" s="77">
        <v>90643</v>
      </c>
      <c r="E218" s="77">
        <v>31725</v>
      </c>
      <c r="F218" s="78">
        <v>5226</v>
      </c>
      <c r="H218" s="193">
        <v>121604</v>
      </c>
      <c r="I218" s="194">
        <v>86206</v>
      </c>
      <c r="J218" s="194">
        <v>30172</v>
      </c>
      <c r="K218" s="194">
        <v>5226</v>
      </c>
      <c r="L218" s="195"/>
      <c r="N218" s="191">
        <f t="shared" si="12"/>
        <v>4.925824808394452</v>
      </c>
      <c r="O218" s="191">
        <f t="shared" si="13"/>
        <v>5.146973528524683</v>
      </c>
      <c r="P218" s="191">
        <f t="shared" si="14"/>
        <v>0</v>
      </c>
      <c r="R218" s="253"/>
      <c r="S218" s="265"/>
      <c r="T218" s="265"/>
      <c r="U218" s="265"/>
      <c r="V218" s="265"/>
    </row>
    <row r="219" spans="1:22" ht="12.75" hidden="1">
      <c r="A219" s="295" t="s">
        <v>2911</v>
      </c>
      <c r="B219" s="296" t="s">
        <v>1281</v>
      </c>
      <c r="C219" s="76"/>
      <c r="D219" s="77"/>
      <c r="E219" s="77"/>
      <c r="F219" s="78"/>
      <c r="H219" s="193"/>
      <c r="I219" s="194"/>
      <c r="J219" s="194"/>
      <c r="K219" s="194"/>
      <c r="L219" s="195"/>
      <c r="N219" s="191" t="str">
        <f t="shared" si="12"/>
        <v>-</v>
      </c>
      <c r="O219" s="191" t="str">
        <f t="shared" si="13"/>
        <v>-</v>
      </c>
      <c r="P219" s="191" t="str">
        <f t="shared" si="14"/>
        <v>-</v>
      </c>
      <c r="R219" s="253"/>
      <c r="S219" s="265"/>
      <c r="T219" s="265"/>
      <c r="U219" s="265"/>
      <c r="V219" s="265"/>
    </row>
    <row r="220" spans="1:22" ht="12.75" hidden="1">
      <c r="A220" s="320" t="s">
        <v>2745</v>
      </c>
      <c r="B220" s="321" t="s">
        <v>2040</v>
      </c>
      <c r="C220" s="322">
        <v>0</v>
      </c>
      <c r="D220" s="323">
        <v>0</v>
      </c>
      <c r="E220" s="323">
        <v>0</v>
      </c>
      <c r="F220" s="324">
        <v>0</v>
      </c>
      <c r="H220" s="193">
        <v>0</v>
      </c>
      <c r="I220" s="194">
        <v>0</v>
      </c>
      <c r="J220" s="194">
        <v>0</v>
      </c>
      <c r="K220" s="194">
        <v>0</v>
      </c>
      <c r="L220" s="195"/>
      <c r="N220" s="191" t="str">
        <f t="shared" si="12"/>
        <v>-</v>
      </c>
      <c r="O220" s="191" t="str">
        <f t="shared" si="13"/>
        <v>-</v>
      </c>
      <c r="P220" s="191" t="str">
        <f t="shared" si="14"/>
        <v>-</v>
      </c>
      <c r="R220" s="253"/>
      <c r="S220" s="265"/>
      <c r="T220" s="265"/>
      <c r="U220" s="265"/>
      <c r="V220" s="265"/>
    </row>
    <row r="221" spans="1:6" ht="12.75">
      <c r="A221" s="310"/>
      <c r="B221" s="310"/>
      <c r="C221" s="215"/>
      <c r="D221" s="215"/>
      <c r="E221" s="215"/>
      <c r="F221" s="215"/>
    </row>
  </sheetData>
  <sheetProtection password="CA43" sheet="1"/>
  <mergeCells count="17">
    <mergeCell ref="S5:S6"/>
    <mergeCell ref="T5:T6"/>
    <mergeCell ref="U5:U6"/>
    <mergeCell ref="V5:V6"/>
    <mergeCell ref="R4:R5"/>
    <mergeCell ref="A1:B1"/>
    <mergeCell ref="A5:A6"/>
    <mergeCell ref="B5:B6"/>
    <mergeCell ref="C4:F4"/>
    <mergeCell ref="E5:E6"/>
    <mergeCell ref="N5:P5"/>
    <mergeCell ref="F5:F6"/>
    <mergeCell ref="A2:F2"/>
    <mergeCell ref="A3:F3"/>
    <mergeCell ref="C5:C6"/>
    <mergeCell ref="D5:D6"/>
    <mergeCell ref="H5:L5"/>
  </mergeCells>
  <conditionalFormatting sqref="S7:V220">
    <cfRule type="cellIs" priority="3" dxfId="0" operator="greaterThan" stopIfTrue="1">
      <formula>0</formula>
    </cfRule>
  </conditionalFormatting>
  <conditionalFormatting sqref="S7:V220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15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5"/>
  <sheetViews>
    <sheetView showGridLines="0" zoomScale="90" zoomScaleNormal="90" zoomScaleSheetLayoutView="80" zoomScalePageLayoutView="0" workbookViewId="0" topLeftCell="A1">
      <selection activeCell="A1" sqref="A1:B1"/>
    </sheetView>
  </sheetViews>
  <sheetFormatPr defaultColWidth="11.7109375" defaultRowHeight="12.75"/>
  <cols>
    <col min="1" max="1" width="14.7109375" style="16" customWidth="1"/>
    <col min="2" max="2" width="55.421875" style="16" customWidth="1"/>
    <col min="3" max="6" width="10.7109375" style="62" customWidth="1"/>
    <col min="7" max="7" width="8.28125" style="6" hidden="1" customWidth="1"/>
    <col min="8" max="16" width="8.00390625" style="161" hidden="1" customWidth="1"/>
    <col min="17" max="17" width="11.7109375" style="6" hidden="1" customWidth="1"/>
    <col min="18" max="18" width="7.00390625" style="161" hidden="1" customWidth="1"/>
    <col min="19" max="19" width="7.28125" style="161" hidden="1" customWidth="1"/>
    <col min="20" max="20" width="7.7109375" style="161" hidden="1" customWidth="1"/>
    <col min="21" max="21" width="7.28125" style="161" hidden="1" customWidth="1"/>
    <col min="22" max="22" width="8.57421875" style="6" customWidth="1"/>
    <col min="23" max="16384" width="11.7109375" style="6" customWidth="1"/>
  </cols>
  <sheetData>
    <row r="1" spans="1:6" ht="33" customHeight="1" thickBot="1">
      <c r="A1" s="372" t="s">
        <v>2915</v>
      </c>
      <c r="B1" s="372"/>
      <c r="C1" s="145"/>
      <c r="D1" s="145"/>
      <c r="F1" s="228" t="s">
        <v>1497</v>
      </c>
    </row>
    <row r="2" spans="1:6" ht="58.5" customHeight="1" thickBot="1">
      <c r="A2" s="362" t="s">
        <v>2746</v>
      </c>
      <c r="B2" s="367"/>
      <c r="C2" s="367"/>
      <c r="D2" s="367"/>
      <c r="E2" s="367"/>
      <c r="F2" s="368"/>
    </row>
    <row r="3" spans="1:12" ht="42.75" customHeight="1">
      <c r="A3" s="352" t="s">
        <v>2747</v>
      </c>
      <c r="B3" s="352"/>
      <c r="C3" s="352"/>
      <c r="D3" s="352"/>
      <c r="E3" s="352"/>
      <c r="F3" s="352"/>
      <c r="G3"/>
      <c r="H3" s="163"/>
      <c r="I3" s="163"/>
      <c r="J3" s="163"/>
      <c r="K3" s="163"/>
      <c r="L3" s="163"/>
    </row>
    <row r="4" spans="3:6" ht="6" customHeight="1">
      <c r="C4" s="145"/>
      <c r="D4" s="269"/>
      <c r="E4" s="270"/>
      <c r="F4" s="145"/>
    </row>
    <row r="5" spans="1:21" ht="16.5" customHeight="1" thickBot="1">
      <c r="A5" s="156" t="s">
        <v>1588</v>
      </c>
      <c r="C5" s="340"/>
      <c r="D5" s="340"/>
      <c r="E5" s="340"/>
      <c r="F5" s="340"/>
      <c r="R5" s="162" t="s">
        <v>2858</v>
      </c>
      <c r="S5" s="162"/>
      <c r="T5" s="162"/>
      <c r="U5" s="162"/>
    </row>
    <row r="6" spans="1:21" ht="12.75" customHeight="1" thickBot="1">
      <c r="A6" s="353" t="s">
        <v>1648</v>
      </c>
      <c r="B6" s="380" t="s">
        <v>1649</v>
      </c>
      <c r="C6" s="357" t="s">
        <v>1866</v>
      </c>
      <c r="D6" s="345" t="s">
        <v>1639</v>
      </c>
      <c r="E6" s="345" t="s">
        <v>1465</v>
      </c>
      <c r="F6" s="347" t="s">
        <v>2080</v>
      </c>
      <c r="H6" s="326" t="s">
        <v>2856</v>
      </c>
      <c r="I6" s="326"/>
      <c r="J6" s="326"/>
      <c r="K6" s="326"/>
      <c r="L6" s="326"/>
      <c r="N6" s="327" t="s">
        <v>2857</v>
      </c>
      <c r="O6" s="327"/>
      <c r="P6" s="327"/>
      <c r="R6" s="359" t="s">
        <v>2839</v>
      </c>
      <c r="S6" s="359" t="s">
        <v>2840</v>
      </c>
      <c r="T6" s="359" t="s">
        <v>2843</v>
      </c>
      <c r="U6" s="359" t="s">
        <v>2842</v>
      </c>
    </row>
    <row r="7" spans="1:21" ht="37.5" customHeight="1" thickBot="1">
      <c r="A7" s="354"/>
      <c r="B7" s="381"/>
      <c r="C7" s="358"/>
      <c r="D7" s="346"/>
      <c r="E7" s="346"/>
      <c r="F7" s="348"/>
      <c r="H7" s="164" t="s">
        <v>1866</v>
      </c>
      <c r="I7" s="165" t="s">
        <v>1639</v>
      </c>
      <c r="J7" s="165" t="s">
        <v>1465</v>
      </c>
      <c r="K7" s="166" t="s">
        <v>435</v>
      </c>
      <c r="L7" s="166"/>
      <c r="M7" s="163"/>
      <c r="N7" s="167" t="s">
        <v>1866</v>
      </c>
      <c r="O7" s="168" t="s">
        <v>1639</v>
      </c>
      <c r="P7" s="169" t="s">
        <v>2080</v>
      </c>
      <c r="R7" s="360"/>
      <c r="S7" s="360" t="s">
        <v>2840</v>
      </c>
      <c r="T7" s="360" t="s">
        <v>2843</v>
      </c>
      <c r="U7" s="360" t="s">
        <v>2842</v>
      </c>
    </row>
    <row r="8" spans="1:21" ht="12.75">
      <c r="A8" s="112" t="s">
        <v>2749</v>
      </c>
      <c r="B8" s="125" t="s">
        <v>455</v>
      </c>
      <c r="C8" s="114">
        <v>17375</v>
      </c>
      <c r="D8" s="115">
        <v>10918</v>
      </c>
      <c r="E8" s="115">
        <v>3821</v>
      </c>
      <c r="F8" s="127">
        <v>2636</v>
      </c>
      <c r="H8" s="170">
        <v>16676</v>
      </c>
      <c r="I8" s="171">
        <v>10400</v>
      </c>
      <c r="J8" s="171">
        <v>3640</v>
      </c>
      <c r="K8" s="171">
        <v>2636</v>
      </c>
      <c r="L8" s="172"/>
      <c r="M8" s="163"/>
      <c r="N8" s="173">
        <f>IF(H8=0,"-",C8/H8*100-100)</f>
        <v>4.191652674502279</v>
      </c>
      <c r="O8" s="174">
        <f>IF(H8=0,"-",D8/I8*100-100)</f>
        <v>4.980769230769226</v>
      </c>
      <c r="P8" s="175">
        <f>IF(H8=0,"-",F8/(K8+L8)*100-100)</f>
        <v>0</v>
      </c>
      <c r="Q8" s="250"/>
      <c r="R8" s="261">
        <v>28</v>
      </c>
      <c r="S8" s="261"/>
      <c r="T8" s="261"/>
      <c r="U8" s="261"/>
    </row>
    <row r="9" spans="1:21" ht="13.5" thickBot="1">
      <c r="A9" s="116"/>
      <c r="B9" s="126"/>
      <c r="C9" s="118">
        <v>45523</v>
      </c>
      <c r="D9" s="119">
        <v>24609</v>
      </c>
      <c r="E9" s="119">
        <v>8613</v>
      </c>
      <c r="F9" s="128">
        <v>12301</v>
      </c>
      <c r="H9" s="177">
        <v>43815</v>
      </c>
      <c r="I9" s="178">
        <v>23344</v>
      </c>
      <c r="J9" s="178">
        <v>8170</v>
      </c>
      <c r="K9" s="178">
        <v>12301</v>
      </c>
      <c r="L9" s="179"/>
      <c r="N9" s="180">
        <f>IF(H9=0,"-",C9/H9*100-100)</f>
        <v>3.898208376126888</v>
      </c>
      <c r="O9" s="181">
        <f>IF(H9=0,"-",D9/I9*100-100)</f>
        <v>5.418951336531876</v>
      </c>
      <c r="P9" s="182">
        <f>IF(H9=0,"-",F9/(K9+L9)*100-100)</f>
        <v>0</v>
      </c>
      <c r="Q9" s="250"/>
      <c r="R9" s="263">
        <v>28</v>
      </c>
      <c r="S9" s="263">
        <v>0</v>
      </c>
      <c r="T9" s="263">
        <v>0</v>
      </c>
      <c r="U9" s="263">
        <v>0</v>
      </c>
    </row>
    <row r="10" spans="1:21" ht="12.75">
      <c r="A10" s="112" t="s">
        <v>2750</v>
      </c>
      <c r="B10" s="125" t="s">
        <v>456</v>
      </c>
      <c r="C10" s="114">
        <v>21605</v>
      </c>
      <c r="D10" s="115">
        <v>14045</v>
      </c>
      <c r="E10" s="115">
        <v>4916</v>
      </c>
      <c r="F10" s="127">
        <v>2644</v>
      </c>
      <c r="H10" s="170">
        <v>20704</v>
      </c>
      <c r="I10" s="171">
        <v>13378</v>
      </c>
      <c r="J10" s="171">
        <v>4682</v>
      </c>
      <c r="K10" s="171">
        <v>2644</v>
      </c>
      <c r="L10" s="172"/>
      <c r="N10" s="173">
        <f>IF(H10=0,"-",C10/H10*100-100)</f>
        <v>4.351816074188548</v>
      </c>
      <c r="O10" s="174">
        <f>IF(H10=0,"-",D10/I10*100-100)</f>
        <v>4.985797578113321</v>
      </c>
      <c r="P10" s="175">
        <f>IF(H10=0,"-",F10/(K10+L10)*100-100)</f>
        <v>0</v>
      </c>
      <c r="Q10" s="250"/>
      <c r="R10" s="261"/>
      <c r="S10" s="261"/>
      <c r="T10" s="261"/>
      <c r="U10" s="261"/>
    </row>
    <row r="11" spans="1:21" ht="13.5" thickBot="1">
      <c r="A11" s="116"/>
      <c r="B11" s="126"/>
      <c r="C11" s="118">
        <v>45261</v>
      </c>
      <c r="D11" s="119">
        <v>24417</v>
      </c>
      <c r="E11" s="119">
        <v>8546</v>
      </c>
      <c r="F11" s="128">
        <v>12298</v>
      </c>
      <c r="H11" s="177">
        <v>43567</v>
      </c>
      <c r="I11" s="178">
        <v>23162</v>
      </c>
      <c r="J11" s="178">
        <v>8107</v>
      </c>
      <c r="K11" s="178">
        <v>12298</v>
      </c>
      <c r="L11" s="179"/>
      <c r="N11" s="180">
        <f aca="true" t="shared" si="0" ref="N11:N74">IF(H11=0,"-",C11/H11*100-100)</f>
        <v>3.8882640530676866</v>
      </c>
      <c r="O11" s="181">
        <f aca="true" t="shared" si="1" ref="O11:O74">IF(H11=0,"-",D11/I11*100-100)</f>
        <v>5.418357654779385</v>
      </c>
      <c r="P11" s="182">
        <f aca="true" t="shared" si="2" ref="P11:P74">IF(H11=0,"-",F11/(K11+L11)*100-100)</f>
        <v>0</v>
      </c>
      <c r="Q11" s="250"/>
      <c r="R11" s="263">
        <v>0</v>
      </c>
      <c r="S11" s="263">
        <v>0</v>
      </c>
      <c r="T11" s="263">
        <v>0</v>
      </c>
      <c r="U11" s="263">
        <v>0</v>
      </c>
    </row>
    <row r="12" spans="1:21" ht="12.75">
      <c r="A12" s="149" t="s">
        <v>2751</v>
      </c>
      <c r="B12" s="125" t="s">
        <v>457</v>
      </c>
      <c r="C12" s="114">
        <v>19626</v>
      </c>
      <c r="D12" s="115">
        <v>12592</v>
      </c>
      <c r="E12" s="115">
        <v>4407</v>
      </c>
      <c r="F12" s="127">
        <v>2627</v>
      </c>
      <c r="H12" s="170">
        <v>18819</v>
      </c>
      <c r="I12" s="171">
        <v>11994</v>
      </c>
      <c r="J12" s="171">
        <v>4198</v>
      </c>
      <c r="K12" s="171">
        <v>2627</v>
      </c>
      <c r="L12" s="172"/>
      <c r="N12" s="173">
        <f t="shared" si="0"/>
        <v>4.288219352781766</v>
      </c>
      <c r="O12" s="174">
        <f t="shared" si="1"/>
        <v>4.985826246456554</v>
      </c>
      <c r="P12" s="175">
        <f t="shared" si="2"/>
        <v>0</v>
      </c>
      <c r="Q12" s="250"/>
      <c r="R12" s="261">
        <v>2</v>
      </c>
      <c r="S12" s="261"/>
      <c r="T12" s="261"/>
      <c r="U12" s="261"/>
    </row>
    <row r="13" spans="1:21" ht="13.5" thickBot="1">
      <c r="A13" s="150"/>
      <c r="B13" s="126"/>
      <c r="C13" s="118">
        <v>47330</v>
      </c>
      <c r="D13" s="119">
        <v>25940</v>
      </c>
      <c r="E13" s="119">
        <v>9079</v>
      </c>
      <c r="F13" s="128">
        <v>12311</v>
      </c>
      <c r="H13" s="177">
        <v>45530</v>
      </c>
      <c r="I13" s="178">
        <v>24607</v>
      </c>
      <c r="J13" s="178">
        <v>8612</v>
      </c>
      <c r="K13" s="178">
        <v>12311</v>
      </c>
      <c r="L13" s="179"/>
      <c r="N13" s="180">
        <f t="shared" si="0"/>
        <v>3.953437294091813</v>
      </c>
      <c r="O13" s="181">
        <f t="shared" si="1"/>
        <v>5.41715771934814</v>
      </c>
      <c r="P13" s="182">
        <f t="shared" si="2"/>
        <v>0</v>
      </c>
      <c r="Q13" s="250"/>
      <c r="R13" s="263">
        <v>2</v>
      </c>
      <c r="S13" s="263">
        <v>0</v>
      </c>
      <c r="T13" s="263">
        <v>0</v>
      </c>
      <c r="U13" s="263">
        <v>0</v>
      </c>
    </row>
    <row r="14" spans="1:21" ht="12.75" hidden="1">
      <c r="A14" s="307" t="s">
        <v>2752</v>
      </c>
      <c r="B14" s="281" t="s">
        <v>500</v>
      </c>
      <c r="C14" s="114">
        <v>16393</v>
      </c>
      <c r="D14" s="115">
        <v>10210</v>
      </c>
      <c r="E14" s="115">
        <v>3574</v>
      </c>
      <c r="F14" s="127">
        <v>2609</v>
      </c>
      <c r="H14" s="170">
        <v>15738</v>
      </c>
      <c r="I14" s="171">
        <v>9725</v>
      </c>
      <c r="J14" s="171">
        <v>3404</v>
      </c>
      <c r="K14" s="171">
        <v>2609</v>
      </c>
      <c r="L14" s="172"/>
      <c r="N14" s="173">
        <f t="shared" si="0"/>
        <v>4.161901131020457</v>
      </c>
      <c r="O14" s="174">
        <f t="shared" si="1"/>
        <v>4.9871465295629775</v>
      </c>
      <c r="P14" s="175">
        <f t="shared" si="2"/>
        <v>0</v>
      </c>
      <c r="Q14" s="253"/>
      <c r="R14" s="261"/>
      <c r="S14" s="261"/>
      <c r="T14" s="261"/>
      <c r="U14" s="261"/>
    </row>
    <row r="15" spans="1:21" ht="13.5" hidden="1" thickBot="1">
      <c r="A15" s="308"/>
      <c r="B15" s="282"/>
      <c r="C15" s="118">
        <v>44081</v>
      </c>
      <c r="D15" s="119">
        <v>23504</v>
      </c>
      <c r="E15" s="119">
        <v>8226</v>
      </c>
      <c r="F15" s="128">
        <v>12351</v>
      </c>
      <c r="H15" s="177">
        <v>42451</v>
      </c>
      <c r="I15" s="178">
        <v>22296</v>
      </c>
      <c r="J15" s="178">
        <v>7804</v>
      </c>
      <c r="K15" s="178">
        <v>12351</v>
      </c>
      <c r="L15" s="179"/>
      <c r="N15" s="180">
        <f t="shared" si="0"/>
        <v>3.839721090198097</v>
      </c>
      <c r="O15" s="181">
        <f t="shared" si="1"/>
        <v>5.418012199497667</v>
      </c>
      <c r="P15" s="182">
        <f t="shared" si="2"/>
        <v>0</v>
      </c>
      <c r="Q15" s="253"/>
      <c r="R15" s="263">
        <v>0</v>
      </c>
      <c r="S15" s="263">
        <v>0</v>
      </c>
      <c r="T15" s="263">
        <v>0</v>
      </c>
      <c r="U15" s="263">
        <v>0</v>
      </c>
    </row>
    <row r="16" spans="1:21" ht="12.75">
      <c r="A16" s="149" t="s">
        <v>2753</v>
      </c>
      <c r="B16" s="125" t="s">
        <v>458</v>
      </c>
      <c r="C16" s="114">
        <v>17812</v>
      </c>
      <c r="D16" s="115">
        <v>11243</v>
      </c>
      <c r="E16" s="115">
        <v>3935</v>
      </c>
      <c r="F16" s="127">
        <v>2634</v>
      </c>
      <c r="H16" s="170">
        <v>17091</v>
      </c>
      <c r="I16" s="171">
        <v>10709</v>
      </c>
      <c r="J16" s="171">
        <v>3748</v>
      </c>
      <c r="K16" s="171">
        <v>2634</v>
      </c>
      <c r="L16" s="172"/>
      <c r="N16" s="173">
        <f t="shared" si="0"/>
        <v>4.218594581943719</v>
      </c>
      <c r="O16" s="174">
        <f t="shared" si="1"/>
        <v>4.986459986926889</v>
      </c>
      <c r="P16" s="175">
        <f t="shared" si="2"/>
        <v>0</v>
      </c>
      <c r="Q16" s="250"/>
      <c r="R16" s="261">
        <v>41</v>
      </c>
      <c r="S16" s="261"/>
      <c r="T16" s="261"/>
      <c r="U16" s="261"/>
    </row>
    <row r="17" spans="1:21" ht="13.5" thickBot="1">
      <c r="A17" s="150"/>
      <c r="B17" s="126"/>
      <c r="C17" s="118">
        <v>44315</v>
      </c>
      <c r="D17" s="119">
        <v>23718</v>
      </c>
      <c r="E17" s="119">
        <v>8301</v>
      </c>
      <c r="F17" s="128">
        <v>12296</v>
      </c>
      <c r="H17" s="177">
        <v>42670</v>
      </c>
      <c r="I17" s="178">
        <v>22499</v>
      </c>
      <c r="J17" s="178">
        <v>7875</v>
      </c>
      <c r="K17" s="178">
        <v>12296</v>
      </c>
      <c r="L17" s="179"/>
      <c r="N17" s="180">
        <f t="shared" si="0"/>
        <v>3.8551675650339945</v>
      </c>
      <c r="O17" s="181">
        <f t="shared" si="1"/>
        <v>5.418018578603494</v>
      </c>
      <c r="P17" s="182">
        <f t="shared" si="2"/>
        <v>0</v>
      </c>
      <c r="Q17" s="250"/>
      <c r="R17" s="263">
        <v>41</v>
      </c>
      <c r="S17" s="263">
        <v>0</v>
      </c>
      <c r="T17" s="263">
        <v>0</v>
      </c>
      <c r="U17" s="263">
        <v>0</v>
      </c>
    </row>
    <row r="18" spans="1:21" ht="12.75" hidden="1">
      <c r="A18" s="307" t="s">
        <v>2754</v>
      </c>
      <c r="B18" s="281" t="s">
        <v>501</v>
      </c>
      <c r="C18" s="114">
        <v>18993</v>
      </c>
      <c r="D18" s="115">
        <v>12109</v>
      </c>
      <c r="E18" s="115">
        <v>4238</v>
      </c>
      <c r="F18" s="127">
        <v>2646</v>
      </c>
      <c r="H18" s="170">
        <v>18217</v>
      </c>
      <c r="I18" s="171">
        <v>11534</v>
      </c>
      <c r="J18" s="171">
        <v>4037</v>
      </c>
      <c r="K18" s="171">
        <v>2646</v>
      </c>
      <c r="L18" s="172"/>
      <c r="N18" s="173">
        <f t="shared" si="0"/>
        <v>4.259757369490046</v>
      </c>
      <c r="O18" s="174">
        <f t="shared" si="1"/>
        <v>4.985260967574121</v>
      </c>
      <c r="P18" s="175">
        <f t="shared" si="2"/>
        <v>0</v>
      </c>
      <c r="Q18" s="253"/>
      <c r="R18" s="261"/>
      <c r="S18" s="261"/>
      <c r="T18" s="261"/>
      <c r="U18" s="261"/>
    </row>
    <row r="19" spans="1:21" ht="13.5" hidden="1" thickBot="1">
      <c r="A19" s="308"/>
      <c r="B19" s="282"/>
      <c r="C19" s="118">
        <v>45433</v>
      </c>
      <c r="D19" s="119">
        <v>24545</v>
      </c>
      <c r="E19" s="119">
        <v>8591</v>
      </c>
      <c r="F19" s="128">
        <v>12297</v>
      </c>
      <c r="H19" s="177">
        <v>43730</v>
      </c>
      <c r="I19" s="178">
        <v>23284</v>
      </c>
      <c r="J19" s="178">
        <v>8149</v>
      </c>
      <c r="K19" s="178">
        <v>12297</v>
      </c>
      <c r="L19" s="179"/>
      <c r="N19" s="180">
        <f t="shared" si="0"/>
        <v>3.894351703635948</v>
      </c>
      <c r="O19" s="181">
        <f t="shared" si="1"/>
        <v>5.415736127813091</v>
      </c>
      <c r="P19" s="182">
        <f t="shared" si="2"/>
        <v>0</v>
      </c>
      <c r="Q19" s="253"/>
      <c r="R19" s="263">
        <v>0</v>
      </c>
      <c r="S19" s="263">
        <v>0</v>
      </c>
      <c r="T19" s="263">
        <v>0</v>
      </c>
      <c r="U19" s="263">
        <v>0</v>
      </c>
    </row>
    <row r="20" spans="1:21" ht="12.75">
      <c r="A20" s="149" t="s">
        <v>2755</v>
      </c>
      <c r="B20" s="125" t="s">
        <v>459</v>
      </c>
      <c r="C20" s="114">
        <v>31489</v>
      </c>
      <c r="D20" s="115">
        <v>21461</v>
      </c>
      <c r="E20" s="115">
        <v>7511</v>
      </c>
      <c r="F20" s="127">
        <v>2517</v>
      </c>
      <c r="H20" s="170">
        <v>30114</v>
      </c>
      <c r="I20" s="171">
        <v>20442</v>
      </c>
      <c r="J20" s="171">
        <v>7155</v>
      </c>
      <c r="K20" s="171">
        <v>2517</v>
      </c>
      <c r="L20" s="172"/>
      <c r="N20" s="173">
        <f t="shared" si="0"/>
        <v>4.5659825994553955</v>
      </c>
      <c r="O20" s="174">
        <f t="shared" si="1"/>
        <v>4.984835143332347</v>
      </c>
      <c r="P20" s="175">
        <f t="shared" si="2"/>
        <v>0</v>
      </c>
      <c r="Q20" s="250"/>
      <c r="R20" s="261">
        <v>32</v>
      </c>
      <c r="S20" s="261"/>
      <c r="T20" s="261"/>
      <c r="U20" s="261"/>
    </row>
    <row r="21" spans="1:21" ht="13.5" thickBot="1">
      <c r="A21" s="150"/>
      <c r="B21" s="126"/>
      <c r="C21" s="118">
        <v>50125</v>
      </c>
      <c r="D21" s="119">
        <v>28007</v>
      </c>
      <c r="E21" s="119">
        <v>9802</v>
      </c>
      <c r="F21" s="128">
        <v>12316</v>
      </c>
      <c r="H21" s="177">
        <v>48183</v>
      </c>
      <c r="I21" s="178">
        <v>26568</v>
      </c>
      <c r="J21" s="178">
        <v>9299</v>
      </c>
      <c r="K21" s="178">
        <v>12316</v>
      </c>
      <c r="L21" s="179"/>
      <c r="N21" s="180">
        <f t="shared" si="0"/>
        <v>4.030467177220174</v>
      </c>
      <c r="O21" s="181">
        <f t="shared" si="1"/>
        <v>5.416290274013846</v>
      </c>
      <c r="P21" s="182">
        <f t="shared" si="2"/>
        <v>0</v>
      </c>
      <c r="Q21" s="250"/>
      <c r="R21" s="263">
        <v>32</v>
      </c>
      <c r="S21" s="263">
        <v>0</v>
      </c>
      <c r="T21" s="263">
        <v>0</v>
      </c>
      <c r="U21" s="263">
        <v>0</v>
      </c>
    </row>
    <row r="22" spans="1:21" ht="12.75" hidden="1">
      <c r="A22" s="307" t="s">
        <v>2756</v>
      </c>
      <c r="B22" s="281" t="s">
        <v>502</v>
      </c>
      <c r="C22" s="114">
        <v>41326</v>
      </c>
      <c r="D22" s="115">
        <v>28635</v>
      </c>
      <c r="E22" s="115">
        <v>10022</v>
      </c>
      <c r="F22" s="127">
        <v>2669</v>
      </c>
      <c r="H22" s="170">
        <v>39492</v>
      </c>
      <c r="I22" s="171">
        <v>27276</v>
      </c>
      <c r="J22" s="171">
        <v>9547</v>
      </c>
      <c r="K22" s="171">
        <v>2669</v>
      </c>
      <c r="L22" s="172"/>
      <c r="N22" s="173">
        <f t="shared" si="0"/>
        <v>4.643978527296682</v>
      </c>
      <c r="O22" s="174">
        <f t="shared" si="1"/>
        <v>4.98240211174658</v>
      </c>
      <c r="P22" s="175">
        <f t="shared" si="2"/>
        <v>0</v>
      </c>
      <c r="Q22" s="253"/>
      <c r="R22" s="261"/>
      <c r="S22" s="261"/>
      <c r="T22" s="261"/>
      <c r="U22" s="261"/>
    </row>
    <row r="23" spans="1:21" ht="13.5" hidden="1" thickBot="1">
      <c r="A23" s="308"/>
      <c r="B23" s="282"/>
      <c r="C23" s="118">
        <v>59234</v>
      </c>
      <c r="D23" s="119">
        <v>34697</v>
      </c>
      <c r="E23" s="119">
        <v>12144</v>
      </c>
      <c r="F23" s="128">
        <v>12393</v>
      </c>
      <c r="H23" s="177">
        <v>56827</v>
      </c>
      <c r="I23" s="178">
        <v>32914</v>
      </c>
      <c r="J23" s="178">
        <v>11520</v>
      </c>
      <c r="K23" s="178">
        <v>12393</v>
      </c>
      <c r="L23" s="179"/>
      <c r="N23" s="180">
        <f t="shared" si="0"/>
        <v>4.235662625160572</v>
      </c>
      <c r="O23" s="181">
        <f t="shared" si="1"/>
        <v>5.41714771829615</v>
      </c>
      <c r="P23" s="182">
        <f t="shared" si="2"/>
        <v>0</v>
      </c>
      <c r="Q23" s="253"/>
      <c r="R23" s="263">
        <v>0</v>
      </c>
      <c r="S23" s="263">
        <v>0</v>
      </c>
      <c r="T23" s="263">
        <v>0</v>
      </c>
      <c r="U23" s="263">
        <v>0</v>
      </c>
    </row>
    <row r="24" spans="1:21" ht="12.75" hidden="1">
      <c r="A24" s="307" t="s">
        <v>2757</v>
      </c>
      <c r="B24" s="309" t="s">
        <v>2042</v>
      </c>
      <c r="C24" s="114">
        <v>16135</v>
      </c>
      <c r="D24" s="115">
        <v>10003</v>
      </c>
      <c r="E24" s="115">
        <v>3501</v>
      </c>
      <c r="F24" s="127">
        <v>2631</v>
      </c>
      <c r="H24" s="170">
        <v>15494</v>
      </c>
      <c r="I24" s="171">
        <v>9528</v>
      </c>
      <c r="J24" s="171">
        <v>3335</v>
      </c>
      <c r="K24" s="171">
        <v>2631</v>
      </c>
      <c r="L24" s="172"/>
      <c r="N24" s="173">
        <f t="shared" si="0"/>
        <v>4.1370853233509735</v>
      </c>
      <c r="O24" s="174">
        <f t="shared" si="1"/>
        <v>4.9853064651553325</v>
      </c>
      <c r="P24" s="175">
        <f t="shared" si="2"/>
        <v>0</v>
      </c>
      <c r="Q24" s="253"/>
      <c r="R24" s="261"/>
      <c r="S24" s="261"/>
      <c r="T24" s="261"/>
      <c r="U24" s="261"/>
    </row>
    <row r="25" spans="1:21" ht="13.5" hidden="1" thickBot="1">
      <c r="A25" s="308"/>
      <c r="B25" s="282"/>
      <c r="C25" s="118">
        <v>46437</v>
      </c>
      <c r="D25" s="119">
        <v>25282</v>
      </c>
      <c r="E25" s="119">
        <v>8849</v>
      </c>
      <c r="F25" s="128">
        <v>12306</v>
      </c>
      <c r="H25" s="177">
        <v>44683</v>
      </c>
      <c r="I25" s="178">
        <v>23983</v>
      </c>
      <c r="J25" s="178">
        <v>8394</v>
      </c>
      <c r="K25" s="178">
        <v>12306</v>
      </c>
      <c r="L25" s="179"/>
      <c r="N25" s="180">
        <f t="shared" si="0"/>
        <v>3.925430253116403</v>
      </c>
      <c r="O25" s="181">
        <f t="shared" si="1"/>
        <v>5.416336571738327</v>
      </c>
      <c r="P25" s="182">
        <f t="shared" si="2"/>
        <v>0</v>
      </c>
      <c r="Q25" s="253"/>
      <c r="R25" s="263">
        <v>0</v>
      </c>
      <c r="S25" s="263">
        <v>0</v>
      </c>
      <c r="T25" s="263">
        <v>0</v>
      </c>
      <c r="U25" s="263">
        <v>0</v>
      </c>
    </row>
    <row r="26" spans="1:21" ht="12.75" hidden="1">
      <c r="A26" s="307" t="s">
        <v>2758</v>
      </c>
      <c r="B26" s="281" t="s">
        <v>503</v>
      </c>
      <c r="C26" s="114">
        <v>21904</v>
      </c>
      <c r="D26" s="115">
        <v>14268</v>
      </c>
      <c r="E26" s="115">
        <v>4994</v>
      </c>
      <c r="F26" s="127">
        <v>2642</v>
      </c>
      <c r="H26" s="170">
        <v>20990</v>
      </c>
      <c r="I26" s="171">
        <v>13591</v>
      </c>
      <c r="J26" s="171">
        <v>4757</v>
      </c>
      <c r="K26" s="171">
        <v>2642</v>
      </c>
      <c r="L26" s="172"/>
      <c r="N26" s="173">
        <f t="shared" si="0"/>
        <v>4.3544545021438665</v>
      </c>
      <c r="O26" s="174">
        <f t="shared" si="1"/>
        <v>4.981237583695091</v>
      </c>
      <c r="P26" s="175">
        <f t="shared" si="2"/>
        <v>0</v>
      </c>
      <c r="Q26" s="253"/>
      <c r="R26" s="261"/>
      <c r="S26" s="261"/>
      <c r="T26" s="261"/>
      <c r="U26" s="261"/>
    </row>
    <row r="27" spans="1:21" ht="13.5" hidden="1" thickBot="1">
      <c r="A27" s="308"/>
      <c r="B27" s="282"/>
      <c r="C27" s="118">
        <v>48612</v>
      </c>
      <c r="D27" s="119">
        <v>26904</v>
      </c>
      <c r="E27" s="119">
        <v>9416</v>
      </c>
      <c r="F27" s="128">
        <v>12292</v>
      </c>
      <c r="H27" s="177">
        <v>46745</v>
      </c>
      <c r="I27" s="178">
        <v>25521</v>
      </c>
      <c r="J27" s="178">
        <v>8932</v>
      </c>
      <c r="K27" s="178">
        <v>12292</v>
      </c>
      <c r="L27" s="179"/>
      <c r="N27" s="180">
        <f t="shared" si="0"/>
        <v>3.994010054551296</v>
      </c>
      <c r="O27" s="181">
        <f t="shared" si="1"/>
        <v>5.419066650993301</v>
      </c>
      <c r="P27" s="182">
        <f t="shared" si="2"/>
        <v>0</v>
      </c>
      <c r="Q27" s="253"/>
      <c r="R27" s="263">
        <v>0</v>
      </c>
      <c r="S27" s="263">
        <v>0</v>
      </c>
      <c r="T27" s="263">
        <v>0</v>
      </c>
      <c r="U27" s="263">
        <v>0</v>
      </c>
    </row>
    <row r="28" spans="1:21" ht="12.75" hidden="1">
      <c r="A28" s="307" t="s">
        <v>2759</v>
      </c>
      <c r="B28" s="281" t="s">
        <v>521</v>
      </c>
      <c r="C28" s="114">
        <v>14511</v>
      </c>
      <c r="D28" s="115">
        <v>8836</v>
      </c>
      <c r="E28" s="115">
        <v>3093</v>
      </c>
      <c r="F28" s="127">
        <v>2582</v>
      </c>
      <c r="H28" s="170">
        <v>13945</v>
      </c>
      <c r="I28" s="171">
        <v>8417</v>
      </c>
      <c r="J28" s="171">
        <v>2946</v>
      </c>
      <c r="K28" s="171">
        <v>2582</v>
      </c>
      <c r="L28" s="172"/>
      <c r="N28" s="173">
        <f t="shared" si="0"/>
        <v>4.058802438149868</v>
      </c>
      <c r="O28" s="174">
        <f t="shared" si="1"/>
        <v>4.978020672448608</v>
      </c>
      <c r="P28" s="175">
        <f t="shared" si="2"/>
        <v>0</v>
      </c>
      <c r="Q28" s="253"/>
      <c r="R28" s="261"/>
      <c r="S28" s="261"/>
      <c r="T28" s="261"/>
      <c r="U28" s="261"/>
    </row>
    <row r="29" spans="1:21" ht="13.5" hidden="1" thickBot="1">
      <c r="A29" s="308"/>
      <c r="B29" s="282"/>
      <c r="C29" s="118">
        <v>47885</v>
      </c>
      <c r="D29" s="119">
        <v>26314</v>
      </c>
      <c r="E29" s="119">
        <v>9210</v>
      </c>
      <c r="F29" s="128">
        <v>12361</v>
      </c>
      <c r="H29" s="177">
        <v>46060</v>
      </c>
      <c r="I29" s="178">
        <v>24962</v>
      </c>
      <c r="J29" s="178">
        <v>8737</v>
      </c>
      <c r="K29" s="178">
        <v>12361</v>
      </c>
      <c r="L29" s="179"/>
      <c r="N29" s="180">
        <f t="shared" si="0"/>
        <v>3.9622231871472025</v>
      </c>
      <c r="O29" s="181">
        <f t="shared" si="1"/>
        <v>5.416232673663984</v>
      </c>
      <c r="P29" s="182">
        <f t="shared" si="2"/>
        <v>0</v>
      </c>
      <c r="Q29" s="253"/>
      <c r="R29" s="263">
        <v>0</v>
      </c>
      <c r="S29" s="263">
        <v>0</v>
      </c>
      <c r="T29" s="263">
        <v>0</v>
      </c>
      <c r="U29" s="263">
        <v>0</v>
      </c>
    </row>
    <row r="30" spans="1:21" ht="12.75">
      <c r="A30" s="149" t="s">
        <v>2760</v>
      </c>
      <c r="B30" s="125" t="s">
        <v>460</v>
      </c>
      <c r="C30" s="114">
        <v>18357</v>
      </c>
      <c r="D30" s="115">
        <v>11640</v>
      </c>
      <c r="E30" s="115">
        <v>4074</v>
      </c>
      <c r="F30" s="127">
        <v>2643</v>
      </c>
      <c r="H30" s="170">
        <v>17610</v>
      </c>
      <c r="I30" s="171">
        <v>11087</v>
      </c>
      <c r="J30" s="171">
        <v>3880</v>
      </c>
      <c r="K30" s="171">
        <v>2643</v>
      </c>
      <c r="L30" s="172"/>
      <c r="N30" s="173">
        <f t="shared" si="0"/>
        <v>4.241908006814327</v>
      </c>
      <c r="O30" s="174">
        <f t="shared" si="1"/>
        <v>4.987823577162459</v>
      </c>
      <c r="P30" s="175">
        <f t="shared" si="2"/>
        <v>0</v>
      </c>
      <c r="Q30" s="250"/>
      <c r="R30" s="261">
        <v>6</v>
      </c>
      <c r="S30" s="261"/>
      <c r="T30" s="261"/>
      <c r="U30" s="261"/>
    </row>
    <row r="31" spans="1:21" ht="13.5" thickBot="1">
      <c r="A31" s="150"/>
      <c r="B31" s="126"/>
      <c r="C31" s="118">
        <v>46050</v>
      </c>
      <c r="D31" s="119">
        <v>24999</v>
      </c>
      <c r="E31" s="119">
        <v>8750</v>
      </c>
      <c r="F31" s="128">
        <v>12301</v>
      </c>
      <c r="H31" s="177">
        <v>44315</v>
      </c>
      <c r="I31" s="178">
        <v>23714</v>
      </c>
      <c r="J31" s="178">
        <v>8300</v>
      </c>
      <c r="K31" s="178">
        <v>12301</v>
      </c>
      <c r="L31" s="179"/>
      <c r="N31" s="180">
        <f t="shared" si="0"/>
        <v>3.9151528827710678</v>
      </c>
      <c r="O31" s="181">
        <f t="shared" si="1"/>
        <v>5.418739984819098</v>
      </c>
      <c r="P31" s="182">
        <f t="shared" si="2"/>
        <v>0</v>
      </c>
      <c r="Q31" s="250"/>
      <c r="R31" s="263">
        <v>6</v>
      </c>
      <c r="S31" s="263">
        <v>0</v>
      </c>
      <c r="T31" s="263">
        <v>0</v>
      </c>
      <c r="U31" s="263">
        <v>0</v>
      </c>
    </row>
    <row r="32" spans="1:21" ht="12.75" hidden="1">
      <c r="A32" s="307" t="s">
        <v>2761</v>
      </c>
      <c r="B32" s="281" t="s">
        <v>504</v>
      </c>
      <c r="C32" s="114">
        <v>19409</v>
      </c>
      <c r="D32" s="115">
        <v>12422</v>
      </c>
      <c r="E32" s="115">
        <v>4348</v>
      </c>
      <c r="F32" s="127">
        <v>2639</v>
      </c>
      <c r="H32" s="170">
        <v>18612</v>
      </c>
      <c r="I32" s="171">
        <v>11832</v>
      </c>
      <c r="J32" s="171">
        <v>4141</v>
      </c>
      <c r="K32" s="171">
        <v>2639</v>
      </c>
      <c r="L32" s="172"/>
      <c r="N32" s="173">
        <f t="shared" si="0"/>
        <v>4.282183537502689</v>
      </c>
      <c r="O32" s="174">
        <f t="shared" si="1"/>
        <v>4.986477349560502</v>
      </c>
      <c r="P32" s="175">
        <f t="shared" si="2"/>
        <v>0</v>
      </c>
      <c r="Q32" s="253"/>
      <c r="R32" s="261"/>
      <c r="S32" s="261"/>
      <c r="T32" s="261"/>
      <c r="U32" s="261"/>
    </row>
    <row r="33" spans="1:21" ht="13.5" hidden="1" thickBot="1">
      <c r="A33" s="308"/>
      <c r="B33" s="282"/>
      <c r="C33" s="118">
        <v>46565</v>
      </c>
      <c r="D33" s="119">
        <v>25340</v>
      </c>
      <c r="E33" s="119">
        <v>8869</v>
      </c>
      <c r="F33" s="128">
        <v>12356</v>
      </c>
      <c r="H33" s="177">
        <v>44807</v>
      </c>
      <c r="I33" s="178">
        <v>24038</v>
      </c>
      <c r="J33" s="178">
        <v>8413</v>
      </c>
      <c r="K33" s="178">
        <v>12356</v>
      </c>
      <c r="L33" s="179"/>
      <c r="N33" s="180">
        <f t="shared" si="0"/>
        <v>3.9234940969045056</v>
      </c>
      <c r="O33" s="181">
        <f t="shared" si="1"/>
        <v>5.416423995340708</v>
      </c>
      <c r="P33" s="182">
        <f t="shared" si="2"/>
        <v>0</v>
      </c>
      <c r="Q33" s="253"/>
      <c r="R33" s="263">
        <v>0</v>
      </c>
      <c r="S33" s="263">
        <v>0</v>
      </c>
      <c r="T33" s="263">
        <v>0</v>
      </c>
      <c r="U33" s="263">
        <v>0</v>
      </c>
    </row>
    <row r="34" spans="1:21" ht="12.75">
      <c r="A34" s="149" t="s">
        <v>2762</v>
      </c>
      <c r="B34" s="125" t="s">
        <v>461</v>
      </c>
      <c r="C34" s="114">
        <v>20094</v>
      </c>
      <c r="D34" s="115">
        <v>12961</v>
      </c>
      <c r="E34" s="115">
        <v>4536</v>
      </c>
      <c r="F34" s="127">
        <v>2597</v>
      </c>
      <c r="H34" s="170">
        <v>19264</v>
      </c>
      <c r="I34" s="171">
        <v>12346</v>
      </c>
      <c r="J34" s="171">
        <v>4321</v>
      </c>
      <c r="K34" s="171">
        <v>2597</v>
      </c>
      <c r="L34" s="172"/>
      <c r="N34" s="173">
        <f t="shared" si="0"/>
        <v>4.308554817275748</v>
      </c>
      <c r="O34" s="174">
        <f t="shared" si="1"/>
        <v>4.981370484367403</v>
      </c>
      <c r="P34" s="175">
        <f t="shared" si="2"/>
        <v>0</v>
      </c>
      <c r="Q34" s="250"/>
      <c r="R34" s="261">
        <v>6</v>
      </c>
      <c r="S34" s="261"/>
      <c r="T34" s="261"/>
      <c r="U34" s="261"/>
    </row>
    <row r="35" spans="1:21" ht="13.5" thickBot="1">
      <c r="A35" s="150"/>
      <c r="B35" s="126"/>
      <c r="C35" s="118">
        <v>63223</v>
      </c>
      <c r="D35" s="119">
        <v>37646</v>
      </c>
      <c r="E35" s="119">
        <v>13176</v>
      </c>
      <c r="F35" s="128">
        <v>12401</v>
      </c>
      <c r="H35" s="177">
        <v>60611</v>
      </c>
      <c r="I35" s="178">
        <v>35711</v>
      </c>
      <c r="J35" s="178">
        <v>12499</v>
      </c>
      <c r="K35" s="178">
        <v>12401</v>
      </c>
      <c r="L35" s="179"/>
      <c r="N35" s="180">
        <f t="shared" si="0"/>
        <v>4.309448779924423</v>
      </c>
      <c r="O35" s="181">
        <f t="shared" si="1"/>
        <v>5.4184985018621745</v>
      </c>
      <c r="P35" s="182">
        <f t="shared" si="2"/>
        <v>0</v>
      </c>
      <c r="Q35" s="250"/>
      <c r="R35" s="263">
        <v>6</v>
      </c>
      <c r="S35" s="263">
        <v>0</v>
      </c>
      <c r="T35" s="263">
        <v>0</v>
      </c>
      <c r="U35" s="263">
        <v>0</v>
      </c>
    </row>
    <row r="36" spans="1:21" ht="12.75" hidden="1">
      <c r="A36" s="307" t="s">
        <v>2763</v>
      </c>
      <c r="B36" s="281" t="s">
        <v>505</v>
      </c>
      <c r="C36" s="114">
        <v>14085</v>
      </c>
      <c r="D36" s="115">
        <v>8502</v>
      </c>
      <c r="E36" s="115">
        <v>2976</v>
      </c>
      <c r="F36" s="127">
        <v>2607</v>
      </c>
      <c r="H36" s="170">
        <v>13539</v>
      </c>
      <c r="I36" s="171">
        <v>8098</v>
      </c>
      <c r="J36" s="171">
        <v>2834</v>
      </c>
      <c r="K36" s="171">
        <v>2607</v>
      </c>
      <c r="L36" s="172"/>
      <c r="N36" s="173">
        <f t="shared" si="0"/>
        <v>4.032794150232661</v>
      </c>
      <c r="O36" s="174">
        <f t="shared" si="1"/>
        <v>4.988886144727104</v>
      </c>
      <c r="P36" s="175">
        <f t="shared" si="2"/>
        <v>0</v>
      </c>
      <c r="Q36" s="253"/>
      <c r="R36" s="261"/>
      <c r="S36" s="261"/>
      <c r="T36" s="261"/>
      <c r="U36" s="261"/>
    </row>
    <row r="37" spans="1:21" ht="13.5" hidden="1" thickBot="1">
      <c r="A37" s="308"/>
      <c r="B37" s="282"/>
      <c r="C37" s="118">
        <v>47674</v>
      </c>
      <c r="D37" s="119">
        <v>26158</v>
      </c>
      <c r="E37" s="119">
        <v>9155</v>
      </c>
      <c r="F37" s="128">
        <v>12361</v>
      </c>
      <c r="H37" s="177">
        <v>45860</v>
      </c>
      <c r="I37" s="178">
        <v>24814</v>
      </c>
      <c r="J37" s="178">
        <v>8685</v>
      </c>
      <c r="K37" s="178">
        <v>12361</v>
      </c>
      <c r="L37" s="179"/>
      <c r="N37" s="180">
        <f t="shared" si="0"/>
        <v>3.955516790231144</v>
      </c>
      <c r="O37" s="181">
        <f t="shared" si="1"/>
        <v>5.416297251551555</v>
      </c>
      <c r="P37" s="182">
        <f t="shared" si="2"/>
        <v>0</v>
      </c>
      <c r="Q37" s="253"/>
      <c r="R37" s="263">
        <v>0</v>
      </c>
      <c r="S37" s="263">
        <v>0</v>
      </c>
      <c r="T37" s="263">
        <v>0</v>
      </c>
      <c r="U37" s="263">
        <v>0</v>
      </c>
    </row>
    <row r="38" spans="1:21" ht="12.75">
      <c r="A38" s="149" t="s">
        <v>2764</v>
      </c>
      <c r="B38" s="125" t="s">
        <v>462</v>
      </c>
      <c r="C38" s="114">
        <v>18199</v>
      </c>
      <c r="D38" s="115">
        <v>11525</v>
      </c>
      <c r="E38" s="115">
        <v>4034</v>
      </c>
      <c r="F38" s="127">
        <v>2640</v>
      </c>
      <c r="H38" s="170">
        <v>17460</v>
      </c>
      <c r="I38" s="171">
        <v>10978</v>
      </c>
      <c r="J38" s="171">
        <v>3842</v>
      </c>
      <c r="K38" s="171">
        <v>2640</v>
      </c>
      <c r="L38" s="172"/>
      <c r="N38" s="173">
        <f t="shared" si="0"/>
        <v>4.2325315005727475</v>
      </c>
      <c r="O38" s="174">
        <f t="shared" si="1"/>
        <v>4.982692658043362</v>
      </c>
      <c r="P38" s="175">
        <f t="shared" si="2"/>
        <v>0</v>
      </c>
      <c r="Q38" s="250"/>
      <c r="R38" s="261">
        <v>5</v>
      </c>
      <c r="S38" s="261"/>
      <c r="T38" s="261"/>
      <c r="U38" s="261"/>
    </row>
    <row r="39" spans="1:21" ht="13.5" thickBot="1">
      <c r="A39" s="150"/>
      <c r="B39" s="126"/>
      <c r="C39" s="118">
        <v>47442</v>
      </c>
      <c r="D39" s="119">
        <v>26031</v>
      </c>
      <c r="E39" s="119">
        <v>9111</v>
      </c>
      <c r="F39" s="128">
        <v>12300</v>
      </c>
      <c r="H39" s="177">
        <v>45636</v>
      </c>
      <c r="I39" s="178">
        <v>24693</v>
      </c>
      <c r="J39" s="178">
        <v>8643</v>
      </c>
      <c r="K39" s="178">
        <v>12300</v>
      </c>
      <c r="L39" s="179"/>
      <c r="N39" s="180">
        <f t="shared" si="0"/>
        <v>3.957402051012366</v>
      </c>
      <c r="O39" s="181">
        <f t="shared" si="1"/>
        <v>5.418539667112142</v>
      </c>
      <c r="P39" s="182">
        <f t="shared" si="2"/>
        <v>0</v>
      </c>
      <c r="Q39" s="250"/>
      <c r="R39" s="263">
        <v>5</v>
      </c>
      <c r="S39" s="263">
        <v>0</v>
      </c>
      <c r="T39" s="263">
        <v>0</v>
      </c>
      <c r="U39" s="263">
        <v>0</v>
      </c>
    </row>
    <row r="40" spans="1:21" ht="12.75" hidden="1">
      <c r="A40" s="307" t="s">
        <v>2765</v>
      </c>
      <c r="B40" s="281" t="s">
        <v>463</v>
      </c>
      <c r="C40" s="114">
        <v>17782</v>
      </c>
      <c r="D40" s="115">
        <v>11224</v>
      </c>
      <c r="E40" s="115">
        <v>3928</v>
      </c>
      <c r="F40" s="127">
        <v>2630</v>
      </c>
      <c r="H40" s="170">
        <v>17063</v>
      </c>
      <c r="I40" s="171">
        <v>10691</v>
      </c>
      <c r="J40" s="171">
        <v>3742</v>
      </c>
      <c r="K40" s="171">
        <v>2630</v>
      </c>
      <c r="L40" s="172"/>
      <c r="N40" s="173">
        <f t="shared" si="0"/>
        <v>4.213795932719904</v>
      </c>
      <c r="O40" s="174">
        <f t="shared" si="1"/>
        <v>4.985501823964086</v>
      </c>
      <c r="P40" s="175">
        <f t="shared" si="2"/>
        <v>0</v>
      </c>
      <c r="Q40" s="253"/>
      <c r="R40" s="261"/>
      <c r="S40" s="261"/>
      <c r="T40" s="261"/>
      <c r="U40" s="261"/>
    </row>
    <row r="41" spans="1:21" ht="13.5" hidden="1" thickBot="1">
      <c r="A41" s="308"/>
      <c r="B41" s="282"/>
      <c r="C41" s="118">
        <v>47668</v>
      </c>
      <c r="D41" s="119">
        <v>26194</v>
      </c>
      <c r="E41" s="119">
        <v>9168</v>
      </c>
      <c r="F41" s="128">
        <v>12306</v>
      </c>
      <c r="H41" s="177">
        <v>45851</v>
      </c>
      <c r="I41" s="178">
        <v>24848</v>
      </c>
      <c r="J41" s="178">
        <v>8697</v>
      </c>
      <c r="K41" s="178">
        <v>12306</v>
      </c>
      <c r="L41" s="179"/>
      <c r="N41" s="180">
        <f t="shared" si="0"/>
        <v>3.9628361431593504</v>
      </c>
      <c r="O41" s="181">
        <f t="shared" si="1"/>
        <v>5.416934964584684</v>
      </c>
      <c r="P41" s="182">
        <f t="shared" si="2"/>
        <v>0</v>
      </c>
      <c r="Q41" s="253"/>
      <c r="R41" s="263">
        <v>0</v>
      </c>
      <c r="S41" s="263">
        <v>0</v>
      </c>
      <c r="T41" s="263">
        <v>0</v>
      </c>
      <c r="U41" s="263">
        <v>0</v>
      </c>
    </row>
    <row r="42" spans="1:21" ht="12.75" hidden="1">
      <c r="A42" s="307" t="s">
        <v>2766</v>
      </c>
      <c r="B42" s="281" t="s">
        <v>506</v>
      </c>
      <c r="C42" s="114">
        <v>15010</v>
      </c>
      <c r="D42" s="115">
        <v>9188</v>
      </c>
      <c r="E42" s="115">
        <v>3216</v>
      </c>
      <c r="F42" s="127">
        <v>2606</v>
      </c>
      <c r="H42" s="170">
        <v>14421</v>
      </c>
      <c r="I42" s="171">
        <v>8752</v>
      </c>
      <c r="J42" s="171">
        <v>3063</v>
      </c>
      <c r="K42" s="171">
        <v>2606</v>
      </c>
      <c r="L42" s="172"/>
      <c r="N42" s="173">
        <f t="shared" si="0"/>
        <v>4.084321475625828</v>
      </c>
      <c r="O42" s="174">
        <f t="shared" si="1"/>
        <v>4.981718464351005</v>
      </c>
      <c r="P42" s="175">
        <f t="shared" si="2"/>
        <v>0</v>
      </c>
      <c r="Q42" s="253"/>
      <c r="R42" s="261"/>
      <c r="S42" s="261"/>
      <c r="T42" s="261"/>
      <c r="U42" s="261"/>
    </row>
    <row r="43" spans="1:21" ht="13.5" hidden="1" thickBot="1">
      <c r="A43" s="308"/>
      <c r="B43" s="282"/>
      <c r="C43" s="118">
        <v>44829</v>
      </c>
      <c r="D43" s="119">
        <v>24056</v>
      </c>
      <c r="E43" s="119">
        <v>8420</v>
      </c>
      <c r="F43" s="128">
        <v>12353</v>
      </c>
      <c r="H43" s="177">
        <v>43160</v>
      </c>
      <c r="I43" s="178">
        <v>22820</v>
      </c>
      <c r="J43" s="178">
        <v>7987</v>
      </c>
      <c r="K43" s="178">
        <v>12353</v>
      </c>
      <c r="L43" s="179"/>
      <c r="N43" s="180">
        <f t="shared" si="0"/>
        <v>3.8670064874884105</v>
      </c>
      <c r="O43" s="181">
        <f t="shared" si="1"/>
        <v>5.416301489921111</v>
      </c>
      <c r="P43" s="182">
        <f t="shared" si="2"/>
        <v>0</v>
      </c>
      <c r="Q43" s="253"/>
      <c r="R43" s="263">
        <v>0</v>
      </c>
      <c r="S43" s="263">
        <v>0</v>
      </c>
      <c r="T43" s="263">
        <v>0</v>
      </c>
      <c r="U43" s="263">
        <v>0</v>
      </c>
    </row>
    <row r="44" spans="1:21" ht="12.75">
      <c r="A44" s="149" t="s">
        <v>2767</v>
      </c>
      <c r="B44" s="125" t="s">
        <v>1558</v>
      </c>
      <c r="C44" s="114">
        <v>19038</v>
      </c>
      <c r="D44" s="115">
        <v>12171</v>
      </c>
      <c r="E44" s="115">
        <v>4260</v>
      </c>
      <c r="F44" s="127">
        <v>2607</v>
      </c>
      <c r="H44" s="170">
        <v>18258</v>
      </c>
      <c r="I44" s="171">
        <v>11593</v>
      </c>
      <c r="J44" s="171">
        <v>4058</v>
      </c>
      <c r="K44" s="171">
        <v>2607</v>
      </c>
      <c r="L44" s="172"/>
      <c r="N44" s="173">
        <f t="shared" si="0"/>
        <v>4.272099901413085</v>
      </c>
      <c r="O44" s="174">
        <f t="shared" si="1"/>
        <v>4.985767273354597</v>
      </c>
      <c r="P44" s="175">
        <f t="shared" si="2"/>
        <v>0</v>
      </c>
      <c r="Q44" s="250"/>
      <c r="R44" s="261">
        <v>4</v>
      </c>
      <c r="S44" s="261"/>
      <c r="T44" s="261"/>
      <c r="U44" s="261"/>
    </row>
    <row r="45" spans="1:21" ht="13.5" thickBot="1">
      <c r="A45" s="150"/>
      <c r="B45" s="126"/>
      <c r="C45" s="118">
        <v>58919</v>
      </c>
      <c r="D45" s="119">
        <v>34467</v>
      </c>
      <c r="E45" s="119">
        <v>12063</v>
      </c>
      <c r="F45" s="128">
        <v>12389</v>
      </c>
      <c r="H45" s="177">
        <v>56529</v>
      </c>
      <c r="I45" s="178">
        <v>32696</v>
      </c>
      <c r="J45" s="178">
        <v>11444</v>
      </c>
      <c r="K45" s="178">
        <v>12389</v>
      </c>
      <c r="L45" s="179"/>
      <c r="N45" s="180">
        <f t="shared" si="0"/>
        <v>4.227918413557646</v>
      </c>
      <c r="O45" s="181">
        <f t="shared" si="1"/>
        <v>5.416564717396625</v>
      </c>
      <c r="P45" s="182">
        <f t="shared" si="2"/>
        <v>0</v>
      </c>
      <c r="Q45" s="250"/>
      <c r="R45" s="263">
        <v>4</v>
      </c>
      <c r="S45" s="263">
        <v>0</v>
      </c>
      <c r="T45" s="263">
        <v>0</v>
      </c>
      <c r="U45" s="263">
        <v>0</v>
      </c>
    </row>
    <row r="46" spans="1:21" ht="12.75" hidden="1">
      <c r="A46" s="307" t="s">
        <v>2768</v>
      </c>
      <c r="B46" s="281" t="s">
        <v>507</v>
      </c>
      <c r="C46" s="114">
        <v>43170</v>
      </c>
      <c r="D46" s="115">
        <v>30173</v>
      </c>
      <c r="E46" s="115">
        <v>10561</v>
      </c>
      <c r="F46" s="127">
        <v>2436</v>
      </c>
      <c r="H46" s="170">
        <v>41236</v>
      </c>
      <c r="I46" s="171">
        <v>28741</v>
      </c>
      <c r="J46" s="171">
        <v>10059</v>
      </c>
      <c r="K46" s="171">
        <v>2436</v>
      </c>
      <c r="L46" s="172"/>
      <c r="N46" s="173">
        <f t="shared" si="0"/>
        <v>4.690076632069065</v>
      </c>
      <c r="O46" s="174">
        <f t="shared" si="1"/>
        <v>4.9824292822100915</v>
      </c>
      <c r="P46" s="175">
        <f t="shared" si="2"/>
        <v>0</v>
      </c>
      <c r="Q46" s="253"/>
      <c r="R46" s="261"/>
      <c r="S46" s="261"/>
      <c r="T46" s="261"/>
      <c r="U46" s="261"/>
    </row>
    <row r="47" spans="1:21" ht="13.5" hidden="1" thickBot="1">
      <c r="A47" s="308"/>
      <c r="B47" s="282"/>
      <c r="C47" s="118">
        <v>57120</v>
      </c>
      <c r="D47" s="119">
        <v>33137</v>
      </c>
      <c r="E47" s="119">
        <v>11598</v>
      </c>
      <c r="F47" s="128">
        <v>12385</v>
      </c>
      <c r="H47" s="177">
        <v>54821</v>
      </c>
      <c r="I47" s="178">
        <v>31434</v>
      </c>
      <c r="J47" s="178">
        <v>11002</v>
      </c>
      <c r="K47" s="178">
        <v>12385</v>
      </c>
      <c r="L47" s="179"/>
      <c r="N47" s="180">
        <f t="shared" si="0"/>
        <v>4.1936484194013275</v>
      </c>
      <c r="O47" s="181">
        <f t="shared" si="1"/>
        <v>5.417700578990889</v>
      </c>
      <c r="P47" s="182">
        <f t="shared" si="2"/>
        <v>0</v>
      </c>
      <c r="Q47" s="253"/>
      <c r="R47" s="263">
        <v>0</v>
      </c>
      <c r="S47" s="263">
        <v>0</v>
      </c>
      <c r="T47" s="263">
        <v>0</v>
      </c>
      <c r="U47" s="263">
        <v>0</v>
      </c>
    </row>
    <row r="48" spans="1:21" ht="12.75">
      <c r="A48" s="149" t="s">
        <v>2769</v>
      </c>
      <c r="B48" s="125" t="s">
        <v>508</v>
      </c>
      <c r="C48" s="114">
        <v>17937</v>
      </c>
      <c r="D48" s="115">
        <v>11334</v>
      </c>
      <c r="E48" s="115">
        <v>3967</v>
      </c>
      <c r="F48" s="127">
        <v>2636</v>
      </c>
      <c r="H48" s="170">
        <v>17211</v>
      </c>
      <c r="I48" s="171">
        <v>10796</v>
      </c>
      <c r="J48" s="171">
        <v>3779</v>
      </c>
      <c r="K48" s="171">
        <v>2636</v>
      </c>
      <c r="L48" s="172"/>
      <c r="N48" s="173">
        <f t="shared" si="0"/>
        <v>4.218232525710292</v>
      </c>
      <c r="O48" s="174">
        <f t="shared" si="1"/>
        <v>4.983327158206748</v>
      </c>
      <c r="P48" s="175">
        <f t="shared" si="2"/>
        <v>0</v>
      </c>
      <c r="Q48" s="250"/>
      <c r="R48" s="261">
        <v>11</v>
      </c>
      <c r="S48" s="261"/>
      <c r="T48" s="261"/>
      <c r="U48" s="261"/>
    </row>
    <row r="49" spans="1:21" ht="13.5" thickBot="1">
      <c r="A49" s="150"/>
      <c r="B49" s="126"/>
      <c r="C49" s="118">
        <v>45369</v>
      </c>
      <c r="D49" s="119">
        <v>24496</v>
      </c>
      <c r="E49" s="119">
        <v>8574</v>
      </c>
      <c r="F49" s="128">
        <v>12299</v>
      </c>
      <c r="H49" s="177">
        <v>43669</v>
      </c>
      <c r="I49" s="178">
        <v>23237</v>
      </c>
      <c r="J49" s="178">
        <v>8133</v>
      </c>
      <c r="K49" s="178">
        <v>12299</v>
      </c>
      <c r="L49" s="179"/>
      <c r="N49" s="180">
        <f t="shared" si="0"/>
        <v>3.892921752272784</v>
      </c>
      <c r="O49" s="181">
        <f t="shared" si="1"/>
        <v>5.418083229332524</v>
      </c>
      <c r="P49" s="182">
        <f t="shared" si="2"/>
        <v>0</v>
      </c>
      <c r="Q49" s="250"/>
      <c r="R49" s="263">
        <v>11</v>
      </c>
      <c r="S49" s="263">
        <v>0</v>
      </c>
      <c r="T49" s="263">
        <v>0</v>
      </c>
      <c r="U49" s="263">
        <v>0</v>
      </c>
    </row>
    <row r="50" spans="1:21" ht="12.75">
      <c r="A50" s="149" t="s">
        <v>2770</v>
      </c>
      <c r="B50" s="125" t="s">
        <v>1559</v>
      </c>
      <c r="C50" s="114">
        <v>20984</v>
      </c>
      <c r="D50" s="115">
        <v>13582</v>
      </c>
      <c r="E50" s="115">
        <v>4754</v>
      </c>
      <c r="F50" s="127">
        <v>2648</v>
      </c>
      <c r="H50" s="170">
        <v>20113</v>
      </c>
      <c r="I50" s="171">
        <v>12937</v>
      </c>
      <c r="J50" s="171">
        <v>4528</v>
      </c>
      <c r="K50" s="171">
        <v>2648</v>
      </c>
      <c r="L50" s="172"/>
      <c r="N50" s="173">
        <f t="shared" si="0"/>
        <v>4.330532491423455</v>
      </c>
      <c r="O50" s="174">
        <f t="shared" si="1"/>
        <v>4.985699930432091</v>
      </c>
      <c r="P50" s="175">
        <f t="shared" si="2"/>
        <v>0</v>
      </c>
      <c r="Q50" s="250"/>
      <c r="R50" s="261">
        <v>19</v>
      </c>
      <c r="S50" s="261"/>
      <c r="T50" s="261"/>
      <c r="U50" s="261"/>
    </row>
    <row r="51" spans="1:21" ht="13.5" thickBot="1">
      <c r="A51" s="150"/>
      <c r="B51" s="126"/>
      <c r="C51" s="118">
        <v>47693</v>
      </c>
      <c r="D51" s="119">
        <v>26215</v>
      </c>
      <c r="E51" s="119">
        <v>9175</v>
      </c>
      <c r="F51" s="128">
        <v>12303</v>
      </c>
      <c r="H51" s="177">
        <v>45875</v>
      </c>
      <c r="I51" s="178">
        <v>24868</v>
      </c>
      <c r="J51" s="178">
        <v>8704</v>
      </c>
      <c r="K51" s="178">
        <v>12303</v>
      </c>
      <c r="L51" s="179"/>
      <c r="N51" s="180">
        <f t="shared" si="0"/>
        <v>3.962942779291552</v>
      </c>
      <c r="O51" s="181">
        <f t="shared" si="1"/>
        <v>5.416599646131573</v>
      </c>
      <c r="P51" s="182">
        <f t="shared" si="2"/>
        <v>0</v>
      </c>
      <c r="Q51" s="250"/>
      <c r="R51" s="263">
        <v>19</v>
      </c>
      <c r="S51" s="263">
        <v>0</v>
      </c>
      <c r="T51" s="263">
        <v>0</v>
      </c>
      <c r="U51" s="263">
        <v>0</v>
      </c>
    </row>
    <row r="52" spans="1:21" ht="12.75" hidden="1">
      <c r="A52" s="307" t="s">
        <v>2771</v>
      </c>
      <c r="B52" s="281" t="s">
        <v>522</v>
      </c>
      <c r="C52" s="114">
        <v>13635</v>
      </c>
      <c r="D52" s="115">
        <v>8168</v>
      </c>
      <c r="E52" s="115">
        <v>2859</v>
      </c>
      <c r="F52" s="127">
        <v>2608</v>
      </c>
      <c r="H52" s="170">
        <v>13111</v>
      </c>
      <c r="I52" s="171">
        <v>7780</v>
      </c>
      <c r="J52" s="171">
        <v>2723</v>
      </c>
      <c r="K52" s="171">
        <v>2608</v>
      </c>
      <c r="L52" s="172"/>
      <c r="N52" s="173">
        <f t="shared" si="0"/>
        <v>3.996644039356269</v>
      </c>
      <c r="O52" s="174">
        <f t="shared" si="1"/>
        <v>4.9871465295629775</v>
      </c>
      <c r="P52" s="175">
        <f t="shared" si="2"/>
        <v>0</v>
      </c>
      <c r="Q52" s="253"/>
      <c r="R52" s="261"/>
      <c r="S52" s="261"/>
      <c r="T52" s="261"/>
      <c r="U52" s="261"/>
    </row>
    <row r="53" spans="1:21" ht="13.5" hidden="1" thickBot="1">
      <c r="A53" s="308"/>
      <c r="B53" s="282"/>
      <c r="C53" s="118">
        <v>42770</v>
      </c>
      <c r="D53" s="119">
        <v>22534</v>
      </c>
      <c r="E53" s="119">
        <v>7887</v>
      </c>
      <c r="F53" s="128">
        <v>12349</v>
      </c>
      <c r="H53" s="177">
        <v>41207</v>
      </c>
      <c r="I53" s="178">
        <v>21376</v>
      </c>
      <c r="J53" s="178">
        <v>7482</v>
      </c>
      <c r="K53" s="178">
        <v>12349</v>
      </c>
      <c r="L53" s="179"/>
      <c r="N53" s="180">
        <f t="shared" si="0"/>
        <v>3.7930448710170594</v>
      </c>
      <c r="O53" s="181">
        <f t="shared" si="1"/>
        <v>5.417290419161674</v>
      </c>
      <c r="P53" s="182">
        <f t="shared" si="2"/>
        <v>0</v>
      </c>
      <c r="Q53" s="253"/>
      <c r="R53" s="263">
        <v>0</v>
      </c>
      <c r="S53" s="263">
        <v>0</v>
      </c>
      <c r="T53" s="263">
        <v>0</v>
      </c>
      <c r="U53" s="263">
        <v>0</v>
      </c>
    </row>
    <row r="54" spans="1:21" ht="12.75" hidden="1">
      <c r="A54" s="307" t="s">
        <v>2772</v>
      </c>
      <c r="B54" s="281" t="s">
        <v>509</v>
      </c>
      <c r="C54" s="114">
        <v>16618</v>
      </c>
      <c r="D54" s="115">
        <v>10358</v>
      </c>
      <c r="E54" s="115">
        <v>3625</v>
      </c>
      <c r="F54" s="127">
        <v>2635</v>
      </c>
      <c r="H54" s="170">
        <v>15954</v>
      </c>
      <c r="I54" s="171">
        <v>9866</v>
      </c>
      <c r="J54" s="171">
        <v>3453</v>
      </c>
      <c r="K54" s="171">
        <v>2635</v>
      </c>
      <c r="L54" s="172"/>
      <c r="N54" s="173">
        <f t="shared" si="0"/>
        <v>4.161965651247328</v>
      </c>
      <c r="O54" s="174">
        <f t="shared" si="1"/>
        <v>4.986823434015818</v>
      </c>
      <c r="P54" s="175">
        <f t="shared" si="2"/>
        <v>0</v>
      </c>
      <c r="Q54" s="253"/>
      <c r="R54" s="261"/>
      <c r="S54" s="261"/>
      <c r="T54" s="261"/>
      <c r="U54" s="261"/>
    </row>
    <row r="55" spans="1:21" ht="13.5" hidden="1" thickBot="1">
      <c r="A55" s="308"/>
      <c r="B55" s="282"/>
      <c r="C55" s="118">
        <v>50872</v>
      </c>
      <c r="D55" s="119">
        <v>28563</v>
      </c>
      <c r="E55" s="119">
        <v>9997</v>
      </c>
      <c r="F55" s="128">
        <v>12312</v>
      </c>
      <c r="H55" s="177">
        <v>48890</v>
      </c>
      <c r="I55" s="178">
        <v>27095</v>
      </c>
      <c r="J55" s="178">
        <v>9483</v>
      </c>
      <c r="K55" s="178">
        <v>12312</v>
      </c>
      <c r="L55" s="179"/>
      <c r="N55" s="180">
        <f t="shared" si="0"/>
        <v>4.053998772755165</v>
      </c>
      <c r="O55" s="181">
        <f t="shared" si="1"/>
        <v>5.417973795903293</v>
      </c>
      <c r="P55" s="182">
        <f t="shared" si="2"/>
        <v>0</v>
      </c>
      <c r="Q55" s="253"/>
      <c r="R55" s="263">
        <v>0</v>
      </c>
      <c r="S55" s="263">
        <v>0</v>
      </c>
      <c r="T55" s="263">
        <v>0</v>
      </c>
      <c r="U55" s="263">
        <v>0</v>
      </c>
    </row>
    <row r="56" spans="1:21" ht="12.75">
      <c r="A56" s="149" t="s">
        <v>2773</v>
      </c>
      <c r="B56" s="125" t="s">
        <v>1560</v>
      </c>
      <c r="C56" s="114">
        <v>20500</v>
      </c>
      <c r="D56" s="115">
        <v>13236</v>
      </c>
      <c r="E56" s="115">
        <v>4633</v>
      </c>
      <c r="F56" s="127">
        <v>2631</v>
      </c>
      <c r="H56" s="170">
        <v>19652</v>
      </c>
      <c r="I56" s="171">
        <v>12608</v>
      </c>
      <c r="J56" s="171">
        <v>4413</v>
      </c>
      <c r="K56" s="171">
        <v>2631</v>
      </c>
      <c r="L56" s="172"/>
      <c r="N56" s="173">
        <f t="shared" si="0"/>
        <v>4.315082434357834</v>
      </c>
      <c r="O56" s="174">
        <f t="shared" si="1"/>
        <v>4.980964467005066</v>
      </c>
      <c r="P56" s="175">
        <f t="shared" si="2"/>
        <v>0</v>
      </c>
      <c r="Q56" s="250"/>
      <c r="R56" s="261">
        <v>5</v>
      </c>
      <c r="S56" s="261"/>
      <c r="T56" s="261"/>
      <c r="U56" s="261"/>
    </row>
    <row r="57" spans="1:21" ht="13.5" thickBot="1">
      <c r="A57" s="150"/>
      <c r="B57" s="126"/>
      <c r="C57" s="118">
        <v>49182</v>
      </c>
      <c r="D57" s="119">
        <v>27272</v>
      </c>
      <c r="E57" s="119">
        <v>9545</v>
      </c>
      <c r="F57" s="128">
        <v>12365</v>
      </c>
      <c r="H57" s="177">
        <v>47290</v>
      </c>
      <c r="I57" s="178">
        <v>25870</v>
      </c>
      <c r="J57" s="178">
        <v>9055</v>
      </c>
      <c r="K57" s="178">
        <v>12365</v>
      </c>
      <c r="L57" s="179"/>
      <c r="N57" s="180">
        <f t="shared" si="0"/>
        <v>4.000845844787477</v>
      </c>
      <c r="O57" s="181">
        <f t="shared" si="1"/>
        <v>5.41940471588714</v>
      </c>
      <c r="P57" s="182">
        <f t="shared" si="2"/>
        <v>0</v>
      </c>
      <c r="Q57" s="250"/>
      <c r="R57" s="263">
        <v>5</v>
      </c>
      <c r="S57" s="263">
        <v>0</v>
      </c>
      <c r="T57" s="263">
        <v>0</v>
      </c>
      <c r="U57" s="263">
        <v>0</v>
      </c>
    </row>
    <row r="58" spans="1:21" ht="12.75" hidden="1">
      <c r="A58" s="307" t="s">
        <v>2774</v>
      </c>
      <c r="B58" s="281" t="s">
        <v>510</v>
      </c>
      <c r="C58" s="114">
        <v>16390</v>
      </c>
      <c r="D58" s="115">
        <v>10210</v>
      </c>
      <c r="E58" s="115">
        <v>3574</v>
      </c>
      <c r="F58" s="127">
        <v>2606</v>
      </c>
      <c r="H58" s="170">
        <v>15735</v>
      </c>
      <c r="I58" s="171">
        <v>9725</v>
      </c>
      <c r="J58" s="171">
        <v>3404</v>
      </c>
      <c r="K58" s="171">
        <v>2606</v>
      </c>
      <c r="L58" s="172"/>
      <c r="N58" s="173">
        <f t="shared" si="0"/>
        <v>4.162694629806168</v>
      </c>
      <c r="O58" s="174">
        <f t="shared" si="1"/>
        <v>4.9871465295629775</v>
      </c>
      <c r="P58" s="175">
        <f t="shared" si="2"/>
        <v>0</v>
      </c>
      <c r="Q58" s="253"/>
      <c r="R58" s="261"/>
      <c r="S58" s="261"/>
      <c r="T58" s="261"/>
      <c r="U58" s="261"/>
    </row>
    <row r="59" spans="1:21" ht="13.5" hidden="1" thickBot="1">
      <c r="A59" s="308"/>
      <c r="B59" s="282"/>
      <c r="C59" s="118">
        <v>43301</v>
      </c>
      <c r="D59" s="119">
        <v>22924</v>
      </c>
      <c r="E59" s="119">
        <v>8023</v>
      </c>
      <c r="F59" s="128">
        <v>12354</v>
      </c>
      <c r="H59" s="177">
        <v>41711</v>
      </c>
      <c r="I59" s="178">
        <v>21746</v>
      </c>
      <c r="J59" s="178">
        <v>7611</v>
      </c>
      <c r="K59" s="178">
        <v>12354</v>
      </c>
      <c r="L59" s="179"/>
      <c r="N59" s="180">
        <f t="shared" si="0"/>
        <v>3.811944091486666</v>
      </c>
      <c r="O59" s="181">
        <f t="shared" si="1"/>
        <v>5.4170882001287595</v>
      </c>
      <c r="P59" s="182">
        <f t="shared" si="2"/>
        <v>0</v>
      </c>
      <c r="Q59" s="253"/>
      <c r="R59" s="263">
        <v>0</v>
      </c>
      <c r="S59" s="263">
        <v>0</v>
      </c>
      <c r="T59" s="263">
        <v>0</v>
      </c>
      <c r="U59" s="263">
        <v>0</v>
      </c>
    </row>
    <row r="60" spans="1:21" ht="12.75" hidden="1">
      <c r="A60" s="307" t="s">
        <v>2775</v>
      </c>
      <c r="B60" s="281" t="s">
        <v>511</v>
      </c>
      <c r="C60" s="114">
        <v>18130</v>
      </c>
      <c r="D60" s="115">
        <v>11480</v>
      </c>
      <c r="E60" s="115">
        <v>4018</v>
      </c>
      <c r="F60" s="127">
        <v>2632</v>
      </c>
      <c r="H60" s="170">
        <v>17394</v>
      </c>
      <c r="I60" s="171">
        <v>10935</v>
      </c>
      <c r="J60" s="171">
        <v>3827</v>
      </c>
      <c r="K60" s="171">
        <v>2632</v>
      </c>
      <c r="L60" s="172"/>
      <c r="N60" s="173">
        <f t="shared" si="0"/>
        <v>4.231344141658042</v>
      </c>
      <c r="O60" s="174">
        <f t="shared" si="1"/>
        <v>4.98399634202103</v>
      </c>
      <c r="P60" s="175">
        <f t="shared" si="2"/>
        <v>0</v>
      </c>
      <c r="Q60" s="253"/>
      <c r="R60" s="261"/>
      <c r="S60" s="261"/>
      <c r="T60" s="261"/>
      <c r="U60" s="261"/>
    </row>
    <row r="61" spans="1:21" ht="13.5" hidden="1" thickBot="1">
      <c r="A61" s="308"/>
      <c r="B61" s="282"/>
      <c r="C61" s="118">
        <v>54505</v>
      </c>
      <c r="D61" s="119">
        <v>31263</v>
      </c>
      <c r="E61" s="119">
        <v>10942</v>
      </c>
      <c r="F61" s="128">
        <v>12300</v>
      </c>
      <c r="H61" s="177">
        <v>52336</v>
      </c>
      <c r="I61" s="178">
        <v>29656</v>
      </c>
      <c r="J61" s="178">
        <v>10380</v>
      </c>
      <c r="K61" s="178">
        <v>12300</v>
      </c>
      <c r="L61" s="179"/>
      <c r="N61" s="180">
        <f t="shared" si="0"/>
        <v>4.144374808926926</v>
      </c>
      <c r="O61" s="181">
        <f t="shared" si="1"/>
        <v>5.418802265983274</v>
      </c>
      <c r="P61" s="182">
        <f t="shared" si="2"/>
        <v>0</v>
      </c>
      <c r="Q61" s="253"/>
      <c r="R61" s="263">
        <v>0</v>
      </c>
      <c r="S61" s="263">
        <v>0</v>
      </c>
      <c r="T61" s="263">
        <v>0</v>
      </c>
      <c r="U61" s="263">
        <v>0</v>
      </c>
    </row>
    <row r="62" spans="1:21" ht="12.75">
      <c r="A62" s="149" t="s">
        <v>2776</v>
      </c>
      <c r="B62" s="151" t="s">
        <v>1561</v>
      </c>
      <c r="C62" s="114">
        <v>16937</v>
      </c>
      <c r="D62" s="115">
        <v>10591</v>
      </c>
      <c r="E62" s="115">
        <v>3707</v>
      </c>
      <c r="F62" s="127">
        <v>2639</v>
      </c>
      <c r="H62" s="170">
        <v>16258</v>
      </c>
      <c r="I62" s="171">
        <v>10088</v>
      </c>
      <c r="J62" s="171">
        <v>3531</v>
      </c>
      <c r="K62" s="171">
        <v>2639</v>
      </c>
      <c r="L62" s="172"/>
      <c r="N62" s="173">
        <f t="shared" si="0"/>
        <v>4.176405461926436</v>
      </c>
      <c r="O62" s="174">
        <f t="shared" si="1"/>
        <v>4.986122125297385</v>
      </c>
      <c r="P62" s="175">
        <f t="shared" si="2"/>
        <v>0</v>
      </c>
      <c r="Q62" s="250"/>
      <c r="R62" s="261">
        <v>15</v>
      </c>
      <c r="S62" s="261"/>
      <c r="T62" s="261"/>
      <c r="U62" s="261"/>
    </row>
    <row r="63" spans="1:21" ht="13.5" thickBot="1">
      <c r="A63" s="150"/>
      <c r="B63" s="126"/>
      <c r="C63" s="118">
        <v>46779</v>
      </c>
      <c r="D63" s="119">
        <v>25539</v>
      </c>
      <c r="E63" s="119">
        <v>8939</v>
      </c>
      <c r="F63" s="128">
        <v>12301</v>
      </c>
      <c r="H63" s="177">
        <v>45006</v>
      </c>
      <c r="I63" s="178">
        <v>24226</v>
      </c>
      <c r="J63" s="178">
        <v>8479</v>
      </c>
      <c r="K63" s="178">
        <v>12301</v>
      </c>
      <c r="L63" s="179"/>
      <c r="N63" s="180">
        <f t="shared" si="0"/>
        <v>3.939474736701783</v>
      </c>
      <c r="O63" s="181">
        <f t="shared" si="1"/>
        <v>5.419796912408145</v>
      </c>
      <c r="P63" s="182">
        <f t="shared" si="2"/>
        <v>0</v>
      </c>
      <c r="Q63" s="250"/>
      <c r="R63" s="263">
        <v>15</v>
      </c>
      <c r="S63" s="263">
        <v>0</v>
      </c>
      <c r="T63" s="263">
        <v>0</v>
      </c>
      <c r="U63" s="263">
        <v>0</v>
      </c>
    </row>
    <row r="64" spans="1:21" ht="12.75" hidden="1">
      <c r="A64" s="307" t="s">
        <v>2777</v>
      </c>
      <c r="B64" s="281" t="s">
        <v>1869</v>
      </c>
      <c r="C64" s="114">
        <v>29315</v>
      </c>
      <c r="D64" s="115">
        <v>19747</v>
      </c>
      <c r="E64" s="115">
        <v>6911</v>
      </c>
      <c r="F64" s="127">
        <v>2657</v>
      </c>
      <c r="H64" s="170">
        <v>28051</v>
      </c>
      <c r="I64" s="171">
        <v>18810</v>
      </c>
      <c r="J64" s="171">
        <v>6584</v>
      </c>
      <c r="K64" s="171">
        <v>2657</v>
      </c>
      <c r="L64" s="172"/>
      <c r="N64" s="173">
        <f t="shared" si="0"/>
        <v>4.506078214680414</v>
      </c>
      <c r="O64" s="174">
        <f t="shared" si="1"/>
        <v>4.9813928761297035</v>
      </c>
      <c r="P64" s="175">
        <f t="shared" si="2"/>
        <v>0</v>
      </c>
      <c r="Q64" s="253"/>
      <c r="R64" s="261"/>
      <c r="S64" s="261"/>
      <c r="T64" s="261"/>
      <c r="U64" s="261"/>
    </row>
    <row r="65" spans="1:21" ht="13.5" hidden="1" thickBot="1">
      <c r="A65" s="308"/>
      <c r="B65" s="282"/>
      <c r="C65" s="118">
        <v>50968</v>
      </c>
      <c r="D65" s="119">
        <v>28591</v>
      </c>
      <c r="E65" s="119">
        <v>10007</v>
      </c>
      <c r="F65" s="128">
        <v>12370</v>
      </c>
      <c r="H65" s="177">
        <v>48985</v>
      </c>
      <c r="I65" s="178">
        <v>27122</v>
      </c>
      <c r="J65" s="178">
        <v>9493</v>
      </c>
      <c r="K65" s="178">
        <v>12370</v>
      </c>
      <c r="L65" s="179"/>
      <c r="N65" s="180">
        <f t="shared" si="0"/>
        <v>4.048178013677656</v>
      </c>
      <c r="O65" s="181">
        <f t="shared" si="1"/>
        <v>5.4162672369294285</v>
      </c>
      <c r="P65" s="182">
        <f t="shared" si="2"/>
        <v>0</v>
      </c>
      <c r="Q65" s="253"/>
      <c r="R65" s="263">
        <v>0</v>
      </c>
      <c r="S65" s="263">
        <v>0</v>
      </c>
      <c r="T65" s="263">
        <v>0</v>
      </c>
      <c r="U65" s="263">
        <v>0</v>
      </c>
    </row>
    <row r="66" spans="1:21" ht="12.75" hidden="1">
      <c r="A66" s="307" t="s">
        <v>2778</v>
      </c>
      <c r="B66" s="281" t="s">
        <v>512</v>
      </c>
      <c r="C66" s="114">
        <v>19606</v>
      </c>
      <c r="D66" s="115">
        <v>12576</v>
      </c>
      <c r="E66" s="115">
        <v>4402</v>
      </c>
      <c r="F66" s="127">
        <v>2628</v>
      </c>
      <c r="H66" s="170">
        <v>18800</v>
      </c>
      <c r="I66" s="171">
        <v>11979</v>
      </c>
      <c r="J66" s="171">
        <v>4193</v>
      </c>
      <c r="K66" s="171">
        <v>2628</v>
      </c>
      <c r="L66" s="172"/>
      <c r="N66" s="173">
        <f t="shared" si="0"/>
        <v>4.2872340425531945</v>
      </c>
      <c r="O66" s="174">
        <f t="shared" si="1"/>
        <v>4.983721512647151</v>
      </c>
      <c r="P66" s="175">
        <f t="shared" si="2"/>
        <v>0</v>
      </c>
      <c r="Q66" s="253"/>
      <c r="R66" s="261"/>
      <c r="S66" s="261"/>
      <c r="T66" s="261"/>
      <c r="U66" s="261"/>
    </row>
    <row r="67" spans="1:21" ht="13.5" hidden="1" thickBot="1">
      <c r="A67" s="308"/>
      <c r="B67" s="282"/>
      <c r="C67" s="118">
        <v>48055</v>
      </c>
      <c r="D67" s="119">
        <v>26439</v>
      </c>
      <c r="E67" s="119">
        <v>9254</v>
      </c>
      <c r="F67" s="128">
        <v>12362</v>
      </c>
      <c r="H67" s="177">
        <v>46220</v>
      </c>
      <c r="I67" s="178">
        <v>25080</v>
      </c>
      <c r="J67" s="178">
        <v>8778</v>
      </c>
      <c r="K67" s="178">
        <v>12362</v>
      </c>
      <c r="L67" s="179"/>
      <c r="N67" s="180">
        <f t="shared" si="0"/>
        <v>3.9701427953267086</v>
      </c>
      <c r="O67" s="181">
        <f t="shared" si="1"/>
        <v>5.418660287081337</v>
      </c>
      <c r="P67" s="182">
        <f t="shared" si="2"/>
        <v>0</v>
      </c>
      <c r="Q67" s="253"/>
      <c r="R67" s="263">
        <v>0</v>
      </c>
      <c r="S67" s="263">
        <v>0</v>
      </c>
      <c r="T67" s="263">
        <v>0</v>
      </c>
      <c r="U67" s="263">
        <v>0</v>
      </c>
    </row>
    <row r="68" spans="1:21" ht="12.75" hidden="1">
      <c r="A68" s="307" t="s">
        <v>2779</v>
      </c>
      <c r="B68" s="281" t="s">
        <v>176</v>
      </c>
      <c r="C68" s="114">
        <v>23617</v>
      </c>
      <c r="D68" s="115">
        <v>15532</v>
      </c>
      <c r="E68" s="115">
        <v>5436</v>
      </c>
      <c r="F68" s="127">
        <v>2649</v>
      </c>
      <c r="H68" s="170">
        <v>22622</v>
      </c>
      <c r="I68" s="171">
        <v>14795</v>
      </c>
      <c r="J68" s="171">
        <v>5178</v>
      </c>
      <c r="K68" s="171">
        <v>2649</v>
      </c>
      <c r="L68" s="172"/>
      <c r="N68" s="173">
        <f t="shared" si="0"/>
        <v>4.398373264963311</v>
      </c>
      <c r="O68" s="174">
        <f t="shared" si="1"/>
        <v>4.981412639405221</v>
      </c>
      <c r="P68" s="175">
        <f t="shared" si="2"/>
        <v>0</v>
      </c>
      <c r="Q68" s="253"/>
      <c r="R68" s="261"/>
      <c r="S68" s="261"/>
      <c r="T68" s="261"/>
      <c r="U68" s="261"/>
    </row>
    <row r="69" spans="1:21" ht="13.5" hidden="1" thickBot="1">
      <c r="A69" s="308"/>
      <c r="B69" s="282"/>
      <c r="C69" s="118">
        <v>63270</v>
      </c>
      <c r="D69" s="119">
        <v>37723</v>
      </c>
      <c r="E69" s="119">
        <v>13203</v>
      </c>
      <c r="F69" s="128">
        <v>12344</v>
      </c>
      <c r="H69" s="177">
        <v>60652</v>
      </c>
      <c r="I69" s="178">
        <v>35784</v>
      </c>
      <c r="J69" s="178">
        <v>12524</v>
      </c>
      <c r="K69" s="178">
        <v>12344</v>
      </c>
      <c r="L69" s="179"/>
      <c r="N69" s="180">
        <f t="shared" si="0"/>
        <v>4.316428147464222</v>
      </c>
      <c r="O69" s="181">
        <f t="shared" si="1"/>
        <v>5.4186228482003145</v>
      </c>
      <c r="P69" s="182">
        <f t="shared" si="2"/>
        <v>0</v>
      </c>
      <c r="Q69" s="253"/>
      <c r="R69" s="263">
        <v>0</v>
      </c>
      <c r="S69" s="263">
        <v>0</v>
      </c>
      <c r="T69" s="263">
        <v>0</v>
      </c>
      <c r="U69" s="263">
        <v>0</v>
      </c>
    </row>
    <row r="70" spans="1:21" ht="12.75" hidden="1">
      <c r="A70" s="307" t="s">
        <v>2780</v>
      </c>
      <c r="B70" s="281" t="s">
        <v>513</v>
      </c>
      <c r="C70" s="114">
        <v>44384</v>
      </c>
      <c r="D70" s="115">
        <v>30856</v>
      </c>
      <c r="E70" s="115">
        <v>10800</v>
      </c>
      <c r="F70" s="127">
        <v>2728</v>
      </c>
      <c r="H70" s="170">
        <v>42406</v>
      </c>
      <c r="I70" s="171">
        <v>29391</v>
      </c>
      <c r="J70" s="171">
        <v>10287</v>
      </c>
      <c r="K70" s="171">
        <v>2728</v>
      </c>
      <c r="L70" s="172"/>
      <c r="N70" s="173">
        <f t="shared" si="0"/>
        <v>4.664434278168187</v>
      </c>
      <c r="O70" s="174">
        <f t="shared" si="1"/>
        <v>4.984519070463762</v>
      </c>
      <c r="P70" s="175">
        <f t="shared" si="2"/>
        <v>0</v>
      </c>
      <c r="Q70" s="253"/>
      <c r="R70" s="261"/>
      <c r="S70" s="261"/>
      <c r="T70" s="261"/>
      <c r="U70" s="261"/>
    </row>
    <row r="71" spans="1:21" ht="13.5" hidden="1" thickBot="1">
      <c r="A71" s="308"/>
      <c r="B71" s="282"/>
      <c r="C71" s="118">
        <v>59493</v>
      </c>
      <c r="D71" s="119">
        <v>34890</v>
      </c>
      <c r="E71" s="119">
        <v>12212</v>
      </c>
      <c r="F71" s="128">
        <v>12391</v>
      </c>
      <c r="H71" s="177">
        <v>57072</v>
      </c>
      <c r="I71" s="178">
        <v>33097</v>
      </c>
      <c r="J71" s="178">
        <v>11584</v>
      </c>
      <c r="K71" s="178">
        <v>12391</v>
      </c>
      <c r="L71" s="179"/>
      <c r="N71" s="180">
        <f t="shared" si="0"/>
        <v>4.242010092514732</v>
      </c>
      <c r="O71" s="181">
        <f t="shared" si="1"/>
        <v>5.417409432879111</v>
      </c>
      <c r="P71" s="182">
        <f t="shared" si="2"/>
        <v>0</v>
      </c>
      <c r="Q71" s="253"/>
      <c r="R71" s="263">
        <v>0</v>
      </c>
      <c r="S71" s="263">
        <v>0</v>
      </c>
      <c r="T71" s="263">
        <v>0</v>
      </c>
      <c r="U71" s="263">
        <v>0</v>
      </c>
    </row>
    <row r="72" spans="1:21" ht="12.75">
      <c r="A72" s="149" t="s">
        <v>2781</v>
      </c>
      <c r="B72" s="125" t="s">
        <v>514</v>
      </c>
      <c r="C72" s="114">
        <v>15656</v>
      </c>
      <c r="D72" s="115">
        <v>9639</v>
      </c>
      <c r="E72" s="115">
        <v>3374</v>
      </c>
      <c r="F72" s="127">
        <v>2643</v>
      </c>
      <c r="H72" s="170">
        <v>15037</v>
      </c>
      <c r="I72" s="171">
        <v>9181</v>
      </c>
      <c r="J72" s="171">
        <v>3213</v>
      </c>
      <c r="K72" s="171">
        <v>2643</v>
      </c>
      <c r="L72" s="172"/>
      <c r="N72" s="173">
        <f t="shared" si="0"/>
        <v>4.116512602247795</v>
      </c>
      <c r="O72" s="174">
        <f t="shared" si="1"/>
        <v>4.9885633373270934</v>
      </c>
      <c r="P72" s="175">
        <f t="shared" si="2"/>
        <v>0</v>
      </c>
      <c r="Q72" s="256" t="s">
        <v>2844</v>
      </c>
      <c r="R72" s="261">
        <v>2</v>
      </c>
      <c r="S72" s="261"/>
      <c r="T72" s="261"/>
      <c r="U72" s="261"/>
    </row>
    <row r="73" spans="1:21" ht="13.5" thickBot="1">
      <c r="A73" s="150"/>
      <c r="B73" s="126"/>
      <c r="C73" s="118">
        <v>49944</v>
      </c>
      <c r="D73" s="119">
        <v>27876</v>
      </c>
      <c r="E73" s="119">
        <v>9757</v>
      </c>
      <c r="F73" s="128">
        <v>12311</v>
      </c>
      <c r="H73" s="177">
        <v>48009</v>
      </c>
      <c r="I73" s="178">
        <v>26443</v>
      </c>
      <c r="J73" s="178">
        <v>9255</v>
      </c>
      <c r="K73" s="178">
        <v>12311</v>
      </c>
      <c r="L73" s="179"/>
      <c r="N73" s="180">
        <f t="shared" si="0"/>
        <v>4.030494282322067</v>
      </c>
      <c r="O73" s="181">
        <f t="shared" si="1"/>
        <v>5.419203569942894</v>
      </c>
      <c r="P73" s="182">
        <f t="shared" si="2"/>
        <v>0</v>
      </c>
      <c r="Q73" s="256"/>
      <c r="R73" s="263">
        <v>2</v>
      </c>
      <c r="S73" s="263">
        <v>0</v>
      </c>
      <c r="T73" s="263">
        <v>0</v>
      </c>
      <c r="U73" s="263">
        <v>0</v>
      </c>
    </row>
    <row r="74" spans="1:21" ht="12.75">
      <c r="A74" s="149" t="s">
        <v>2782</v>
      </c>
      <c r="B74" s="125" t="s">
        <v>1562</v>
      </c>
      <c r="C74" s="114">
        <v>17967</v>
      </c>
      <c r="D74" s="115">
        <v>11354</v>
      </c>
      <c r="E74" s="115">
        <v>3974</v>
      </c>
      <c r="F74" s="127">
        <v>2639</v>
      </c>
      <c r="H74" s="170">
        <v>17239</v>
      </c>
      <c r="I74" s="171">
        <v>10815</v>
      </c>
      <c r="J74" s="171">
        <v>3785</v>
      </c>
      <c r="K74" s="171">
        <v>2639</v>
      </c>
      <c r="L74" s="172"/>
      <c r="N74" s="173">
        <f t="shared" si="0"/>
        <v>4.222982771622469</v>
      </c>
      <c r="O74" s="174">
        <f t="shared" si="1"/>
        <v>4.983818770226534</v>
      </c>
      <c r="P74" s="175">
        <f t="shared" si="2"/>
        <v>0</v>
      </c>
      <c r="Q74" s="258" t="s">
        <v>2844</v>
      </c>
      <c r="R74" s="261">
        <v>28</v>
      </c>
      <c r="S74" s="261"/>
      <c r="T74" s="261"/>
      <c r="U74" s="261"/>
    </row>
    <row r="75" spans="1:21" ht="13.5" thickBot="1">
      <c r="A75" s="150"/>
      <c r="B75" s="126"/>
      <c r="C75" s="118">
        <v>46891</v>
      </c>
      <c r="D75" s="119">
        <v>25622</v>
      </c>
      <c r="E75" s="119">
        <v>8968</v>
      </c>
      <c r="F75" s="128">
        <v>12301</v>
      </c>
      <c r="H75" s="177">
        <v>45113</v>
      </c>
      <c r="I75" s="178">
        <v>24305</v>
      </c>
      <c r="J75" s="178">
        <v>8507</v>
      </c>
      <c r="K75" s="178">
        <v>12301</v>
      </c>
      <c r="L75" s="179"/>
      <c r="N75" s="180">
        <f aca="true" t="shared" si="3" ref="N75:N105">IF(H75=0,"-",C75/H75*100-100)</f>
        <v>3.9412142841309645</v>
      </c>
      <c r="O75" s="181">
        <f aca="true" t="shared" si="4" ref="O75:O105">IF(H75=0,"-",D75/I75*100-100)</f>
        <v>5.418638140300345</v>
      </c>
      <c r="P75" s="182">
        <f aca="true" t="shared" si="5" ref="P75:P105">IF(H75=0,"-",F75/(K75+L75)*100-100)</f>
        <v>0</v>
      </c>
      <c r="Q75" s="258"/>
      <c r="R75" s="263">
        <v>28</v>
      </c>
      <c r="S75" s="263">
        <v>0</v>
      </c>
      <c r="T75" s="263">
        <v>0</v>
      </c>
      <c r="U75" s="263">
        <v>0</v>
      </c>
    </row>
    <row r="76" spans="1:21" ht="12.75" hidden="1">
      <c r="A76" s="307" t="s">
        <v>2783</v>
      </c>
      <c r="B76" s="281" t="s">
        <v>515</v>
      </c>
      <c r="C76" s="114">
        <v>22536</v>
      </c>
      <c r="D76" s="115">
        <v>14735</v>
      </c>
      <c r="E76" s="115">
        <v>5157</v>
      </c>
      <c r="F76" s="127">
        <v>2644</v>
      </c>
      <c r="H76" s="170">
        <v>21593</v>
      </c>
      <c r="I76" s="171">
        <v>14036</v>
      </c>
      <c r="J76" s="171">
        <v>4913</v>
      </c>
      <c r="K76" s="171">
        <v>2644</v>
      </c>
      <c r="L76" s="172"/>
      <c r="N76" s="173">
        <f t="shared" si="3"/>
        <v>4.367156022785167</v>
      </c>
      <c r="O76" s="174">
        <f t="shared" si="4"/>
        <v>4.980051296665721</v>
      </c>
      <c r="P76" s="175">
        <f t="shared" si="5"/>
        <v>0</v>
      </c>
      <c r="Q76" s="253"/>
      <c r="R76" s="261"/>
      <c r="S76" s="261"/>
      <c r="T76" s="261"/>
      <c r="U76" s="261"/>
    </row>
    <row r="77" spans="1:21" ht="13.5" hidden="1" thickBot="1">
      <c r="A77" s="308"/>
      <c r="B77" s="282"/>
      <c r="C77" s="118">
        <v>46212</v>
      </c>
      <c r="D77" s="119">
        <v>25075</v>
      </c>
      <c r="E77" s="119">
        <v>8776</v>
      </c>
      <c r="F77" s="128">
        <v>12361</v>
      </c>
      <c r="H77" s="177">
        <v>44472</v>
      </c>
      <c r="I77" s="178">
        <v>23786</v>
      </c>
      <c r="J77" s="178">
        <v>8325</v>
      </c>
      <c r="K77" s="178">
        <v>12361</v>
      </c>
      <c r="L77" s="179"/>
      <c r="N77" s="180">
        <f t="shared" si="3"/>
        <v>3.9125742039935147</v>
      </c>
      <c r="O77" s="181">
        <f t="shared" si="4"/>
        <v>5.419154124274783</v>
      </c>
      <c r="P77" s="182">
        <f t="shared" si="5"/>
        <v>0</v>
      </c>
      <c r="Q77" s="253"/>
      <c r="R77" s="263">
        <v>0</v>
      </c>
      <c r="S77" s="263">
        <v>0</v>
      </c>
      <c r="T77" s="263">
        <v>0</v>
      </c>
      <c r="U77" s="263">
        <v>0</v>
      </c>
    </row>
    <row r="78" spans="1:21" ht="12.75" hidden="1">
      <c r="A78" s="307" t="s">
        <v>2784</v>
      </c>
      <c r="B78" s="281" t="s">
        <v>2041</v>
      </c>
      <c r="C78" s="114">
        <v>15171</v>
      </c>
      <c r="D78" s="115">
        <v>9291</v>
      </c>
      <c r="E78" s="115">
        <v>3252</v>
      </c>
      <c r="F78" s="127">
        <v>2628</v>
      </c>
      <c r="H78" s="170">
        <v>14576</v>
      </c>
      <c r="I78" s="171">
        <v>8850</v>
      </c>
      <c r="J78" s="171">
        <v>3098</v>
      </c>
      <c r="K78" s="171">
        <v>2628</v>
      </c>
      <c r="L78" s="172"/>
      <c r="N78" s="173">
        <f t="shared" si="3"/>
        <v>4.082052689352352</v>
      </c>
      <c r="O78" s="174">
        <f t="shared" si="4"/>
        <v>4.983050847457633</v>
      </c>
      <c r="P78" s="175">
        <f t="shared" si="5"/>
        <v>0</v>
      </c>
      <c r="Q78" s="253"/>
      <c r="R78" s="261"/>
      <c r="S78" s="261"/>
      <c r="T78" s="261"/>
      <c r="U78" s="261"/>
    </row>
    <row r="79" spans="1:21" ht="13.5" hidden="1" thickBot="1">
      <c r="A79" s="308"/>
      <c r="B79" s="282"/>
      <c r="C79" s="118">
        <v>43704</v>
      </c>
      <c r="D79" s="119">
        <v>23263</v>
      </c>
      <c r="E79" s="119">
        <v>8142</v>
      </c>
      <c r="F79" s="128">
        <v>12299</v>
      </c>
      <c r="H79" s="177">
        <v>42089</v>
      </c>
      <c r="I79" s="178">
        <v>22067</v>
      </c>
      <c r="J79" s="178">
        <v>7723</v>
      </c>
      <c r="K79" s="178">
        <v>12299</v>
      </c>
      <c r="L79" s="179"/>
      <c r="N79" s="180">
        <f t="shared" si="3"/>
        <v>3.8371070826106717</v>
      </c>
      <c r="O79" s="181">
        <f t="shared" si="4"/>
        <v>5.419857706076954</v>
      </c>
      <c r="P79" s="182">
        <f t="shared" si="5"/>
        <v>0</v>
      </c>
      <c r="Q79" s="253"/>
      <c r="R79" s="263">
        <v>0</v>
      </c>
      <c r="S79" s="263">
        <v>0</v>
      </c>
      <c r="T79" s="263">
        <v>0</v>
      </c>
      <c r="U79" s="263">
        <v>0</v>
      </c>
    </row>
    <row r="80" spans="1:21" ht="12.75" hidden="1">
      <c r="A80" s="307" t="s">
        <v>2785</v>
      </c>
      <c r="B80" s="281" t="s">
        <v>516</v>
      </c>
      <c r="C80" s="114">
        <v>22112</v>
      </c>
      <c r="D80" s="115">
        <v>14419</v>
      </c>
      <c r="E80" s="115">
        <v>5047</v>
      </c>
      <c r="F80" s="127">
        <v>2646</v>
      </c>
      <c r="H80" s="170">
        <v>21188</v>
      </c>
      <c r="I80" s="171">
        <v>13735</v>
      </c>
      <c r="J80" s="171">
        <v>4807</v>
      </c>
      <c r="K80" s="171">
        <v>2646</v>
      </c>
      <c r="L80" s="172"/>
      <c r="N80" s="173">
        <f t="shared" si="3"/>
        <v>4.360959033415128</v>
      </c>
      <c r="O80" s="174">
        <f t="shared" si="4"/>
        <v>4.979978157990544</v>
      </c>
      <c r="P80" s="175">
        <f t="shared" si="5"/>
        <v>0</v>
      </c>
      <c r="Q80" s="253"/>
      <c r="R80" s="261"/>
      <c r="S80" s="261"/>
      <c r="T80" s="261"/>
      <c r="U80" s="261"/>
    </row>
    <row r="81" spans="1:21" ht="13.5" hidden="1" thickBot="1">
      <c r="A81" s="308"/>
      <c r="B81" s="282"/>
      <c r="C81" s="118">
        <v>51374</v>
      </c>
      <c r="D81" s="119">
        <v>28891</v>
      </c>
      <c r="E81" s="119">
        <v>10112</v>
      </c>
      <c r="F81" s="128">
        <v>12371</v>
      </c>
      <c r="H81" s="177">
        <v>49369</v>
      </c>
      <c r="I81" s="178">
        <v>27406</v>
      </c>
      <c r="J81" s="178">
        <v>9592</v>
      </c>
      <c r="K81" s="178">
        <v>12371</v>
      </c>
      <c r="L81" s="179"/>
      <c r="N81" s="180">
        <f t="shared" si="3"/>
        <v>4.061253013024356</v>
      </c>
      <c r="O81" s="181">
        <f t="shared" si="4"/>
        <v>5.418521491644171</v>
      </c>
      <c r="P81" s="182">
        <f t="shared" si="5"/>
        <v>0</v>
      </c>
      <c r="Q81" s="253"/>
      <c r="R81" s="263">
        <v>0</v>
      </c>
      <c r="S81" s="263">
        <v>0</v>
      </c>
      <c r="T81" s="263">
        <v>0</v>
      </c>
      <c r="U81" s="263">
        <v>0</v>
      </c>
    </row>
    <row r="82" spans="1:21" ht="12.75" hidden="1">
      <c r="A82" s="307" t="s">
        <v>2786</v>
      </c>
      <c r="B82" s="281" t="s">
        <v>454</v>
      </c>
      <c r="C82" s="114">
        <v>15807</v>
      </c>
      <c r="D82" s="115">
        <v>9796</v>
      </c>
      <c r="E82" s="115">
        <v>3429</v>
      </c>
      <c r="F82" s="127">
        <v>2582</v>
      </c>
      <c r="H82" s="170">
        <v>15179</v>
      </c>
      <c r="I82" s="171">
        <v>9331</v>
      </c>
      <c r="J82" s="171">
        <v>3266</v>
      </c>
      <c r="K82" s="171">
        <v>2582</v>
      </c>
      <c r="L82" s="172"/>
      <c r="N82" s="173">
        <f t="shared" si="3"/>
        <v>4.137294946966193</v>
      </c>
      <c r="O82" s="174">
        <f t="shared" si="4"/>
        <v>4.983388704318941</v>
      </c>
      <c r="P82" s="175">
        <f t="shared" si="5"/>
        <v>0</v>
      </c>
      <c r="Q82" s="253"/>
      <c r="R82" s="261"/>
      <c r="S82" s="261"/>
      <c r="T82" s="261"/>
      <c r="U82" s="261"/>
    </row>
    <row r="83" spans="1:21" ht="13.5" hidden="1" thickBot="1">
      <c r="A83" s="308"/>
      <c r="B83" s="282"/>
      <c r="C83" s="118">
        <v>43841</v>
      </c>
      <c r="D83" s="119">
        <v>23326</v>
      </c>
      <c r="E83" s="119">
        <v>8164</v>
      </c>
      <c r="F83" s="128">
        <v>12351</v>
      </c>
      <c r="H83" s="177">
        <v>42222</v>
      </c>
      <c r="I83" s="178">
        <v>22127</v>
      </c>
      <c r="J83" s="178">
        <v>7744</v>
      </c>
      <c r="K83" s="178">
        <v>12351</v>
      </c>
      <c r="L83" s="179"/>
      <c r="N83" s="180">
        <f t="shared" si="3"/>
        <v>3.8344938657571817</v>
      </c>
      <c r="O83" s="181">
        <f t="shared" si="4"/>
        <v>5.418719211822662</v>
      </c>
      <c r="P83" s="182">
        <f t="shared" si="5"/>
        <v>0</v>
      </c>
      <c r="Q83" s="253"/>
      <c r="R83" s="263">
        <v>0</v>
      </c>
      <c r="S83" s="263">
        <v>0</v>
      </c>
      <c r="T83" s="263">
        <v>0</v>
      </c>
      <c r="U83" s="263">
        <v>0</v>
      </c>
    </row>
    <row r="84" spans="1:21" ht="12.75" hidden="1">
      <c r="A84" s="307" t="s">
        <v>2787</v>
      </c>
      <c r="B84" s="281" t="s">
        <v>517</v>
      </c>
      <c r="C84" s="114">
        <v>14465</v>
      </c>
      <c r="D84" s="115">
        <v>8769</v>
      </c>
      <c r="E84" s="115">
        <v>3069</v>
      </c>
      <c r="F84" s="127">
        <v>2627</v>
      </c>
      <c r="H84" s="170">
        <v>13904</v>
      </c>
      <c r="I84" s="171">
        <v>8353</v>
      </c>
      <c r="J84" s="171">
        <v>2924</v>
      </c>
      <c r="K84" s="171">
        <v>2627</v>
      </c>
      <c r="L84" s="172"/>
      <c r="N84" s="173">
        <f t="shared" si="3"/>
        <v>4.034810126582286</v>
      </c>
      <c r="O84" s="174">
        <f t="shared" si="4"/>
        <v>4.98024661798155</v>
      </c>
      <c r="P84" s="175">
        <f t="shared" si="5"/>
        <v>0</v>
      </c>
      <c r="Q84" s="253"/>
      <c r="R84" s="261"/>
      <c r="S84" s="261"/>
      <c r="T84" s="261"/>
      <c r="U84" s="261"/>
    </row>
    <row r="85" spans="1:21" ht="13.5" hidden="1" thickBot="1">
      <c r="A85" s="308"/>
      <c r="B85" s="282"/>
      <c r="C85" s="118">
        <v>45446</v>
      </c>
      <c r="D85" s="119">
        <v>24554</v>
      </c>
      <c r="E85" s="119">
        <v>8594</v>
      </c>
      <c r="F85" s="128">
        <v>12298</v>
      </c>
      <c r="H85" s="177">
        <v>43742</v>
      </c>
      <c r="I85" s="178">
        <v>23292</v>
      </c>
      <c r="J85" s="178">
        <v>8152</v>
      </c>
      <c r="K85" s="178">
        <v>12298</v>
      </c>
      <c r="L85" s="179"/>
      <c r="N85" s="180">
        <f t="shared" si="3"/>
        <v>3.8955694755612456</v>
      </c>
      <c r="O85" s="181">
        <f t="shared" si="4"/>
        <v>5.418169328524812</v>
      </c>
      <c r="P85" s="182">
        <f t="shared" si="5"/>
        <v>0</v>
      </c>
      <c r="Q85" s="253"/>
      <c r="R85" s="263">
        <v>0</v>
      </c>
      <c r="S85" s="263">
        <v>0</v>
      </c>
      <c r="T85" s="263">
        <v>0</v>
      </c>
      <c r="U85" s="263">
        <v>0</v>
      </c>
    </row>
    <row r="86" spans="1:21" ht="12.75" hidden="1">
      <c r="A86" s="307" t="s">
        <v>2788</v>
      </c>
      <c r="B86" s="281" t="s">
        <v>518</v>
      </c>
      <c r="C86" s="114">
        <v>18524</v>
      </c>
      <c r="D86" s="115">
        <v>11772</v>
      </c>
      <c r="E86" s="115">
        <v>4120</v>
      </c>
      <c r="F86" s="127">
        <v>2632</v>
      </c>
      <c r="H86" s="170">
        <v>17770</v>
      </c>
      <c r="I86" s="171">
        <v>11213</v>
      </c>
      <c r="J86" s="171">
        <v>3925</v>
      </c>
      <c r="K86" s="171">
        <v>2632</v>
      </c>
      <c r="L86" s="172"/>
      <c r="N86" s="173">
        <f t="shared" si="3"/>
        <v>4.243106359032069</v>
      </c>
      <c r="O86" s="174">
        <f t="shared" si="4"/>
        <v>4.985284937126551</v>
      </c>
      <c r="P86" s="175">
        <f t="shared" si="5"/>
        <v>0</v>
      </c>
      <c r="Q86" s="253"/>
      <c r="R86" s="261"/>
      <c r="S86" s="261"/>
      <c r="T86" s="261"/>
      <c r="U86" s="261"/>
    </row>
    <row r="87" spans="1:21" ht="13.5" hidden="1" thickBot="1">
      <c r="A87" s="308"/>
      <c r="B87" s="282"/>
      <c r="C87" s="118">
        <v>47269</v>
      </c>
      <c r="D87" s="119">
        <v>25892</v>
      </c>
      <c r="E87" s="119">
        <v>9062</v>
      </c>
      <c r="F87" s="128">
        <v>12315</v>
      </c>
      <c r="H87" s="177">
        <v>45472</v>
      </c>
      <c r="I87" s="178">
        <v>24561</v>
      </c>
      <c r="J87" s="178">
        <v>8596</v>
      </c>
      <c r="K87" s="178">
        <v>12315</v>
      </c>
      <c r="L87" s="179"/>
      <c r="N87" s="180">
        <f t="shared" si="3"/>
        <v>3.951882477128791</v>
      </c>
      <c r="O87" s="181">
        <f t="shared" si="4"/>
        <v>5.419160457636082</v>
      </c>
      <c r="P87" s="182">
        <f t="shared" si="5"/>
        <v>0</v>
      </c>
      <c r="Q87" s="253"/>
      <c r="R87" s="263">
        <v>0</v>
      </c>
      <c r="S87" s="263">
        <v>0</v>
      </c>
      <c r="T87" s="263">
        <v>0</v>
      </c>
      <c r="U87" s="263">
        <v>0</v>
      </c>
    </row>
    <row r="88" spans="1:21" ht="12.75">
      <c r="A88" s="149" t="s">
        <v>2789</v>
      </c>
      <c r="B88" s="125" t="s">
        <v>1563</v>
      </c>
      <c r="C88" s="114">
        <v>18091</v>
      </c>
      <c r="D88" s="115">
        <v>11448</v>
      </c>
      <c r="E88" s="115">
        <v>4007</v>
      </c>
      <c r="F88" s="127">
        <v>2636</v>
      </c>
      <c r="H88" s="170">
        <v>17358</v>
      </c>
      <c r="I88" s="171">
        <v>10905</v>
      </c>
      <c r="J88" s="171">
        <v>3817</v>
      </c>
      <c r="K88" s="171">
        <v>2636</v>
      </c>
      <c r="L88" s="172"/>
      <c r="N88" s="173">
        <f t="shared" si="3"/>
        <v>4.222836732342429</v>
      </c>
      <c r="O88" s="174">
        <f t="shared" si="4"/>
        <v>4.979367262723528</v>
      </c>
      <c r="P88" s="175">
        <f t="shared" si="5"/>
        <v>0</v>
      </c>
      <c r="Q88" s="250"/>
      <c r="R88" s="261"/>
      <c r="S88" s="261"/>
      <c r="T88" s="261"/>
      <c r="U88" s="261"/>
    </row>
    <row r="89" spans="1:21" ht="13.5" thickBot="1">
      <c r="A89" s="150"/>
      <c r="B89" s="126"/>
      <c r="C89" s="118">
        <v>43175</v>
      </c>
      <c r="D89" s="119">
        <v>22877</v>
      </c>
      <c r="E89" s="119">
        <v>8007</v>
      </c>
      <c r="F89" s="128">
        <v>12291</v>
      </c>
      <c r="H89" s="177">
        <v>41587</v>
      </c>
      <c r="I89" s="178">
        <v>21701</v>
      </c>
      <c r="J89" s="178">
        <v>7595</v>
      </c>
      <c r="K89" s="178">
        <v>12291</v>
      </c>
      <c r="L89" s="179"/>
      <c r="N89" s="180">
        <f t="shared" si="3"/>
        <v>3.8185009738620295</v>
      </c>
      <c r="O89" s="181">
        <f t="shared" si="4"/>
        <v>5.4191051103635886</v>
      </c>
      <c r="P89" s="182">
        <f t="shared" si="5"/>
        <v>0</v>
      </c>
      <c r="Q89" s="250"/>
      <c r="R89" s="263">
        <v>0</v>
      </c>
      <c r="S89" s="263">
        <v>0</v>
      </c>
      <c r="T89" s="263">
        <v>0</v>
      </c>
      <c r="U89" s="263">
        <v>0</v>
      </c>
    </row>
    <row r="90" spans="1:21" ht="12.75">
      <c r="A90" s="149" t="s">
        <v>2790</v>
      </c>
      <c r="B90" s="125" t="s">
        <v>1564</v>
      </c>
      <c r="C90" s="114">
        <v>17627</v>
      </c>
      <c r="D90" s="115">
        <v>11100</v>
      </c>
      <c r="E90" s="115">
        <v>3885</v>
      </c>
      <c r="F90" s="127">
        <v>2642</v>
      </c>
      <c r="H90" s="170">
        <v>16916</v>
      </c>
      <c r="I90" s="171">
        <v>10573</v>
      </c>
      <c r="J90" s="171">
        <v>3701</v>
      </c>
      <c r="K90" s="171">
        <v>2642</v>
      </c>
      <c r="L90" s="172"/>
      <c r="N90" s="173">
        <f t="shared" si="3"/>
        <v>4.203121305273115</v>
      </c>
      <c r="O90" s="174">
        <f t="shared" si="4"/>
        <v>4.98439421167123</v>
      </c>
      <c r="P90" s="175">
        <f t="shared" si="5"/>
        <v>0</v>
      </c>
      <c r="Q90" s="250"/>
      <c r="R90" s="261">
        <v>18</v>
      </c>
      <c r="S90" s="261"/>
      <c r="T90" s="261"/>
      <c r="U90" s="261"/>
    </row>
    <row r="91" spans="1:21" ht="13.5" thickBot="1">
      <c r="A91" s="150"/>
      <c r="B91" s="126"/>
      <c r="C91" s="118">
        <v>44703</v>
      </c>
      <c r="D91" s="119">
        <v>24003</v>
      </c>
      <c r="E91" s="119">
        <v>8401</v>
      </c>
      <c r="F91" s="128">
        <v>12299</v>
      </c>
      <c r="H91" s="177">
        <v>43037</v>
      </c>
      <c r="I91" s="178">
        <v>22769</v>
      </c>
      <c r="J91" s="178">
        <v>7969</v>
      </c>
      <c r="K91" s="178">
        <v>12299</v>
      </c>
      <c r="L91" s="179"/>
      <c r="N91" s="180">
        <f t="shared" si="3"/>
        <v>3.8710876687501496</v>
      </c>
      <c r="O91" s="181">
        <f t="shared" si="4"/>
        <v>5.419649523474888</v>
      </c>
      <c r="P91" s="182">
        <f t="shared" si="5"/>
        <v>0</v>
      </c>
      <c r="Q91" s="250"/>
      <c r="R91" s="263">
        <v>18</v>
      </c>
      <c r="S91" s="263">
        <v>0</v>
      </c>
      <c r="T91" s="263">
        <v>0</v>
      </c>
      <c r="U91" s="263">
        <v>0</v>
      </c>
    </row>
    <row r="92" spans="1:21" ht="12.75" hidden="1">
      <c r="A92" s="307" t="s">
        <v>2791</v>
      </c>
      <c r="B92" s="281" t="s">
        <v>453</v>
      </c>
      <c r="C92" s="114">
        <v>18115</v>
      </c>
      <c r="D92" s="115">
        <v>11496</v>
      </c>
      <c r="E92" s="115">
        <v>4024</v>
      </c>
      <c r="F92" s="127">
        <v>2595</v>
      </c>
      <c r="H92" s="170">
        <v>17378</v>
      </c>
      <c r="I92" s="171">
        <v>10950</v>
      </c>
      <c r="J92" s="171">
        <v>3833</v>
      </c>
      <c r="K92" s="171">
        <v>2595</v>
      </c>
      <c r="L92" s="172"/>
      <c r="N92" s="173">
        <f t="shared" si="3"/>
        <v>4.240994360685917</v>
      </c>
      <c r="O92" s="174">
        <f t="shared" si="4"/>
        <v>4.986301369863028</v>
      </c>
      <c r="P92" s="175">
        <f t="shared" si="5"/>
        <v>0</v>
      </c>
      <c r="Q92" s="253"/>
      <c r="R92" s="261"/>
      <c r="S92" s="261"/>
      <c r="T92" s="261"/>
      <c r="U92" s="261"/>
    </row>
    <row r="93" spans="1:21" ht="13.5" hidden="1" thickBot="1">
      <c r="A93" s="308"/>
      <c r="B93" s="282"/>
      <c r="C93" s="118">
        <v>43840</v>
      </c>
      <c r="D93" s="119">
        <v>23364</v>
      </c>
      <c r="E93" s="119">
        <v>8177</v>
      </c>
      <c r="F93" s="128">
        <v>12299</v>
      </c>
      <c r="H93" s="177">
        <v>42219</v>
      </c>
      <c r="I93" s="178">
        <v>22163</v>
      </c>
      <c r="J93" s="178">
        <v>7757</v>
      </c>
      <c r="K93" s="178">
        <v>12299</v>
      </c>
      <c r="L93" s="179"/>
      <c r="N93" s="180">
        <f t="shared" si="3"/>
        <v>3.839503541059713</v>
      </c>
      <c r="O93" s="181">
        <f t="shared" si="4"/>
        <v>5.418941479041649</v>
      </c>
      <c r="P93" s="182">
        <f t="shared" si="5"/>
        <v>0</v>
      </c>
      <c r="Q93" s="253"/>
      <c r="R93" s="263">
        <v>0</v>
      </c>
      <c r="S93" s="263">
        <v>0</v>
      </c>
      <c r="T93" s="263">
        <v>0</v>
      </c>
      <c r="U93" s="263">
        <v>0</v>
      </c>
    </row>
    <row r="94" spans="1:21" ht="12.75" hidden="1">
      <c r="A94" s="152" t="s">
        <v>2792</v>
      </c>
      <c r="B94" s="153" t="s">
        <v>263</v>
      </c>
      <c r="C94" s="114">
        <v>24664</v>
      </c>
      <c r="D94" s="115">
        <v>16219</v>
      </c>
      <c r="E94" s="115">
        <v>5677</v>
      </c>
      <c r="F94" s="127">
        <v>2768</v>
      </c>
      <c r="H94" s="170">
        <v>23624</v>
      </c>
      <c r="I94" s="171">
        <v>15449</v>
      </c>
      <c r="J94" s="171">
        <v>5407</v>
      </c>
      <c r="K94" s="171">
        <v>2768</v>
      </c>
      <c r="L94" s="172"/>
      <c r="N94" s="173">
        <f t="shared" si="3"/>
        <v>4.402302742973234</v>
      </c>
      <c r="O94" s="174">
        <f t="shared" si="4"/>
        <v>4.984141368373358</v>
      </c>
      <c r="P94" s="175">
        <f t="shared" si="5"/>
        <v>0</v>
      </c>
      <c r="Q94" s="253"/>
      <c r="R94" s="261"/>
      <c r="S94" s="261"/>
      <c r="T94" s="261"/>
      <c r="U94" s="261"/>
    </row>
    <row r="95" spans="1:21" ht="13.5" hidden="1" thickBot="1">
      <c r="A95" s="154"/>
      <c r="B95" s="155"/>
      <c r="C95" s="118">
        <v>31585</v>
      </c>
      <c r="D95" s="119">
        <v>14271</v>
      </c>
      <c r="E95" s="119">
        <v>4995</v>
      </c>
      <c r="F95" s="128">
        <v>12319</v>
      </c>
      <c r="H95" s="177">
        <v>30595</v>
      </c>
      <c r="I95" s="178">
        <v>13538</v>
      </c>
      <c r="J95" s="178">
        <v>4738</v>
      </c>
      <c r="K95" s="178">
        <v>12319</v>
      </c>
      <c r="L95" s="179"/>
      <c r="N95" s="180">
        <f t="shared" si="3"/>
        <v>3.2358228468704056</v>
      </c>
      <c r="O95" s="181">
        <f t="shared" si="4"/>
        <v>5.414389126902066</v>
      </c>
      <c r="P95" s="182">
        <f t="shared" si="5"/>
        <v>0</v>
      </c>
      <c r="Q95" s="253"/>
      <c r="R95" s="263">
        <v>0</v>
      </c>
      <c r="S95" s="263">
        <v>0</v>
      </c>
      <c r="T95" s="263">
        <v>0</v>
      </c>
      <c r="U95" s="263">
        <v>0</v>
      </c>
    </row>
    <row r="96" spans="1:21" ht="12.75">
      <c r="A96" s="149" t="s">
        <v>2793</v>
      </c>
      <c r="B96" s="125" t="s">
        <v>1565</v>
      </c>
      <c r="C96" s="114">
        <v>17813</v>
      </c>
      <c r="D96" s="115">
        <v>11241</v>
      </c>
      <c r="E96" s="115">
        <v>3934</v>
      </c>
      <c r="F96" s="127">
        <v>2638</v>
      </c>
      <c r="H96" s="170">
        <v>17092</v>
      </c>
      <c r="I96" s="171">
        <v>10707</v>
      </c>
      <c r="J96" s="171">
        <v>3747</v>
      </c>
      <c r="K96" s="171">
        <v>2638</v>
      </c>
      <c r="L96" s="172"/>
      <c r="N96" s="173">
        <f t="shared" si="3"/>
        <v>4.21834776503627</v>
      </c>
      <c r="O96" s="174">
        <f t="shared" si="4"/>
        <v>4.987391426169793</v>
      </c>
      <c r="P96" s="175">
        <f t="shared" si="5"/>
        <v>0</v>
      </c>
      <c r="Q96" s="256" t="s">
        <v>2844</v>
      </c>
      <c r="R96" s="261">
        <v>42</v>
      </c>
      <c r="S96" s="261"/>
      <c r="T96" s="261"/>
      <c r="U96" s="261"/>
    </row>
    <row r="97" spans="1:21" ht="13.5" thickBot="1">
      <c r="A97" s="150"/>
      <c r="B97" s="126"/>
      <c r="C97" s="118">
        <v>46310</v>
      </c>
      <c r="D97" s="119">
        <v>25192</v>
      </c>
      <c r="E97" s="119">
        <v>8817</v>
      </c>
      <c r="F97" s="128">
        <v>12301</v>
      </c>
      <c r="H97" s="177">
        <v>44562</v>
      </c>
      <c r="I97" s="178">
        <v>23897</v>
      </c>
      <c r="J97" s="178">
        <v>8364</v>
      </c>
      <c r="K97" s="178">
        <v>12301</v>
      </c>
      <c r="L97" s="179"/>
      <c r="N97" s="180">
        <f t="shared" si="3"/>
        <v>3.922624657780176</v>
      </c>
      <c r="O97" s="181">
        <f t="shared" si="4"/>
        <v>5.419090262376031</v>
      </c>
      <c r="P97" s="182">
        <f t="shared" si="5"/>
        <v>0</v>
      </c>
      <c r="Q97" s="256"/>
      <c r="R97" s="263">
        <v>42</v>
      </c>
      <c r="S97" s="263">
        <v>0</v>
      </c>
      <c r="T97" s="263">
        <v>0</v>
      </c>
      <c r="U97" s="263">
        <v>0</v>
      </c>
    </row>
    <row r="98" spans="1:21" ht="12.75">
      <c r="A98" s="149" t="s">
        <v>2794</v>
      </c>
      <c r="B98" s="125" t="s">
        <v>1566</v>
      </c>
      <c r="C98" s="114">
        <v>16766</v>
      </c>
      <c r="D98" s="115">
        <v>10465</v>
      </c>
      <c r="E98" s="115">
        <v>3663</v>
      </c>
      <c r="F98" s="127">
        <v>2638</v>
      </c>
      <c r="H98" s="170">
        <v>16095</v>
      </c>
      <c r="I98" s="171">
        <v>9968</v>
      </c>
      <c r="J98" s="171">
        <v>3489</v>
      </c>
      <c r="K98" s="171">
        <v>2638</v>
      </c>
      <c r="L98" s="172"/>
      <c r="N98" s="173">
        <f t="shared" si="3"/>
        <v>4.168996582789688</v>
      </c>
      <c r="O98" s="174">
        <f t="shared" si="4"/>
        <v>4.985955056179776</v>
      </c>
      <c r="P98" s="175">
        <f t="shared" si="5"/>
        <v>0</v>
      </c>
      <c r="Q98" s="256" t="s">
        <v>2844</v>
      </c>
      <c r="R98" s="261"/>
      <c r="S98" s="261"/>
      <c r="T98" s="261"/>
      <c r="U98" s="261"/>
    </row>
    <row r="99" spans="1:21" ht="13.5" thickBot="1">
      <c r="A99" s="150"/>
      <c r="B99" s="126"/>
      <c r="C99" s="118">
        <v>43220</v>
      </c>
      <c r="D99" s="119">
        <v>22908</v>
      </c>
      <c r="E99" s="119">
        <v>8018</v>
      </c>
      <c r="F99" s="128">
        <v>12294</v>
      </c>
      <c r="H99" s="177">
        <v>41631</v>
      </c>
      <c r="I99" s="178">
        <v>21731</v>
      </c>
      <c r="J99" s="178">
        <v>7606</v>
      </c>
      <c r="K99" s="178">
        <v>12294</v>
      </c>
      <c r="L99" s="179"/>
      <c r="N99" s="180">
        <f t="shared" si="3"/>
        <v>3.816867238356039</v>
      </c>
      <c r="O99" s="181">
        <f t="shared" si="4"/>
        <v>5.4162256683999885</v>
      </c>
      <c r="P99" s="182">
        <f t="shared" si="5"/>
        <v>0</v>
      </c>
      <c r="Q99" s="256"/>
      <c r="R99" s="263">
        <v>0</v>
      </c>
      <c r="S99" s="263">
        <v>0</v>
      </c>
      <c r="T99" s="263">
        <v>0</v>
      </c>
      <c r="U99" s="263">
        <v>0</v>
      </c>
    </row>
    <row r="100" spans="1:21" ht="12.75" hidden="1">
      <c r="A100" s="307" t="s">
        <v>2795</v>
      </c>
      <c r="B100" s="281" t="s">
        <v>519</v>
      </c>
      <c r="C100" s="114">
        <v>22088</v>
      </c>
      <c r="D100" s="115">
        <v>14421</v>
      </c>
      <c r="E100" s="115">
        <v>5047</v>
      </c>
      <c r="F100" s="127">
        <v>2620</v>
      </c>
      <c r="H100" s="170">
        <v>21164</v>
      </c>
      <c r="I100" s="171">
        <v>13736</v>
      </c>
      <c r="J100" s="171">
        <v>4808</v>
      </c>
      <c r="K100" s="171">
        <v>2620</v>
      </c>
      <c r="L100" s="172"/>
      <c r="N100" s="173">
        <f t="shared" si="3"/>
        <v>4.365904365904356</v>
      </c>
      <c r="O100" s="174">
        <f t="shared" si="4"/>
        <v>4.986895748398368</v>
      </c>
      <c r="P100" s="175">
        <f t="shared" si="5"/>
        <v>0</v>
      </c>
      <c r="Q100" s="253"/>
      <c r="R100" s="261"/>
      <c r="S100" s="261"/>
      <c r="T100" s="261"/>
      <c r="U100" s="261"/>
    </row>
    <row r="101" spans="1:21" ht="13.5" hidden="1" thickBot="1">
      <c r="A101" s="308"/>
      <c r="B101" s="282"/>
      <c r="C101" s="118">
        <v>42017</v>
      </c>
      <c r="D101" s="119">
        <v>21979</v>
      </c>
      <c r="E101" s="119">
        <v>7693</v>
      </c>
      <c r="F101" s="128">
        <v>12345</v>
      </c>
      <c r="H101" s="177">
        <v>40491</v>
      </c>
      <c r="I101" s="178">
        <v>20849</v>
      </c>
      <c r="J101" s="178">
        <v>7297</v>
      </c>
      <c r="K101" s="178">
        <v>12345</v>
      </c>
      <c r="L101" s="179"/>
      <c r="N101" s="180">
        <f t="shared" si="3"/>
        <v>3.768738732063909</v>
      </c>
      <c r="O101" s="181">
        <f t="shared" si="4"/>
        <v>5.419924216988818</v>
      </c>
      <c r="P101" s="182">
        <f t="shared" si="5"/>
        <v>0</v>
      </c>
      <c r="Q101" s="253"/>
      <c r="R101" s="263">
        <v>0</v>
      </c>
      <c r="S101" s="263">
        <v>0</v>
      </c>
      <c r="T101" s="263">
        <v>0</v>
      </c>
      <c r="U101" s="263">
        <v>0</v>
      </c>
    </row>
    <row r="102" spans="1:21" ht="12.75" hidden="1">
      <c r="A102" s="307" t="s">
        <v>2796</v>
      </c>
      <c r="B102" s="281" t="s">
        <v>520</v>
      </c>
      <c r="C102" s="114">
        <v>17791</v>
      </c>
      <c r="D102" s="115">
        <v>11233</v>
      </c>
      <c r="E102" s="115">
        <v>3932</v>
      </c>
      <c r="F102" s="127">
        <v>2626</v>
      </c>
      <c r="H102" s="170">
        <v>17071</v>
      </c>
      <c r="I102" s="171">
        <v>10700</v>
      </c>
      <c r="J102" s="171">
        <v>3745</v>
      </c>
      <c r="K102" s="171">
        <v>2626</v>
      </c>
      <c r="L102" s="172"/>
      <c r="N102" s="173">
        <f t="shared" si="3"/>
        <v>4.2176791049147795</v>
      </c>
      <c r="O102" s="174">
        <f t="shared" si="4"/>
        <v>4.981308411214954</v>
      </c>
      <c r="P102" s="175">
        <f t="shared" si="5"/>
        <v>0</v>
      </c>
      <c r="Q102" s="253"/>
      <c r="R102" s="261"/>
      <c r="S102" s="261"/>
      <c r="T102" s="261"/>
      <c r="U102" s="261"/>
    </row>
    <row r="103" spans="1:21" ht="13.5" hidden="1" thickBot="1">
      <c r="A103" s="308"/>
      <c r="B103" s="282"/>
      <c r="C103" s="118">
        <v>45109</v>
      </c>
      <c r="D103" s="119">
        <v>24302</v>
      </c>
      <c r="E103" s="119">
        <v>8506</v>
      </c>
      <c r="F103" s="128">
        <v>12301</v>
      </c>
      <c r="H103" s="177">
        <v>43423</v>
      </c>
      <c r="I103" s="178">
        <v>23053</v>
      </c>
      <c r="J103" s="178">
        <v>8069</v>
      </c>
      <c r="K103" s="178">
        <v>12301</v>
      </c>
      <c r="L103" s="179"/>
      <c r="N103" s="180">
        <f t="shared" si="3"/>
        <v>3.8827349561292266</v>
      </c>
      <c r="O103" s="181">
        <f t="shared" si="4"/>
        <v>5.417949941439289</v>
      </c>
      <c r="P103" s="182">
        <f t="shared" si="5"/>
        <v>0</v>
      </c>
      <c r="Q103" s="253"/>
      <c r="R103" s="263">
        <v>0</v>
      </c>
      <c r="S103" s="263">
        <v>0</v>
      </c>
      <c r="T103" s="263">
        <v>0</v>
      </c>
      <c r="U103" s="263">
        <v>0</v>
      </c>
    </row>
    <row r="104" spans="1:21" ht="12.75">
      <c r="A104" s="149" t="s">
        <v>2797</v>
      </c>
      <c r="B104" s="125" t="s">
        <v>2912</v>
      </c>
      <c r="C104" s="114">
        <v>17226</v>
      </c>
      <c r="D104" s="115">
        <v>10807</v>
      </c>
      <c r="E104" s="115">
        <v>3782</v>
      </c>
      <c r="F104" s="127">
        <v>2637</v>
      </c>
      <c r="H104" s="170">
        <v>16534</v>
      </c>
      <c r="I104" s="171">
        <v>10294</v>
      </c>
      <c r="J104" s="171">
        <v>3603</v>
      </c>
      <c r="K104" s="171">
        <v>2637</v>
      </c>
      <c r="L104" s="172"/>
      <c r="N104" s="173">
        <f t="shared" si="3"/>
        <v>4.1853151082617615</v>
      </c>
      <c r="O104" s="174">
        <f t="shared" si="4"/>
        <v>4.983485525548858</v>
      </c>
      <c r="P104" s="175">
        <f t="shared" si="5"/>
        <v>0</v>
      </c>
      <c r="Q104" s="250"/>
      <c r="R104" s="261">
        <v>55</v>
      </c>
      <c r="S104" s="261"/>
      <c r="T104" s="261"/>
      <c r="U104" s="261"/>
    </row>
    <row r="105" spans="1:21" ht="13.5" thickBot="1">
      <c r="A105" s="150"/>
      <c r="B105" s="126"/>
      <c r="C105" s="118">
        <v>48766</v>
      </c>
      <c r="D105" s="119">
        <v>27012</v>
      </c>
      <c r="E105" s="119">
        <v>9454</v>
      </c>
      <c r="F105" s="128">
        <v>12300</v>
      </c>
      <c r="H105" s="177">
        <v>46892</v>
      </c>
      <c r="I105" s="178">
        <v>25624</v>
      </c>
      <c r="J105" s="178">
        <v>8968</v>
      </c>
      <c r="K105" s="178">
        <v>12300</v>
      </c>
      <c r="L105" s="179"/>
      <c r="N105" s="180">
        <f t="shared" si="3"/>
        <v>3.9964172993261116</v>
      </c>
      <c r="O105" s="181">
        <f t="shared" si="4"/>
        <v>5.416796753044025</v>
      </c>
      <c r="P105" s="182">
        <f t="shared" si="5"/>
        <v>0</v>
      </c>
      <c r="Q105" s="250"/>
      <c r="R105" s="263">
        <v>55</v>
      </c>
      <c r="S105" s="263">
        <v>0</v>
      </c>
      <c r="T105" s="263">
        <v>0</v>
      </c>
      <c r="U105" s="263">
        <v>0</v>
      </c>
    </row>
  </sheetData>
  <sheetProtection password="CA43" sheet="1"/>
  <mergeCells count="16">
    <mergeCell ref="R6:R7"/>
    <mergeCell ref="S6:S7"/>
    <mergeCell ref="T6:T7"/>
    <mergeCell ref="U6:U7"/>
    <mergeCell ref="F6:F7"/>
    <mergeCell ref="N6:P6"/>
    <mergeCell ref="A1:B1"/>
    <mergeCell ref="A2:F2"/>
    <mergeCell ref="A3:F3"/>
    <mergeCell ref="C5:F5"/>
    <mergeCell ref="A6:A7"/>
    <mergeCell ref="H6:L6"/>
    <mergeCell ref="B6:B7"/>
    <mergeCell ref="C6:C7"/>
    <mergeCell ref="D6:D7"/>
    <mergeCell ref="E6:E7"/>
  </mergeCells>
  <conditionalFormatting sqref="R8:U105">
    <cfRule type="cellIs" priority="3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="90" zoomScaleNormal="90" zoomScaleSheetLayoutView="70" zoomScalePageLayoutView="0" workbookViewId="0" topLeftCell="A1">
      <selection activeCell="AC23" sqref="AC23"/>
    </sheetView>
  </sheetViews>
  <sheetFormatPr defaultColWidth="11.7109375" defaultRowHeight="12.75"/>
  <cols>
    <col min="1" max="1" width="14.7109375" style="16" customWidth="1"/>
    <col min="2" max="2" width="55.421875" style="16" customWidth="1"/>
    <col min="3" max="6" width="10.7109375" style="62" customWidth="1"/>
    <col min="7" max="7" width="2.8515625" style="6" hidden="1" customWidth="1"/>
    <col min="8" max="8" width="8.28125" style="161" hidden="1" customWidth="1"/>
    <col min="9" max="9" width="9.00390625" style="161" hidden="1" customWidth="1"/>
    <col min="10" max="10" width="8.421875" style="161" hidden="1" customWidth="1"/>
    <col min="11" max="11" width="7.8515625" style="161" hidden="1" customWidth="1"/>
    <col min="12" max="12" width="9.00390625" style="161" hidden="1" customWidth="1"/>
    <col min="13" max="13" width="3.00390625" style="161" hidden="1" customWidth="1"/>
    <col min="14" max="14" width="8.7109375" style="161" hidden="1" customWidth="1"/>
    <col min="15" max="15" width="8.140625" style="161" hidden="1" customWidth="1"/>
    <col min="16" max="16" width="8.28125" style="161" hidden="1" customWidth="1"/>
    <col min="17" max="17" width="3.00390625" style="161" hidden="1" customWidth="1"/>
    <col min="18" max="18" width="7.00390625" style="161" hidden="1" customWidth="1"/>
    <col min="19" max="19" width="7.28125" style="161" hidden="1" customWidth="1"/>
    <col min="20" max="20" width="7.7109375" style="161" hidden="1" customWidth="1"/>
    <col min="21" max="21" width="7.28125" style="161" hidden="1" customWidth="1"/>
    <col min="22" max="22" width="3.00390625" style="161" hidden="1" customWidth="1"/>
    <col min="23" max="23" width="7.00390625" style="161" hidden="1" customWidth="1"/>
    <col min="24" max="24" width="7.28125" style="161" hidden="1" customWidth="1"/>
    <col min="25" max="25" width="7.7109375" style="161" hidden="1" customWidth="1"/>
    <col min="26" max="26" width="7.28125" style="161" hidden="1" customWidth="1"/>
    <col min="27" max="16384" width="11.7109375" style="6" customWidth="1"/>
  </cols>
  <sheetData>
    <row r="1" spans="1:6" ht="33" customHeight="1" thickBot="1">
      <c r="A1" s="372" t="s">
        <v>2915</v>
      </c>
      <c r="B1" s="372"/>
      <c r="C1" s="145"/>
      <c r="D1" s="145"/>
      <c r="F1" s="228" t="s">
        <v>1497</v>
      </c>
    </row>
    <row r="2" spans="1:6" ht="58.5" customHeight="1" thickBot="1">
      <c r="A2" s="349" t="s">
        <v>2748</v>
      </c>
      <c r="B2" s="350"/>
      <c r="C2" s="350"/>
      <c r="D2" s="350"/>
      <c r="E2" s="350"/>
      <c r="F2" s="351"/>
    </row>
    <row r="3" spans="1:6" ht="42.75" customHeight="1">
      <c r="A3" s="352" t="s">
        <v>2747</v>
      </c>
      <c r="B3" s="352"/>
      <c r="C3" s="352"/>
      <c r="D3" s="352"/>
      <c r="E3" s="352"/>
      <c r="F3" s="352"/>
    </row>
    <row r="4" spans="3:6" ht="6.75" customHeight="1">
      <c r="C4" s="145"/>
      <c r="D4" s="269"/>
      <c r="E4" s="270"/>
      <c r="F4" s="145"/>
    </row>
    <row r="5" spans="1:26" ht="16.5" customHeight="1" thickBot="1">
      <c r="A5" s="156" t="s">
        <v>1588</v>
      </c>
      <c r="C5" s="340"/>
      <c r="D5" s="340"/>
      <c r="E5" s="340"/>
      <c r="F5" s="340"/>
      <c r="R5" s="162" t="s">
        <v>2858</v>
      </c>
      <c r="S5" s="162"/>
      <c r="T5" s="162"/>
      <c r="U5" s="162"/>
      <c r="W5" s="162" t="s">
        <v>2838</v>
      </c>
      <c r="X5" s="162"/>
      <c r="Y5" s="162"/>
      <c r="Z5" s="162"/>
    </row>
    <row r="6" spans="1:26" ht="12.75" customHeight="1" thickBot="1">
      <c r="A6" s="353" t="s">
        <v>1648</v>
      </c>
      <c r="B6" s="380" t="s">
        <v>1649</v>
      </c>
      <c r="C6" s="357" t="s">
        <v>1866</v>
      </c>
      <c r="D6" s="345" t="s">
        <v>1639</v>
      </c>
      <c r="E6" s="345" t="s">
        <v>1465</v>
      </c>
      <c r="F6" s="347" t="s">
        <v>2080</v>
      </c>
      <c r="H6" s="326" t="s">
        <v>2856</v>
      </c>
      <c r="I6" s="326"/>
      <c r="J6" s="326"/>
      <c r="K6" s="326"/>
      <c r="L6" s="326"/>
      <c r="N6" s="327" t="s">
        <v>2857</v>
      </c>
      <c r="O6" s="327"/>
      <c r="P6" s="327"/>
      <c r="R6" s="359" t="s">
        <v>2839</v>
      </c>
      <c r="S6" s="359" t="s">
        <v>2840</v>
      </c>
      <c r="T6" s="359" t="s">
        <v>2843</v>
      </c>
      <c r="U6" s="359" t="s">
        <v>2842</v>
      </c>
      <c r="W6" s="359" t="s">
        <v>2839</v>
      </c>
      <c r="X6" s="359" t="s">
        <v>2840</v>
      </c>
      <c r="Y6" s="359" t="s">
        <v>2843</v>
      </c>
      <c r="Z6" s="359" t="s">
        <v>2842</v>
      </c>
    </row>
    <row r="7" spans="1:26" ht="37.5" customHeight="1" thickBot="1">
      <c r="A7" s="354"/>
      <c r="B7" s="381"/>
      <c r="C7" s="358"/>
      <c r="D7" s="346"/>
      <c r="E7" s="346"/>
      <c r="F7" s="348"/>
      <c r="H7" s="164" t="s">
        <v>1866</v>
      </c>
      <c r="I7" s="165" t="s">
        <v>1639</v>
      </c>
      <c r="J7" s="165" t="s">
        <v>1465</v>
      </c>
      <c r="K7" s="166" t="s">
        <v>435</v>
      </c>
      <c r="L7" s="166"/>
      <c r="M7" s="163"/>
      <c r="N7" s="167" t="s">
        <v>1866</v>
      </c>
      <c r="O7" s="168" t="s">
        <v>1639</v>
      </c>
      <c r="P7" s="169" t="s">
        <v>2080</v>
      </c>
      <c r="R7" s="360"/>
      <c r="S7" s="360" t="s">
        <v>2840</v>
      </c>
      <c r="T7" s="360" t="s">
        <v>2843</v>
      </c>
      <c r="U7" s="360" t="s">
        <v>2842</v>
      </c>
      <c r="W7" s="360"/>
      <c r="X7" s="360" t="s">
        <v>2840</v>
      </c>
      <c r="Y7" s="360" t="s">
        <v>2843</v>
      </c>
      <c r="Z7" s="360" t="s">
        <v>2842</v>
      </c>
    </row>
    <row r="8" spans="1:26" ht="12.75">
      <c r="A8" s="112" t="s">
        <v>2798</v>
      </c>
      <c r="B8" s="113" t="s">
        <v>2833</v>
      </c>
      <c r="C8" s="114">
        <v>18197</v>
      </c>
      <c r="D8" s="115">
        <v>11522</v>
      </c>
      <c r="E8" s="115">
        <v>4033</v>
      </c>
      <c r="F8" s="127">
        <v>2642</v>
      </c>
      <c r="H8" s="170">
        <v>17458</v>
      </c>
      <c r="I8" s="171">
        <v>10975</v>
      </c>
      <c r="J8" s="171">
        <v>3841</v>
      </c>
      <c r="K8" s="171">
        <v>2642</v>
      </c>
      <c r="L8" s="172"/>
      <c r="M8" s="163"/>
      <c r="N8" s="173">
        <f>IF(H8=0,"-",C8/H8*100-100)</f>
        <v>4.23301638217437</v>
      </c>
      <c r="O8" s="174">
        <f>IF(H8=0,"-",D8/I8*100-100)</f>
        <v>4.984054669703866</v>
      </c>
      <c r="P8" s="175">
        <f>IF(H8=0,"-",F8/(K8+L8)*100-100)</f>
        <v>0</v>
      </c>
      <c r="Q8" s="250"/>
      <c r="R8" s="261">
        <v>47</v>
      </c>
      <c r="S8" s="261"/>
      <c r="T8" s="261"/>
      <c r="U8" s="261"/>
      <c r="W8" s="176">
        <v>10</v>
      </c>
      <c r="X8" s="176"/>
      <c r="Y8" s="176"/>
      <c r="Z8" s="176"/>
    </row>
    <row r="9" spans="1:26" ht="13.5" thickBot="1">
      <c r="A9" s="116"/>
      <c r="B9" s="117"/>
      <c r="C9" s="118">
        <v>45214</v>
      </c>
      <c r="D9" s="119">
        <v>24383</v>
      </c>
      <c r="E9" s="119">
        <v>8534</v>
      </c>
      <c r="F9" s="128">
        <v>12297</v>
      </c>
      <c r="H9" s="177">
        <v>43523</v>
      </c>
      <c r="I9" s="178">
        <v>23130</v>
      </c>
      <c r="J9" s="178">
        <v>8096</v>
      </c>
      <c r="K9" s="178">
        <v>12297</v>
      </c>
      <c r="L9" s="179"/>
      <c r="N9" s="180">
        <f>IF(H9=0,"-",C9/H9*100-100)</f>
        <v>3.885302024217083</v>
      </c>
      <c r="O9" s="181">
        <f>IF(H9=0,"-",D9/I9*100-100)</f>
        <v>5.417207090358843</v>
      </c>
      <c r="P9" s="182">
        <f>IF(H9=0,"-",F9/(K9+L9)*100-100)</f>
        <v>0</v>
      </c>
      <c r="Q9" s="250"/>
      <c r="R9" s="263">
        <f>R8</f>
        <v>47</v>
      </c>
      <c r="S9" s="263">
        <f>S8</f>
        <v>0</v>
      </c>
      <c r="T9" s="263">
        <f>T8</f>
        <v>0</v>
      </c>
      <c r="U9" s="263">
        <f>U8</f>
        <v>0</v>
      </c>
      <c r="W9" s="183">
        <f aca="true" t="shared" si="0" ref="W9:Z23">W8</f>
        <v>10</v>
      </c>
      <c r="X9" s="183">
        <f t="shared" si="0"/>
        <v>0</v>
      </c>
      <c r="Y9" s="183">
        <f t="shared" si="0"/>
        <v>0</v>
      </c>
      <c r="Z9" s="183">
        <f t="shared" si="0"/>
        <v>0</v>
      </c>
    </row>
    <row r="10" spans="1:26" ht="12.75" hidden="1">
      <c r="A10" s="275" t="s">
        <v>2799</v>
      </c>
      <c r="B10" s="276" t="s">
        <v>501</v>
      </c>
      <c r="C10" s="114">
        <v>0</v>
      </c>
      <c r="D10" s="115">
        <v>0</v>
      </c>
      <c r="E10" s="115">
        <v>0</v>
      </c>
      <c r="F10" s="127">
        <v>0</v>
      </c>
      <c r="H10" s="170">
        <v>0</v>
      </c>
      <c r="I10" s="171">
        <v>0</v>
      </c>
      <c r="J10" s="171">
        <v>0</v>
      </c>
      <c r="K10" s="171">
        <v>0</v>
      </c>
      <c r="L10" s="172"/>
      <c r="N10" s="173" t="str">
        <f>IF(H10=0,"-",C10/H10*100-100)</f>
        <v>-</v>
      </c>
      <c r="O10" s="174" t="str">
        <f>IF(H10=0,"-",D10/I10*100-100)</f>
        <v>-</v>
      </c>
      <c r="P10" s="175" t="str">
        <f>IF(H10=0,"-",F10/(K10+L10)*100-100)</f>
        <v>-</v>
      </c>
      <c r="Q10" s="253"/>
      <c r="R10" s="261"/>
      <c r="S10" s="261"/>
      <c r="T10" s="261"/>
      <c r="U10" s="261"/>
      <c r="W10" s="176"/>
      <c r="X10" s="176"/>
      <c r="Y10" s="176"/>
      <c r="Z10" s="176"/>
    </row>
    <row r="11" spans="1:26" ht="13.5" hidden="1" thickBot="1">
      <c r="A11" s="277"/>
      <c r="B11" s="278"/>
      <c r="C11" s="118">
        <v>0</v>
      </c>
      <c r="D11" s="119">
        <v>0</v>
      </c>
      <c r="E11" s="119">
        <v>0</v>
      </c>
      <c r="F11" s="128">
        <v>0</v>
      </c>
      <c r="H11" s="177">
        <v>0</v>
      </c>
      <c r="I11" s="178">
        <v>0</v>
      </c>
      <c r="J11" s="178">
        <v>0</v>
      </c>
      <c r="K11" s="178">
        <v>0</v>
      </c>
      <c r="L11" s="179"/>
      <c r="N11" s="180" t="str">
        <f aca="true" t="shared" si="1" ref="N11:N74">IF(H11=0,"-",C11/H11*100-100)</f>
        <v>-</v>
      </c>
      <c r="O11" s="181" t="str">
        <f aca="true" t="shared" si="2" ref="O11:O74">IF(H11=0,"-",D11/I11*100-100)</f>
        <v>-</v>
      </c>
      <c r="P11" s="182" t="str">
        <f aca="true" t="shared" si="3" ref="P11:P74">IF(H11=0,"-",F11/(K11+L11)*100-100)</f>
        <v>-</v>
      </c>
      <c r="Q11" s="253"/>
      <c r="R11" s="263">
        <f>R10</f>
        <v>0</v>
      </c>
      <c r="S11" s="263">
        <f>S10</f>
        <v>0</v>
      </c>
      <c r="T11" s="263">
        <f>T10</f>
        <v>0</v>
      </c>
      <c r="U11" s="263">
        <f>U10</f>
        <v>0</v>
      </c>
      <c r="W11" s="183">
        <f t="shared" si="0"/>
        <v>0</v>
      </c>
      <c r="X11" s="183">
        <f t="shared" si="0"/>
        <v>0</v>
      </c>
      <c r="Y11" s="183">
        <f t="shared" si="0"/>
        <v>0</v>
      </c>
      <c r="Z11" s="183">
        <f t="shared" si="0"/>
        <v>0</v>
      </c>
    </row>
    <row r="12" spans="1:26" ht="12.75" hidden="1">
      <c r="A12" s="275" t="s">
        <v>2800</v>
      </c>
      <c r="B12" s="276" t="s">
        <v>2043</v>
      </c>
      <c r="C12" s="114">
        <v>0</v>
      </c>
      <c r="D12" s="115">
        <v>0</v>
      </c>
      <c r="E12" s="115">
        <v>0</v>
      </c>
      <c r="F12" s="127">
        <v>0</v>
      </c>
      <c r="H12" s="170">
        <v>0</v>
      </c>
      <c r="I12" s="171">
        <v>0</v>
      </c>
      <c r="J12" s="171">
        <v>0</v>
      </c>
      <c r="K12" s="171">
        <v>0</v>
      </c>
      <c r="L12" s="172"/>
      <c r="N12" s="173" t="str">
        <f t="shared" si="1"/>
        <v>-</v>
      </c>
      <c r="O12" s="174" t="str">
        <f t="shared" si="2"/>
        <v>-</v>
      </c>
      <c r="P12" s="175" t="str">
        <f t="shared" si="3"/>
        <v>-</v>
      </c>
      <c r="Q12" s="253"/>
      <c r="R12" s="261"/>
      <c r="S12" s="261"/>
      <c r="T12" s="261"/>
      <c r="U12" s="261"/>
      <c r="W12" s="176"/>
      <c r="X12" s="176"/>
      <c r="Y12" s="176"/>
      <c r="Z12" s="176"/>
    </row>
    <row r="13" spans="1:26" ht="13.5" hidden="1" thickBot="1">
      <c r="A13" s="277"/>
      <c r="B13" s="278"/>
      <c r="C13" s="118">
        <v>0</v>
      </c>
      <c r="D13" s="119">
        <v>0</v>
      </c>
      <c r="E13" s="119">
        <v>0</v>
      </c>
      <c r="F13" s="128">
        <v>0</v>
      </c>
      <c r="H13" s="177">
        <v>0</v>
      </c>
      <c r="I13" s="178">
        <v>0</v>
      </c>
      <c r="J13" s="178">
        <v>0</v>
      </c>
      <c r="K13" s="178">
        <v>0</v>
      </c>
      <c r="L13" s="179"/>
      <c r="N13" s="180" t="str">
        <f t="shared" si="1"/>
        <v>-</v>
      </c>
      <c r="O13" s="181" t="str">
        <f t="shared" si="2"/>
        <v>-</v>
      </c>
      <c r="P13" s="182" t="str">
        <f t="shared" si="3"/>
        <v>-</v>
      </c>
      <c r="Q13" s="253"/>
      <c r="R13" s="263">
        <f>R12</f>
        <v>0</v>
      </c>
      <c r="S13" s="263">
        <f>S12</f>
        <v>0</v>
      </c>
      <c r="T13" s="263">
        <f>T12</f>
        <v>0</v>
      </c>
      <c r="U13" s="263">
        <f>U12</f>
        <v>0</v>
      </c>
      <c r="W13" s="183">
        <f t="shared" si="0"/>
        <v>0</v>
      </c>
      <c r="X13" s="183">
        <f t="shared" si="0"/>
        <v>0</v>
      </c>
      <c r="Y13" s="183">
        <f t="shared" si="0"/>
        <v>0</v>
      </c>
      <c r="Z13" s="183">
        <f t="shared" si="0"/>
        <v>0</v>
      </c>
    </row>
    <row r="14" spans="1:26" ht="12.75" hidden="1">
      <c r="A14" s="275" t="s">
        <v>2801</v>
      </c>
      <c r="B14" s="276" t="s">
        <v>2044</v>
      </c>
      <c r="C14" s="114">
        <v>0</v>
      </c>
      <c r="D14" s="115">
        <v>0</v>
      </c>
      <c r="E14" s="115">
        <v>0</v>
      </c>
      <c r="F14" s="127">
        <v>0</v>
      </c>
      <c r="H14" s="170">
        <v>0</v>
      </c>
      <c r="I14" s="171">
        <v>0</v>
      </c>
      <c r="J14" s="171">
        <v>0</v>
      </c>
      <c r="K14" s="171">
        <v>0</v>
      </c>
      <c r="L14" s="172"/>
      <c r="N14" s="173" t="str">
        <f t="shared" si="1"/>
        <v>-</v>
      </c>
      <c r="O14" s="174" t="str">
        <f t="shared" si="2"/>
        <v>-</v>
      </c>
      <c r="P14" s="175" t="str">
        <f t="shared" si="3"/>
        <v>-</v>
      </c>
      <c r="Q14" s="253"/>
      <c r="R14" s="261"/>
      <c r="S14" s="261"/>
      <c r="T14" s="261"/>
      <c r="U14" s="261"/>
      <c r="W14" s="176"/>
      <c r="X14" s="176"/>
      <c r="Y14" s="176"/>
      <c r="Z14" s="176"/>
    </row>
    <row r="15" spans="1:26" ht="13.5" hidden="1" thickBot="1">
      <c r="A15" s="277"/>
      <c r="B15" s="278"/>
      <c r="C15" s="118">
        <v>0</v>
      </c>
      <c r="D15" s="119">
        <v>0</v>
      </c>
      <c r="E15" s="119">
        <v>0</v>
      </c>
      <c r="F15" s="128">
        <v>0</v>
      </c>
      <c r="H15" s="177">
        <v>0</v>
      </c>
      <c r="I15" s="178">
        <v>0</v>
      </c>
      <c r="J15" s="178">
        <v>0</v>
      </c>
      <c r="K15" s="178">
        <v>0</v>
      </c>
      <c r="L15" s="179"/>
      <c r="N15" s="180" t="str">
        <f t="shared" si="1"/>
        <v>-</v>
      </c>
      <c r="O15" s="181" t="str">
        <f t="shared" si="2"/>
        <v>-</v>
      </c>
      <c r="P15" s="182" t="str">
        <f t="shared" si="3"/>
        <v>-</v>
      </c>
      <c r="Q15" s="253"/>
      <c r="R15" s="263">
        <f>R14</f>
        <v>0</v>
      </c>
      <c r="S15" s="263">
        <f>S14</f>
        <v>0</v>
      </c>
      <c r="T15" s="263">
        <f>T14</f>
        <v>0</v>
      </c>
      <c r="U15" s="263">
        <f>U14</f>
        <v>0</v>
      </c>
      <c r="W15" s="183">
        <f t="shared" si="0"/>
        <v>0</v>
      </c>
      <c r="X15" s="183">
        <f t="shared" si="0"/>
        <v>0</v>
      </c>
      <c r="Y15" s="183">
        <f t="shared" si="0"/>
        <v>0</v>
      </c>
      <c r="Z15" s="183">
        <f t="shared" si="0"/>
        <v>0</v>
      </c>
    </row>
    <row r="16" spans="1:26" ht="12.75">
      <c r="A16" s="112" t="s">
        <v>2802</v>
      </c>
      <c r="B16" s="113" t="s">
        <v>1818</v>
      </c>
      <c r="C16" s="114">
        <v>31489</v>
      </c>
      <c r="D16" s="115">
        <v>21461</v>
      </c>
      <c r="E16" s="115">
        <v>7511</v>
      </c>
      <c r="F16" s="127">
        <v>2517</v>
      </c>
      <c r="H16" s="170">
        <v>30114</v>
      </c>
      <c r="I16" s="171">
        <v>20442</v>
      </c>
      <c r="J16" s="171">
        <v>7155</v>
      </c>
      <c r="K16" s="171">
        <v>2517</v>
      </c>
      <c r="L16" s="172"/>
      <c r="N16" s="173">
        <f t="shared" si="1"/>
        <v>4.5659825994553955</v>
      </c>
      <c r="O16" s="174">
        <f t="shared" si="2"/>
        <v>4.984835143332347</v>
      </c>
      <c r="P16" s="175">
        <f t="shared" si="3"/>
        <v>0</v>
      </c>
      <c r="Q16" s="253"/>
      <c r="R16" s="261">
        <v>8</v>
      </c>
      <c r="S16" s="261"/>
      <c r="T16" s="261"/>
      <c r="U16" s="261"/>
      <c r="W16" s="176"/>
      <c r="X16" s="176"/>
      <c r="Y16" s="176"/>
      <c r="Z16" s="176"/>
    </row>
    <row r="17" spans="1:26" ht="13.5" thickBot="1">
      <c r="A17" s="116"/>
      <c r="B17" s="117"/>
      <c r="C17" s="118">
        <v>50125</v>
      </c>
      <c r="D17" s="119">
        <v>28007</v>
      </c>
      <c r="E17" s="119">
        <v>9802</v>
      </c>
      <c r="F17" s="128">
        <v>12316</v>
      </c>
      <c r="H17" s="177">
        <v>48183</v>
      </c>
      <c r="I17" s="178">
        <v>26568</v>
      </c>
      <c r="J17" s="178">
        <v>9299</v>
      </c>
      <c r="K17" s="178">
        <v>12316</v>
      </c>
      <c r="L17" s="179"/>
      <c r="N17" s="180">
        <f t="shared" si="1"/>
        <v>4.030467177220174</v>
      </c>
      <c r="O17" s="181">
        <f t="shared" si="2"/>
        <v>5.416290274013846</v>
      </c>
      <c r="P17" s="182">
        <f t="shared" si="3"/>
        <v>0</v>
      </c>
      <c r="Q17" s="253"/>
      <c r="R17" s="263">
        <f>R16</f>
        <v>8</v>
      </c>
      <c r="S17" s="263">
        <f>S16</f>
        <v>0</v>
      </c>
      <c r="T17" s="263">
        <f>T16</f>
        <v>0</v>
      </c>
      <c r="U17" s="263">
        <f>U16</f>
        <v>0</v>
      </c>
      <c r="W17" s="183">
        <f t="shared" si="0"/>
        <v>0</v>
      </c>
      <c r="X17" s="183">
        <f t="shared" si="0"/>
        <v>0</v>
      </c>
      <c r="Y17" s="183">
        <f t="shared" si="0"/>
        <v>0</v>
      </c>
      <c r="Z17" s="183">
        <f t="shared" si="0"/>
        <v>0</v>
      </c>
    </row>
    <row r="18" spans="1:26" ht="12.75" hidden="1">
      <c r="A18" s="275" t="s">
        <v>2803</v>
      </c>
      <c r="B18" s="276" t="s">
        <v>1827</v>
      </c>
      <c r="C18" s="114">
        <v>0</v>
      </c>
      <c r="D18" s="115">
        <v>0</v>
      </c>
      <c r="E18" s="115">
        <v>0</v>
      </c>
      <c r="F18" s="127">
        <v>0</v>
      </c>
      <c r="H18" s="170">
        <v>0</v>
      </c>
      <c r="I18" s="171">
        <v>0</v>
      </c>
      <c r="J18" s="171">
        <v>0</v>
      </c>
      <c r="K18" s="171">
        <v>0</v>
      </c>
      <c r="L18" s="172"/>
      <c r="N18" s="173" t="str">
        <f t="shared" si="1"/>
        <v>-</v>
      </c>
      <c r="O18" s="174" t="str">
        <f t="shared" si="2"/>
        <v>-</v>
      </c>
      <c r="P18" s="175" t="str">
        <f t="shared" si="3"/>
        <v>-</v>
      </c>
      <c r="Q18" s="253"/>
      <c r="R18" s="261"/>
      <c r="S18" s="261"/>
      <c r="T18" s="261"/>
      <c r="U18" s="261"/>
      <c r="W18" s="176"/>
      <c r="X18" s="176"/>
      <c r="Y18" s="176"/>
      <c r="Z18" s="176"/>
    </row>
    <row r="19" spans="1:26" ht="13.5" hidden="1" thickBot="1">
      <c r="A19" s="277"/>
      <c r="B19" s="278"/>
      <c r="C19" s="118">
        <v>0</v>
      </c>
      <c r="D19" s="119">
        <v>0</v>
      </c>
      <c r="E19" s="119">
        <v>0</v>
      </c>
      <c r="F19" s="128">
        <v>0</v>
      </c>
      <c r="H19" s="177">
        <v>0</v>
      </c>
      <c r="I19" s="178">
        <v>0</v>
      </c>
      <c r="J19" s="178">
        <v>0</v>
      </c>
      <c r="K19" s="178">
        <v>0</v>
      </c>
      <c r="L19" s="179"/>
      <c r="N19" s="180" t="str">
        <f t="shared" si="1"/>
        <v>-</v>
      </c>
      <c r="O19" s="181" t="str">
        <f t="shared" si="2"/>
        <v>-</v>
      </c>
      <c r="P19" s="182" t="str">
        <f t="shared" si="3"/>
        <v>-</v>
      </c>
      <c r="Q19" s="253"/>
      <c r="R19" s="263">
        <f>R18</f>
        <v>0</v>
      </c>
      <c r="S19" s="263">
        <f>S18</f>
        <v>0</v>
      </c>
      <c r="T19" s="263">
        <f>T18</f>
        <v>0</v>
      </c>
      <c r="U19" s="263">
        <f>U18</f>
        <v>0</v>
      </c>
      <c r="W19" s="183">
        <f t="shared" si="0"/>
        <v>0</v>
      </c>
      <c r="X19" s="183">
        <f t="shared" si="0"/>
        <v>0</v>
      </c>
      <c r="Y19" s="183">
        <f t="shared" si="0"/>
        <v>0</v>
      </c>
      <c r="Z19" s="183">
        <f t="shared" si="0"/>
        <v>0</v>
      </c>
    </row>
    <row r="20" spans="1:26" ht="12.75" hidden="1">
      <c r="A20" s="275" t="s">
        <v>2804</v>
      </c>
      <c r="B20" s="276" t="s">
        <v>5</v>
      </c>
      <c r="C20" s="114">
        <v>0</v>
      </c>
      <c r="D20" s="115">
        <v>0</v>
      </c>
      <c r="E20" s="115">
        <v>0</v>
      </c>
      <c r="F20" s="127">
        <v>0</v>
      </c>
      <c r="H20" s="170">
        <v>0</v>
      </c>
      <c r="I20" s="171">
        <v>0</v>
      </c>
      <c r="J20" s="171">
        <v>0</v>
      </c>
      <c r="K20" s="171">
        <v>0</v>
      </c>
      <c r="L20" s="172"/>
      <c r="N20" s="173" t="str">
        <f t="shared" si="1"/>
        <v>-</v>
      </c>
      <c r="O20" s="174" t="str">
        <f t="shared" si="2"/>
        <v>-</v>
      </c>
      <c r="P20" s="175" t="str">
        <f t="shared" si="3"/>
        <v>-</v>
      </c>
      <c r="Q20" s="253"/>
      <c r="R20" s="261"/>
      <c r="S20" s="261"/>
      <c r="T20" s="261"/>
      <c r="U20" s="261"/>
      <c r="W20" s="176"/>
      <c r="X20" s="176"/>
      <c r="Y20" s="176"/>
      <c r="Z20" s="176"/>
    </row>
    <row r="21" spans="1:26" ht="13.5" hidden="1" thickBot="1">
      <c r="A21" s="277"/>
      <c r="B21" s="278"/>
      <c r="C21" s="118">
        <v>0</v>
      </c>
      <c r="D21" s="119">
        <v>0</v>
      </c>
      <c r="E21" s="119">
        <v>0</v>
      </c>
      <c r="F21" s="128">
        <v>0</v>
      </c>
      <c r="H21" s="177">
        <v>0</v>
      </c>
      <c r="I21" s="178">
        <v>0</v>
      </c>
      <c r="J21" s="178">
        <v>0</v>
      </c>
      <c r="K21" s="178">
        <v>0</v>
      </c>
      <c r="L21" s="179"/>
      <c r="N21" s="180" t="str">
        <f t="shared" si="1"/>
        <v>-</v>
      </c>
      <c r="O21" s="181" t="str">
        <f t="shared" si="2"/>
        <v>-</v>
      </c>
      <c r="P21" s="182" t="str">
        <f t="shared" si="3"/>
        <v>-</v>
      </c>
      <c r="Q21" s="253"/>
      <c r="R21" s="263">
        <f>R20</f>
        <v>0</v>
      </c>
      <c r="S21" s="263">
        <f>S20</f>
        <v>0</v>
      </c>
      <c r="T21" s="263">
        <f>T20</f>
        <v>0</v>
      </c>
      <c r="U21" s="263">
        <f>U20</f>
        <v>0</v>
      </c>
      <c r="W21" s="183">
        <f t="shared" si="0"/>
        <v>0</v>
      </c>
      <c r="X21" s="183">
        <f t="shared" si="0"/>
        <v>0</v>
      </c>
      <c r="Y21" s="183">
        <f t="shared" si="0"/>
        <v>0</v>
      </c>
      <c r="Z21" s="183">
        <f t="shared" si="0"/>
        <v>0</v>
      </c>
    </row>
    <row r="22" spans="1:26" ht="12.75">
      <c r="A22" s="112" t="s">
        <v>2805</v>
      </c>
      <c r="B22" s="113" t="s">
        <v>22</v>
      </c>
      <c r="C22" s="114">
        <v>18357</v>
      </c>
      <c r="D22" s="115">
        <v>11640</v>
      </c>
      <c r="E22" s="115">
        <v>4074</v>
      </c>
      <c r="F22" s="127">
        <v>2643</v>
      </c>
      <c r="H22" s="170">
        <v>17610</v>
      </c>
      <c r="I22" s="171">
        <v>11087</v>
      </c>
      <c r="J22" s="171">
        <v>3880</v>
      </c>
      <c r="K22" s="171">
        <v>2643</v>
      </c>
      <c r="L22" s="172"/>
      <c r="N22" s="173">
        <f t="shared" si="1"/>
        <v>4.241908006814327</v>
      </c>
      <c r="O22" s="174">
        <f t="shared" si="2"/>
        <v>4.987823577162459</v>
      </c>
      <c r="P22" s="175">
        <f t="shared" si="3"/>
        <v>0</v>
      </c>
      <c r="Q22" s="250"/>
      <c r="R22" s="261">
        <v>9</v>
      </c>
      <c r="S22" s="261"/>
      <c r="T22" s="261"/>
      <c r="U22" s="261"/>
      <c r="W22" s="176">
        <v>6</v>
      </c>
      <c r="X22" s="176"/>
      <c r="Y22" s="176"/>
      <c r="Z22" s="176"/>
    </row>
    <row r="23" spans="1:26" ht="13.5" thickBot="1">
      <c r="A23" s="116"/>
      <c r="B23" s="117"/>
      <c r="C23" s="118">
        <v>46050</v>
      </c>
      <c r="D23" s="119">
        <v>24999</v>
      </c>
      <c r="E23" s="119">
        <v>8750</v>
      </c>
      <c r="F23" s="128">
        <v>12301</v>
      </c>
      <c r="H23" s="177">
        <v>44315</v>
      </c>
      <c r="I23" s="178">
        <v>23714</v>
      </c>
      <c r="J23" s="178">
        <v>8300</v>
      </c>
      <c r="K23" s="178">
        <v>12301</v>
      </c>
      <c r="L23" s="179"/>
      <c r="N23" s="180">
        <f t="shared" si="1"/>
        <v>3.9151528827710678</v>
      </c>
      <c r="O23" s="181">
        <f t="shared" si="2"/>
        <v>5.418739984819098</v>
      </c>
      <c r="P23" s="182">
        <f t="shared" si="3"/>
        <v>0</v>
      </c>
      <c r="Q23" s="250"/>
      <c r="R23" s="263">
        <f>R22</f>
        <v>9</v>
      </c>
      <c r="S23" s="263">
        <f>S22</f>
        <v>0</v>
      </c>
      <c r="T23" s="263">
        <f>T22</f>
        <v>0</v>
      </c>
      <c r="U23" s="263">
        <f>U22</f>
        <v>0</v>
      </c>
      <c r="W23" s="183">
        <f t="shared" si="0"/>
        <v>6</v>
      </c>
      <c r="X23" s="183">
        <f t="shared" si="0"/>
        <v>0</v>
      </c>
      <c r="Y23" s="183">
        <f t="shared" si="0"/>
        <v>0</v>
      </c>
      <c r="Z23" s="183">
        <f t="shared" si="0"/>
        <v>0</v>
      </c>
    </row>
    <row r="24" spans="1:26" ht="12.75" hidden="1">
      <c r="A24" s="275" t="s">
        <v>2806</v>
      </c>
      <c r="B24" s="276" t="s">
        <v>2045</v>
      </c>
      <c r="C24" s="114">
        <v>0</v>
      </c>
      <c r="D24" s="115">
        <v>0</v>
      </c>
      <c r="E24" s="115">
        <v>0</v>
      </c>
      <c r="F24" s="127">
        <v>0</v>
      </c>
      <c r="H24" s="170">
        <v>0</v>
      </c>
      <c r="I24" s="171">
        <v>0</v>
      </c>
      <c r="J24" s="171">
        <v>0</v>
      </c>
      <c r="K24" s="171">
        <v>0</v>
      </c>
      <c r="L24" s="172"/>
      <c r="N24" s="173" t="str">
        <f t="shared" si="1"/>
        <v>-</v>
      </c>
      <c r="O24" s="174" t="str">
        <f t="shared" si="2"/>
        <v>-</v>
      </c>
      <c r="P24" s="175" t="str">
        <f t="shared" si="3"/>
        <v>-</v>
      </c>
      <c r="Q24" s="253"/>
      <c r="R24" s="261"/>
      <c r="S24" s="261"/>
      <c r="T24" s="261"/>
      <c r="U24" s="261"/>
      <c r="W24" s="176"/>
      <c r="X24" s="176"/>
      <c r="Y24" s="176"/>
      <c r="Z24" s="176"/>
    </row>
    <row r="25" spans="1:26" ht="13.5" hidden="1" thickBot="1">
      <c r="A25" s="277"/>
      <c r="B25" s="278"/>
      <c r="C25" s="118">
        <v>0</v>
      </c>
      <c r="D25" s="119">
        <v>0</v>
      </c>
      <c r="E25" s="119">
        <v>0</v>
      </c>
      <c r="F25" s="128">
        <v>0</v>
      </c>
      <c r="H25" s="177">
        <v>0</v>
      </c>
      <c r="I25" s="178">
        <v>0</v>
      </c>
      <c r="J25" s="178">
        <v>0</v>
      </c>
      <c r="K25" s="178">
        <v>0</v>
      </c>
      <c r="L25" s="179"/>
      <c r="N25" s="180" t="str">
        <f t="shared" si="1"/>
        <v>-</v>
      </c>
      <c r="O25" s="181" t="str">
        <f t="shared" si="2"/>
        <v>-</v>
      </c>
      <c r="P25" s="182" t="str">
        <f t="shared" si="3"/>
        <v>-</v>
      </c>
      <c r="Q25" s="253"/>
      <c r="R25" s="263">
        <f>R24</f>
        <v>0</v>
      </c>
      <c r="S25" s="263">
        <f>S24</f>
        <v>0</v>
      </c>
      <c r="T25" s="263">
        <f>T24</f>
        <v>0</v>
      </c>
      <c r="U25" s="263">
        <f>U24</f>
        <v>0</v>
      </c>
      <c r="W25" s="183">
        <f aca="true" t="shared" si="4" ref="W25:Z39">W24</f>
        <v>0</v>
      </c>
      <c r="X25" s="183">
        <f t="shared" si="4"/>
        <v>0</v>
      </c>
      <c r="Y25" s="183">
        <f t="shared" si="4"/>
        <v>0</v>
      </c>
      <c r="Z25" s="183">
        <f t="shared" si="4"/>
        <v>0</v>
      </c>
    </row>
    <row r="26" spans="1:26" ht="12.75">
      <c r="A26" s="112" t="s">
        <v>2807</v>
      </c>
      <c r="B26" s="113" t="s">
        <v>2046</v>
      </c>
      <c r="C26" s="114">
        <v>17090</v>
      </c>
      <c r="D26" s="115">
        <v>10731</v>
      </c>
      <c r="E26" s="115">
        <v>3756</v>
      </c>
      <c r="F26" s="127">
        <v>2603</v>
      </c>
      <c r="H26" s="170">
        <v>16403</v>
      </c>
      <c r="I26" s="171">
        <v>10222</v>
      </c>
      <c r="J26" s="171">
        <v>3578</v>
      </c>
      <c r="K26" s="171">
        <v>2603</v>
      </c>
      <c r="L26" s="172"/>
      <c r="N26" s="173">
        <f t="shared" si="1"/>
        <v>4.18825824544291</v>
      </c>
      <c r="O26" s="174">
        <f t="shared" si="2"/>
        <v>4.979456075132063</v>
      </c>
      <c r="P26" s="175">
        <f t="shared" si="3"/>
        <v>0</v>
      </c>
      <c r="Q26" s="253"/>
      <c r="R26" s="261">
        <v>4</v>
      </c>
      <c r="S26" s="261"/>
      <c r="T26" s="261"/>
      <c r="U26" s="261"/>
      <c r="W26" s="176"/>
      <c r="X26" s="176"/>
      <c r="Y26" s="176"/>
      <c r="Z26" s="176"/>
    </row>
    <row r="27" spans="1:26" ht="13.5" thickBot="1">
      <c r="A27" s="116"/>
      <c r="B27" s="117"/>
      <c r="C27" s="118">
        <v>55450</v>
      </c>
      <c r="D27" s="119">
        <v>31903</v>
      </c>
      <c r="E27" s="119">
        <v>11166</v>
      </c>
      <c r="F27" s="128">
        <v>12381</v>
      </c>
      <c r="H27" s="177">
        <v>53236</v>
      </c>
      <c r="I27" s="178">
        <v>30263</v>
      </c>
      <c r="J27" s="178">
        <v>10592</v>
      </c>
      <c r="K27" s="178">
        <v>12381</v>
      </c>
      <c r="L27" s="179"/>
      <c r="N27" s="180">
        <f t="shared" si="1"/>
        <v>4.158839882786097</v>
      </c>
      <c r="O27" s="181">
        <f t="shared" si="2"/>
        <v>5.419158708654123</v>
      </c>
      <c r="P27" s="182">
        <f t="shared" si="3"/>
        <v>0</v>
      </c>
      <c r="Q27" s="253"/>
      <c r="R27" s="263">
        <f>R26</f>
        <v>4</v>
      </c>
      <c r="S27" s="263">
        <f>S26</f>
        <v>0</v>
      </c>
      <c r="T27" s="263">
        <f>T26</f>
        <v>0</v>
      </c>
      <c r="U27" s="263">
        <f>U26</f>
        <v>0</v>
      </c>
      <c r="W27" s="183">
        <f t="shared" si="4"/>
        <v>0</v>
      </c>
      <c r="X27" s="183">
        <f t="shared" si="4"/>
        <v>0</v>
      </c>
      <c r="Y27" s="183">
        <f t="shared" si="4"/>
        <v>0</v>
      </c>
      <c r="Z27" s="183">
        <f t="shared" si="4"/>
        <v>0</v>
      </c>
    </row>
    <row r="28" spans="1:26" ht="12.75">
      <c r="A28" s="112" t="s">
        <v>2808</v>
      </c>
      <c r="B28" s="113" t="s">
        <v>2047</v>
      </c>
      <c r="C28" s="114">
        <v>17640</v>
      </c>
      <c r="D28" s="115">
        <v>11111</v>
      </c>
      <c r="E28" s="115">
        <v>3889</v>
      </c>
      <c r="F28" s="127">
        <v>2640</v>
      </c>
      <c r="H28" s="170">
        <v>16928</v>
      </c>
      <c r="I28" s="171">
        <v>10584</v>
      </c>
      <c r="J28" s="171">
        <v>3704</v>
      </c>
      <c r="K28" s="171">
        <v>2640</v>
      </c>
      <c r="L28" s="172"/>
      <c r="N28" s="173">
        <f t="shared" si="1"/>
        <v>4.206049149338369</v>
      </c>
      <c r="O28" s="174">
        <f t="shared" si="2"/>
        <v>4.979213907785322</v>
      </c>
      <c r="P28" s="175">
        <f t="shared" si="3"/>
        <v>0</v>
      </c>
      <c r="Q28" s="250"/>
      <c r="R28" s="261">
        <v>37</v>
      </c>
      <c r="S28" s="261"/>
      <c r="T28" s="261"/>
      <c r="U28" s="261"/>
      <c r="W28" s="176">
        <v>34</v>
      </c>
      <c r="X28" s="176"/>
      <c r="Y28" s="176"/>
      <c r="Z28" s="176"/>
    </row>
    <row r="29" spans="1:26" ht="13.5" thickBot="1">
      <c r="A29" s="116"/>
      <c r="B29" s="117"/>
      <c r="C29" s="118">
        <v>46439</v>
      </c>
      <c r="D29" s="119">
        <v>25288</v>
      </c>
      <c r="E29" s="119">
        <v>8851</v>
      </c>
      <c r="F29" s="128">
        <v>12300</v>
      </c>
      <c r="H29" s="177">
        <v>44684</v>
      </c>
      <c r="I29" s="178">
        <v>23988</v>
      </c>
      <c r="J29" s="178">
        <v>8396</v>
      </c>
      <c r="K29" s="178">
        <v>12300</v>
      </c>
      <c r="L29" s="179"/>
      <c r="N29" s="180">
        <f t="shared" si="1"/>
        <v>3.9275803419568547</v>
      </c>
      <c r="O29" s="181">
        <f t="shared" si="2"/>
        <v>5.41937635484409</v>
      </c>
      <c r="P29" s="182">
        <f t="shared" si="3"/>
        <v>0</v>
      </c>
      <c r="Q29" s="250"/>
      <c r="R29" s="263">
        <f>R28</f>
        <v>37</v>
      </c>
      <c r="S29" s="263">
        <f>S28</f>
        <v>0</v>
      </c>
      <c r="T29" s="263">
        <f>T28</f>
        <v>0</v>
      </c>
      <c r="U29" s="263">
        <f>U28</f>
        <v>0</v>
      </c>
      <c r="W29" s="183">
        <f t="shared" si="4"/>
        <v>34</v>
      </c>
      <c r="X29" s="183">
        <f t="shared" si="4"/>
        <v>0</v>
      </c>
      <c r="Y29" s="183">
        <f t="shared" si="4"/>
        <v>0</v>
      </c>
      <c r="Z29" s="183">
        <f t="shared" si="4"/>
        <v>0</v>
      </c>
    </row>
    <row r="30" spans="1:26" ht="12.75">
      <c r="A30" s="112" t="s">
        <v>2809</v>
      </c>
      <c r="B30" s="113" t="s">
        <v>463</v>
      </c>
      <c r="C30" s="114">
        <v>17782</v>
      </c>
      <c r="D30" s="115">
        <v>11224</v>
      </c>
      <c r="E30" s="115">
        <v>3928</v>
      </c>
      <c r="F30" s="127">
        <v>2630</v>
      </c>
      <c r="H30" s="170">
        <v>17063</v>
      </c>
      <c r="I30" s="171">
        <v>10691</v>
      </c>
      <c r="J30" s="171">
        <v>3742</v>
      </c>
      <c r="K30" s="171">
        <v>2630</v>
      </c>
      <c r="L30" s="172"/>
      <c r="N30" s="173">
        <f t="shared" si="1"/>
        <v>4.213795932719904</v>
      </c>
      <c r="O30" s="174">
        <f t="shared" si="2"/>
        <v>4.985501823964086</v>
      </c>
      <c r="P30" s="175">
        <f t="shared" si="3"/>
        <v>0</v>
      </c>
      <c r="Q30" s="253"/>
      <c r="R30" s="261"/>
      <c r="S30" s="261"/>
      <c r="T30" s="261"/>
      <c r="U30" s="261"/>
      <c r="W30" s="176"/>
      <c r="X30" s="176"/>
      <c r="Y30" s="176"/>
      <c r="Z30" s="176"/>
    </row>
    <row r="31" spans="1:26" ht="13.5" thickBot="1">
      <c r="A31" s="116"/>
      <c r="B31" s="117"/>
      <c r="C31" s="118">
        <v>47668</v>
      </c>
      <c r="D31" s="119">
        <v>26194</v>
      </c>
      <c r="E31" s="119">
        <v>9168</v>
      </c>
      <c r="F31" s="128">
        <v>12306</v>
      </c>
      <c r="H31" s="177">
        <v>45851</v>
      </c>
      <c r="I31" s="178">
        <v>24848</v>
      </c>
      <c r="J31" s="178">
        <v>8697</v>
      </c>
      <c r="K31" s="178">
        <v>12306</v>
      </c>
      <c r="L31" s="179"/>
      <c r="N31" s="180">
        <f t="shared" si="1"/>
        <v>3.9628361431593504</v>
      </c>
      <c r="O31" s="181">
        <f t="shared" si="2"/>
        <v>5.416934964584684</v>
      </c>
      <c r="P31" s="182">
        <f t="shared" si="3"/>
        <v>0</v>
      </c>
      <c r="Q31" s="253"/>
      <c r="R31" s="263">
        <f>R30</f>
        <v>0</v>
      </c>
      <c r="S31" s="263">
        <f>S30</f>
        <v>0</v>
      </c>
      <c r="T31" s="263">
        <f>T30</f>
        <v>0</v>
      </c>
      <c r="U31" s="263">
        <f>U30</f>
        <v>0</v>
      </c>
      <c r="W31" s="183">
        <f t="shared" si="4"/>
        <v>0</v>
      </c>
      <c r="X31" s="183">
        <f t="shared" si="4"/>
        <v>0</v>
      </c>
      <c r="Y31" s="183">
        <f t="shared" si="4"/>
        <v>0</v>
      </c>
      <c r="Z31" s="183">
        <f t="shared" si="4"/>
        <v>0</v>
      </c>
    </row>
    <row r="32" spans="1:26" ht="12.75">
      <c r="A32" s="112" t="s">
        <v>2810</v>
      </c>
      <c r="B32" s="113" t="s">
        <v>615</v>
      </c>
      <c r="C32" s="114">
        <v>17020</v>
      </c>
      <c r="D32" s="115">
        <v>10680</v>
      </c>
      <c r="E32" s="115">
        <v>3738</v>
      </c>
      <c r="F32" s="127">
        <v>2602</v>
      </c>
      <c r="H32" s="170">
        <v>16336</v>
      </c>
      <c r="I32" s="171">
        <v>10173</v>
      </c>
      <c r="J32" s="171">
        <v>3561</v>
      </c>
      <c r="K32" s="171">
        <v>2602</v>
      </c>
      <c r="L32" s="172"/>
      <c r="N32" s="173">
        <f t="shared" si="1"/>
        <v>4.187071498530855</v>
      </c>
      <c r="O32" s="174">
        <f t="shared" si="2"/>
        <v>4.983780595694483</v>
      </c>
      <c r="P32" s="175">
        <f t="shared" si="3"/>
        <v>0</v>
      </c>
      <c r="Q32" s="253"/>
      <c r="R32" s="261"/>
      <c r="S32" s="261"/>
      <c r="T32" s="261"/>
      <c r="U32" s="261"/>
      <c r="W32" s="176"/>
      <c r="X32" s="176"/>
      <c r="Y32" s="176"/>
      <c r="Z32" s="176"/>
    </row>
    <row r="33" spans="1:26" ht="13.5" thickBot="1">
      <c r="A33" s="116"/>
      <c r="B33" s="117"/>
      <c r="C33" s="118">
        <v>51876</v>
      </c>
      <c r="D33" s="119">
        <v>29263</v>
      </c>
      <c r="E33" s="119">
        <v>10242</v>
      </c>
      <c r="F33" s="128">
        <v>12371</v>
      </c>
      <c r="H33" s="177">
        <v>49846</v>
      </c>
      <c r="I33" s="178">
        <v>27759</v>
      </c>
      <c r="J33" s="178">
        <v>9716</v>
      </c>
      <c r="K33" s="178">
        <v>12371</v>
      </c>
      <c r="L33" s="179"/>
      <c r="N33" s="180">
        <f t="shared" si="1"/>
        <v>4.072543433776033</v>
      </c>
      <c r="O33" s="181">
        <f t="shared" si="2"/>
        <v>5.418062610324583</v>
      </c>
      <c r="P33" s="182">
        <f t="shared" si="3"/>
        <v>0</v>
      </c>
      <c r="Q33" s="253"/>
      <c r="R33" s="263">
        <f>R32</f>
        <v>0</v>
      </c>
      <c r="S33" s="263">
        <f>S32</f>
        <v>0</v>
      </c>
      <c r="T33" s="263">
        <f>T32</f>
        <v>0</v>
      </c>
      <c r="U33" s="263">
        <f>U32</f>
        <v>0</v>
      </c>
      <c r="W33" s="183">
        <f t="shared" si="4"/>
        <v>0</v>
      </c>
      <c r="X33" s="183">
        <f t="shared" si="4"/>
        <v>0</v>
      </c>
      <c r="Y33" s="183">
        <f t="shared" si="4"/>
        <v>0</v>
      </c>
      <c r="Z33" s="183">
        <f t="shared" si="4"/>
        <v>0</v>
      </c>
    </row>
    <row r="34" spans="1:26" ht="12.75">
      <c r="A34" s="112" t="s">
        <v>2811</v>
      </c>
      <c r="B34" s="113" t="s">
        <v>2834</v>
      </c>
      <c r="C34" s="114">
        <v>17937</v>
      </c>
      <c r="D34" s="115">
        <v>11334</v>
      </c>
      <c r="E34" s="115">
        <v>3967</v>
      </c>
      <c r="F34" s="127">
        <v>2636</v>
      </c>
      <c r="H34" s="170">
        <v>17211</v>
      </c>
      <c r="I34" s="171">
        <v>10796</v>
      </c>
      <c r="J34" s="171">
        <v>3779</v>
      </c>
      <c r="K34" s="171">
        <v>2636</v>
      </c>
      <c r="L34" s="172"/>
      <c r="N34" s="173">
        <f t="shared" si="1"/>
        <v>4.218232525710292</v>
      </c>
      <c r="O34" s="174">
        <f t="shared" si="2"/>
        <v>4.983327158206748</v>
      </c>
      <c r="P34" s="175">
        <f t="shared" si="3"/>
        <v>0</v>
      </c>
      <c r="Q34" s="253"/>
      <c r="R34" s="261">
        <v>14</v>
      </c>
      <c r="S34" s="261"/>
      <c r="T34" s="261"/>
      <c r="U34" s="261"/>
      <c r="W34" s="176"/>
      <c r="X34" s="176"/>
      <c r="Y34" s="176"/>
      <c r="Z34" s="176"/>
    </row>
    <row r="35" spans="1:26" ht="13.5" thickBot="1">
      <c r="A35" s="116"/>
      <c r="B35" s="117"/>
      <c r="C35" s="118">
        <v>45369</v>
      </c>
      <c r="D35" s="119">
        <v>24496</v>
      </c>
      <c r="E35" s="119">
        <v>8574</v>
      </c>
      <c r="F35" s="128">
        <v>12299</v>
      </c>
      <c r="H35" s="177">
        <v>43669</v>
      </c>
      <c r="I35" s="178">
        <v>23237</v>
      </c>
      <c r="J35" s="178">
        <v>8133</v>
      </c>
      <c r="K35" s="178">
        <v>12299</v>
      </c>
      <c r="L35" s="179"/>
      <c r="N35" s="180">
        <f t="shared" si="1"/>
        <v>3.892921752272784</v>
      </c>
      <c r="O35" s="181">
        <f t="shared" si="2"/>
        <v>5.418083229332524</v>
      </c>
      <c r="P35" s="182">
        <f t="shared" si="3"/>
        <v>0</v>
      </c>
      <c r="Q35" s="253"/>
      <c r="R35" s="263">
        <f>R34</f>
        <v>14</v>
      </c>
      <c r="S35" s="263">
        <f>S34</f>
        <v>0</v>
      </c>
      <c r="T35" s="263">
        <f>T34</f>
        <v>0</v>
      </c>
      <c r="U35" s="263">
        <f>U34</f>
        <v>0</v>
      </c>
      <c r="W35" s="183">
        <f t="shared" si="4"/>
        <v>0</v>
      </c>
      <c r="X35" s="183">
        <f t="shared" si="4"/>
        <v>0</v>
      </c>
      <c r="Y35" s="183">
        <f t="shared" si="4"/>
        <v>0</v>
      </c>
      <c r="Z35" s="183">
        <f t="shared" si="4"/>
        <v>0</v>
      </c>
    </row>
    <row r="36" spans="1:26" ht="12.75" hidden="1">
      <c r="A36" s="275" t="s">
        <v>2812</v>
      </c>
      <c r="B36" s="276" t="s">
        <v>2835</v>
      </c>
      <c r="C36" s="114">
        <v>0</v>
      </c>
      <c r="D36" s="115">
        <v>0</v>
      </c>
      <c r="E36" s="115">
        <v>0</v>
      </c>
      <c r="F36" s="127">
        <v>0</v>
      </c>
      <c r="H36" s="170">
        <v>0</v>
      </c>
      <c r="I36" s="171">
        <v>0</v>
      </c>
      <c r="J36" s="171">
        <v>0</v>
      </c>
      <c r="K36" s="171">
        <v>0</v>
      </c>
      <c r="L36" s="172"/>
      <c r="N36" s="173" t="str">
        <f t="shared" si="1"/>
        <v>-</v>
      </c>
      <c r="O36" s="174" t="str">
        <f t="shared" si="2"/>
        <v>-</v>
      </c>
      <c r="P36" s="175" t="str">
        <f t="shared" si="3"/>
        <v>-</v>
      </c>
      <c r="Q36" s="253"/>
      <c r="R36" s="261"/>
      <c r="S36" s="261"/>
      <c r="T36" s="261"/>
      <c r="U36" s="261"/>
      <c r="W36" s="176"/>
      <c r="X36" s="176"/>
      <c r="Y36" s="176"/>
      <c r="Z36" s="176"/>
    </row>
    <row r="37" spans="1:26" ht="13.5" hidden="1" thickBot="1">
      <c r="A37" s="277"/>
      <c r="B37" s="278"/>
      <c r="C37" s="118">
        <v>0</v>
      </c>
      <c r="D37" s="119">
        <v>0</v>
      </c>
      <c r="E37" s="119">
        <v>0</v>
      </c>
      <c r="F37" s="128">
        <v>0</v>
      </c>
      <c r="H37" s="177">
        <v>0</v>
      </c>
      <c r="I37" s="178">
        <v>0</v>
      </c>
      <c r="J37" s="178">
        <v>0</v>
      </c>
      <c r="K37" s="178">
        <v>0</v>
      </c>
      <c r="L37" s="179"/>
      <c r="N37" s="180" t="str">
        <f t="shared" si="1"/>
        <v>-</v>
      </c>
      <c r="O37" s="181" t="str">
        <f t="shared" si="2"/>
        <v>-</v>
      </c>
      <c r="P37" s="182" t="str">
        <f t="shared" si="3"/>
        <v>-</v>
      </c>
      <c r="Q37" s="253"/>
      <c r="R37" s="263">
        <f>R36</f>
        <v>0</v>
      </c>
      <c r="S37" s="263">
        <f>S36</f>
        <v>0</v>
      </c>
      <c r="T37" s="263">
        <f>T36</f>
        <v>0</v>
      </c>
      <c r="U37" s="263">
        <f>U36</f>
        <v>0</v>
      </c>
      <c r="W37" s="183">
        <f t="shared" si="4"/>
        <v>0</v>
      </c>
      <c r="X37" s="183">
        <f t="shared" si="4"/>
        <v>0</v>
      </c>
      <c r="Y37" s="183">
        <f t="shared" si="4"/>
        <v>0</v>
      </c>
      <c r="Z37" s="183">
        <f t="shared" si="4"/>
        <v>0</v>
      </c>
    </row>
    <row r="38" spans="1:26" ht="12.75" hidden="1">
      <c r="A38" s="275" t="s">
        <v>2813</v>
      </c>
      <c r="B38" s="276" t="s">
        <v>2836</v>
      </c>
      <c r="C38" s="114">
        <v>0</v>
      </c>
      <c r="D38" s="115">
        <v>0</v>
      </c>
      <c r="E38" s="115">
        <v>0</v>
      </c>
      <c r="F38" s="127">
        <v>0</v>
      </c>
      <c r="H38" s="170">
        <v>0</v>
      </c>
      <c r="I38" s="171">
        <v>0</v>
      </c>
      <c r="J38" s="171">
        <v>0</v>
      </c>
      <c r="K38" s="171">
        <v>0</v>
      </c>
      <c r="L38" s="172"/>
      <c r="N38" s="173" t="str">
        <f t="shared" si="1"/>
        <v>-</v>
      </c>
      <c r="O38" s="174" t="str">
        <f t="shared" si="2"/>
        <v>-</v>
      </c>
      <c r="P38" s="175" t="str">
        <f t="shared" si="3"/>
        <v>-</v>
      </c>
      <c r="Q38" s="253"/>
      <c r="R38" s="261"/>
      <c r="S38" s="261"/>
      <c r="T38" s="261"/>
      <c r="U38" s="261"/>
      <c r="W38" s="176"/>
      <c r="X38" s="176"/>
      <c r="Y38" s="176"/>
      <c r="Z38" s="176"/>
    </row>
    <row r="39" spans="1:26" ht="13.5" hidden="1" thickBot="1">
      <c r="A39" s="277"/>
      <c r="B39" s="278"/>
      <c r="C39" s="118">
        <v>0</v>
      </c>
      <c r="D39" s="119">
        <v>0</v>
      </c>
      <c r="E39" s="119">
        <v>0</v>
      </c>
      <c r="F39" s="128">
        <v>0</v>
      </c>
      <c r="H39" s="177">
        <v>0</v>
      </c>
      <c r="I39" s="178">
        <v>0</v>
      </c>
      <c r="J39" s="178">
        <v>0</v>
      </c>
      <c r="K39" s="178">
        <v>0</v>
      </c>
      <c r="L39" s="179"/>
      <c r="N39" s="180" t="str">
        <f t="shared" si="1"/>
        <v>-</v>
      </c>
      <c r="O39" s="181" t="str">
        <f t="shared" si="2"/>
        <v>-</v>
      </c>
      <c r="P39" s="182" t="str">
        <f t="shared" si="3"/>
        <v>-</v>
      </c>
      <c r="Q39" s="253"/>
      <c r="R39" s="263">
        <f>R38</f>
        <v>0</v>
      </c>
      <c r="S39" s="263">
        <f>S38</f>
        <v>0</v>
      </c>
      <c r="T39" s="263">
        <f>T38</f>
        <v>0</v>
      </c>
      <c r="U39" s="263">
        <f>U38</f>
        <v>0</v>
      </c>
      <c r="W39" s="183">
        <f t="shared" si="4"/>
        <v>0</v>
      </c>
      <c r="X39" s="183">
        <f t="shared" si="4"/>
        <v>0</v>
      </c>
      <c r="Y39" s="183">
        <f t="shared" si="4"/>
        <v>0</v>
      </c>
      <c r="Z39" s="183">
        <f t="shared" si="4"/>
        <v>0</v>
      </c>
    </row>
    <row r="40" spans="1:26" ht="12.75">
      <c r="A40" s="112" t="s">
        <v>2814</v>
      </c>
      <c r="B40" s="113" t="s">
        <v>2048</v>
      </c>
      <c r="C40" s="114">
        <v>20500</v>
      </c>
      <c r="D40" s="115">
        <v>13236</v>
      </c>
      <c r="E40" s="115">
        <v>4633</v>
      </c>
      <c r="F40" s="127">
        <v>2631</v>
      </c>
      <c r="H40" s="170">
        <v>19652</v>
      </c>
      <c r="I40" s="171">
        <v>12608</v>
      </c>
      <c r="J40" s="171">
        <v>4413</v>
      </c>
      <c r="K40" s="171">
        <v>2631</v>
      </c>
      <c r="L40" s="172"/>
      <c r="N40" s="173">
        <f t="shared" si="1"/>
        <v>4.315082434357834</v>
      </c>
      <c r="O40" s="174">
        <f t="shared" si="2"/>
        <v>4.980964467005066</v>
      </c>
      <c r="P40" s="175">
        <f t="shared" si="3"/>
        <v>0</v>
      </c>
      <c r="Q40" s="253"/>
      <c r="R40" s="261">
        <v>1</v>
      </c>
      <c r="S40" s="261"/>
      <c r="T40" s="261"/>
      <c r="U40" s="261"/>
      <c r="W40" s="176"/>
      <c r="X40" s="176"/>
      <c r="Y40" s="176"/>
      <c r="Z40" s="176"/>
    </row>
    <row r="41" spans="1:26" ht="13.5" thickBot="1">
      <c r="A41" s="116"/>
      <c r="B41" s="117"/>
      <c r="C41" s="118">
        <v>49182</v>
      </c>
      <c r="D41" s="119">
        <v>27272</v>
      </c>
      <c r="E41" s="119">
        <v>9545</v>
      </c>
      <c r="F41" s="128">
        <v>12365</v>
      </c>
      <c r="H41" s="177">
        <v>47290</v>
      </c>
      <c r="I41" s="178">
        <v>25870</v>
      </c>
      <c r="J41" s="178">
        <v>9055</v>
      </c>
      <c r="K41" s="178">
        <v>12365</v>
      </c>
      <c r="L41" s="179"/>
      <c r="N41" s="180">
        <f t="shared" si="1"/>
        <v>4.000845844787477</v>
      </c>
      <c r="O41" s="181">
        <f t="shared" si="2"/>
        <v>5.41940471588714</v>
      </c>
      <c r="P41" s="182">
        <f t="shared" si="3"/>
        <v>0</v>
      </c>
      <c r="Q41" s="253"/>
      <c r="R41" s="263">
        <f>R40</f>
        <v>1</v>
      </c>
      <c r="S41" s="263">
        <f>S40</f>
        <v>0</v>
      </c>
      <c r="T41" s="263">
        <f>T40</f>
        <v>0</v>
      </c>
      <c r="U41" s="263">
        <f>U40</f>
        <v>0</v>
      </c>
      <c r="W41" s="183">
        <f aca="true" t="shared" si="5" ref="W41:Z55">W40</f>
        <v>0</v>
      </c>
      <c r="X41" s="183">
        <f t="shared" si="5"/>
        <v>0</v>
      </c>
      <c r="Y41" s="183">
        <f t="shared" si="5"/>
        <v>0</v>
      </c>
      <c r="Z41" s="183">
        <f t="shared" si="5"/>
        <v>0</v>
      </c>
    </row>
    <row r="42" spans="1:26" ht="12.75" hidden="1">
      <c r="A42" s="275" t="s">
        <v>2815</v>
      </c>
      <c r="B42" s="276" t="s">
        <v>510</v>
      </c>
      <c r="C42" s="114">
        <v>0</v>
      </c>
      <c r="D42" s="115">
        <v>0</v>
      </c>
      <c r="E42" s="115">
        <v>0</v>
      </c>
      <c r="F42" s="127">
        <v>0</v>
      </c>
      <c r="H42" s="170">
        <v>0</v>
      </c>
      <c r="I42" s="171">
        <v>0</v>
      </c>
      <c r="J42" s="171">
        <v>0</v>
      </c>
      <c r="K42" s="171">
        <v>0</v>
      </c>
      <c r="L42" s="172"/>
      <c r="N42" s="173" t="str">
        <f t="shared" si="1"/>
        <v>-</v>
      </c>
      <c r="O42" s="174" t="str">
        <f t="shared" si="2"/>
        <v>-</v>
      </c>
      <c r="P42" s="175" t="str">
        <f t="shared" si="3"/>
        <v>-</v>
      </c>
      <c r="Q42" s="253"/>
      <c r="R42" s="261"/>
      <c r="S42" s="261"/>
      <c r="T42" s="261"/>
      <c r="U42" s="261"/>
      <c r="W42" s="176"/>
      <c r="X42" s="176"/>
      <c r="Y42" s="176"/>
      <c r="Z42" s="176"/>
    </row>
    <row r="43" spans="1:26" ht="13.5" hidden="1" thickBot="1">
      <c r="A43" s="277"/>
      <c r="B43" s="278"/>
      <c r="C43" s="118">
        <v>0</v>
      </c>
      <c r="D43" s="119">
        <v>0</v>
      </c>
      <c r="E43" s="119">
        <v>0</v>
      </c>
      <c r="F43" s="128">
        <v>0</v>
      </c>
      <c r="H43" s="177">
        <v>0</v>
      </c>
      <c r="I43" s="178">
        <v>0</v>
      </c>
      <c r="J43" s="178">
        <v>0</v>
      </c>
      <c r="K43" s="178">
        <v>0</v>
      </c>
      <c r="L43" s="179"/>
      <c r="N43" s="180" t="str">
        <f t="shared" si="1"/>
        <v>-</v>
      </c>
      <c r="O43" s="181" t="str">
        <f t="shared" si="2"/>
        <v>-</v>
      </c>
      <c r="P43" s="182" t="str">
        <f t="shared" si="3"/>
        <v>-</v>
      </c>
      <c r="Q43" s="253"/>
      <c r="R43" s="263">
        <f>R42</f>
        <v>0</v>
      </c>
      <c r="S43" s="263">
        <f>S42</f>
        <v>0</v>
      </c>
      <c r="T43" s="263">
        <f>T42</f>
        <v>0</v>
      </c>
      <c r="U43" s="263">
        <f>U42</f>
        <v>0</v>
      </c>
      <c r="W43" s="183">
        <f t="shared" si="5"/>
        <v>0</v>
      </c>
      <c r="X43" s="183">
        <f t="shared" si="5"/>
        <v>0</v>
      </c>
      <c r="Y43" s="183">
        <f t="shared" si="5"/>
        <v>0</v>
      </c>
      <c r="Z43" s="183">
        <f t="shared" si="5"/>
        <v>0</v>
      </c>
    </row>
    <row r="44" spans="1:26" ht="12.75">
      <c r="A44" s="112" t="s">
        <v>2816</v>
      </c>
      <c r="B44" s="113" t="s">
        <v>511</v>
      </c>
      <c r="C44" s="114">
        <v>18130</v>
      </c>
      <c r="D44" s="115">
        <v>11480</v>
      </c>
      <c r="E44" s="115">
        <v>4018</v>
      </c>
      <c r="F44" s="127">
        <v>2632</v>
      </c>
      <c r="H44" s="170">
        <v>17394</v>
      </c>
      <c r="I44" s="171">
        <v>10935</v>
      </c>
      <c r="J44" s="171">
        <v>3827</v>
      </c>
      <c r="K44" s="171">
        <v>2632</v>
      </c>
      <c r="L44" s="172"/>
      <c r="N44" s="173">
        <f t="shared" si="1"/>
        <v>4.231344141658042</v>
      </c>
      <c r="O44" s="174">
        <f t="shared" si="2"/>
        <v>4.98399634202103</v>
      </c>
      <c r="P44" s="175">
        <f t="shared" si="3"/>
        <v>0</v>
      </c>
      <c r="Q44" s="253"/>
      <c r="R44" s="261"/>
      <c r="S44" s="261"/>
      <c r="T44" s="261"/>
      <c r="U44" s="261"/>
      <c r="W44" s="176"/>
      <c r="X44" s="176"/>
      <c r="Y44" s="176"/>
      <c r="Z44" s="176"/>
    </row>
    <row r="45" spans="1:26" ht="13.5" thickBot="1">
      <c r="A45" s="116"/>
      <c r="B45" s="117"/>
      <c r="C45" s="118">
        <v>54505</v>
      </c>
      <c r="D45" s="119">
        <v>31263</v>
      </c>
      <c r="E45" s="119">
        <v>10942</v>
      </c>
      <c r="F45" s="128">
        <v>12300</v>
      </c>
      <c r="H45" s="177">
        <v>52336</v>
      </c>
      <c r="I45" s="178">
        <v>29656</v>
      </c>
      <c r="J45" s="178">
        <v>10380</v>
      </c>
      <c r="K45" s="178">
        <v>12300</v>
      </c>
      <c r="L45" s="179"/>
      <c r="N45" s="180">
        <f t="shared" si="1"/>
        <v>4.144374808926926</v>
      </c>
      <c r="O45" s="181">
        <f t="shared" si="2"/>
        <v>5.418802265983274</v>
      </c>
      <c r="P45" s="182">
        <f t="shared" si="3"/>
        <v>0</v>
      </c>
      <c r="Q45" s="253"/>
      <c r="R45" s="263">
        <f>R44</f>
        <v>0</v>
      </c>
      <c r="S45" s="263">
        <f>S44</f>
        <v>0</v>
      </c>
      <c r="T45" s="263">
        <f>T44</f>
        <v>0</v>
      </c>
      <c r="U45" s="263">
        <f>U44</f>
        <v>0</v>
      </c>
      <c r="W45" s="183">
        <f t="shared" si="5"/>
        <v>0</v>
      </c>
      <c r="X45" s="183">
        <f t="shared" si="5"/>
        <v>0</v>
      </c>
      <c r="Y45" s="183">
        <f t="shared" si="5"/>
        <v>0</v>
      </c>
      <c r="Z45" s="183">
        <f t="shared" si="5"/>
        <v>0</v>
      </c>
    </row>
    <row r="46" spans="1:26" ht="12.75">
      <c r="A46" s="112" t="s">
        <v>2817</v>
      </c>
      <c r="B46" s="113" t="s">
        <v>168</v>
      </c>
      <c r="C46" s="114">
        <v>21350</v>
      </c>
      <c r="D46" s="115">
        <v>13850</v>
      </c>
      <c r="E46" s="115">
        <v>4848</v>
      </c>
      <c r="F46" s="127">
        <v>2652</v>
      </c>
      <c r="H46" s="170">
        <v>20463</v>
      </c>
      <c r="I46" s="171">
        <v>13193</v>
      </c>
      <c r="J46" s="171">
        <v>4618</v>
      </c>
      <c r="K46" s="171">
        <v>2652</v>
      </c>
      <c r="L46" s="172"/>
      <c r="N46" s="173">
        <f t="shared" si="1"/>
        <v>4.3346527879587455</v>
      </c>
      <c r="O46" s="174">
        <f t="shared" si="2"/>
        <v>4.979913590540434</v>
      </c>
      <c r="P46" s="175">
        <f t="shared" si="3"/>
        <v>0</v>
      </c>
      <c r="Q46" s="250"/>
      <c r="R46" s="261">
        <v>66</v>
      </c>
      <c r="S46" s="261"/>
      <c r="T46" s="261"/>
      <c r="U46" s="261"/>
      <c r="W46" s="176">
        <v>3</v>
      </c>
      <c r="X46" s="176"/>
      <c r="Y46" s="176"/>
      <c r="Z46" s="176"/>
    </row>
    <row r="47" spans="1:26" ht="13.5" thickBot="1">
      <c r="A47" s="116"/>
      <c r="B47" s="117"/>
      <c r="C47" s="118">
        <v>47490</v>
      </c>
      <c r="D47" s="119">
        <v>26064</v>
      </c>
      <c r="E47" s="119">
        <v>9122</v>
      </c>
      <c r="F47" s="128">
        <v>12304</v>
      </c>
      <c r="H47" s="177">
        <v>45681</v>
      </c>
      <c r="I47" s="178">
        <v>24724</v>
      </c>
      <c r="J47" s="178">
        <v>8653</v>
      </c>
      <c r="K47" s="178">
        <v>12304</v>
      </c>
      <c r="L47" s="179"/>
      <c r="N47" s="180">
        <f t="shared" si="1"/>
        <v>3.9600709266434535</v>
      </c>
      <c r="O47" s="181">
        <f t="shared" si="2"/>
        <v>5.419834978158875</v>
      </c>
      <c r="P47" s="182">
        <f t="shared" si="3"/>
        <v>0</v>
      </c>
      <c r="Q47" s="250"/>
      <c r="R47" s="263">
        <f>R46</f>
        <v>66</v>
      </c>
      <c r="S47" s="263">
        <f>S46</f>
        <v>0</v>
      </c>
      <c r="T47" s="263">
        <f>T46</f>
        <v>0</v>
      </c>
      <c r="U47" s="263">
        <f>U46</f>
        <v>0</v>
      </c>
      <c r="W47" s="183">
        <f t="shared" si="5"/>
        <v>3</v>
      </c>
      <c r="X47" s="183">
        <f t="shared" si="5"/>
        <v>0</v>
      </c>
      <c r="Y47" s="183">
        <f t="shared" si="5"/>
        <v>0</v>
      </c>
      <c r="Z47" s="183">
        <f t="shared" si="5"/>
        <v>0</v>
      </c>
    </row>
    <row r="48" spans="1:26" ht="12.75" customHeight="1" hidden="1">
      <c r="A48" s="275" t="s">
        <v>2818</v>
      </c>
      <c r="B48" s="276" t="s">
        <v>512</v>
      </c>
      <c r="C48" s="114">
        <v>0</v>
      </c>
      <c r="D48" s="115">
        <v>0</v>
      </c>
      <c r="E48" s="115">
        <v>0</v>
      </c>
      <c r="F48" s="127">
        <v>0</v>
      </c>
      <c r="H48" s="170">
        <v>0</v>
      </c>
      <c r="I48" s="171">
        <v>0</v>
      </c>
      <c r="J48" s="171">
        <v>0</v>
      </c>
      <c r="K48" s="171">
        <v>0</v>
      </c>
      <c r="L48" s="172"/>
      <c r="N48" s="173" t="str">
        <f t="shared" si="1"/>
        <v>-</v>
      </c>
      <c r="O48" s="174" t="str">
        <f t="shared" si="2"/>
        <v>-</v>
      </c>
      <c r="P48" s="175" t="str">
        <f t="shared" si="3"/>
        <v>-</v>
      </c>
      <c r="Q48" s="253"/>
      <c r="R48" s="261"/>
      <c r="S48" s="261"/>
      <c r="T48" s="261"/>
      <c r="U48" s="261"/>
      <c r="W48" s="176"/>
      <c r="X48" s="176"/>
      <c r="Y48" s="176"/>
      <c r="Z48" s="176"/>
    </row>
    <row r="49" spans="1:26" ht="13.5" customHeight="1" hidden="1" thickBot="1">
      <c r="A49" s="277"/>
      <c r="B49" s="278"/>
      <c r="C49" s="118">
        <v>0</v>
      </c>
      <c r="D49" s="119">
        <v>0</v>
      </c>
      <c r="E49" s="119">
        <v>0</v>
      </c>
      <c r="F49" s="128">
        <v>0</v>
      </c>
      <c r="H49" s="177">
        <v>0</v>
      </c>
      <c r="I49" s="178">
        <v>0</v>
      </c>
      <c r="J49" s="178">
        <v>0</v>
      </c>
      <c r="K49" s="178">
        <v>0</v>
      </c>
      <c r="L49" s="179"/>
      <c r="N49" s="180" t="str">
        <f t="shared" si="1"/>
        <v>-</v>
      </c>
      <c r="O49" s="181" t="str">
        <f t="shared" si="2"/>
        <v>-</v>
      </c>
      <c r="P49" s="182" t="str">
        <f t="shared" si="3"/>
        <v>-</v>
      </c>
      <c r="Q49" s="253"/>
      <c r="R49" s="263">
        <f>R48</f>
        <v>0</v>
      </c>
      <c r="S49" s="263">
        <f>S48</f>
        <v>0</v>
      </c>
      <c r="T49" s="263">
        <f>T48</f>
        <v>0</v>
      </c>
      <c r="U49" s="263">
        <f>U48</f>
        <v>0</v>
      </c>
      <c r="W49" s="183">
        <f t="shared" si="5"/>
        <v>0</v>
      </c>
      <c r="X49" s="183">
        <f t="shared" si="5"/>
        <v>0</v>
      </c>
      <c r="Y49" s="183">
        <f t="shared" si="5"/>
        <v>0</v>
      </c>
      <c r="Z49" s="183">
        <f t="shared" si="5"/>
        <v>0</v>
      </c>
    </row>
    <row r="50" spans="1:26" ht="12.75" customHeight="1" hidden="1">
      <c r="A50" s="275" t="s">
        <v>2819</v>
      </c>
      <c r="B50" s="276" t="s">
        <v>176</v>
      </c>
      <c r="C50" s="114">
        <v>0</v>
      </c>
      <c r="D50" s="115">
        <v>0</v>
      </c>
      <c r="E50" s="115">
        <v>0</v>
      </c>
      <c r="F50" s="127">
        <v>0</v>
      </c>
      <c r="H50" s="170">
        <v>0</v>
      </c>
      <c r="I50" s="171">
        <v>0</v>
      </c>
      <c r="J50" s="171">
        <v>0</v>
      </c>
      <c r="K50" s="171">
        <v>0</v>
      </c>
      <c r="L50" s="172"/>
      <c r="N50" s="173" t="str">
        <f t="shared" si="1"/>
        <v>-</v>
      </c>
      <c r="O50" s="174" t="str">
        <f t="shared" si="2"/>
        <v>-</v>
      </c>
      <c r="P50" s="175" t="str">
        <f t="shared" si="3"/>
        <v>-</v>
      </c>
      <c r="Q50" s="253"/>
      <c r="R50" s="261"/>
      <c r="S50" s="261"/>
      <c r="T50" s="261"/>
      <c r="U50" s="261"/>
      <c r="W50" s="176"/>
      <c r="X50" s="176"/>
      <c r="Y50" s="176"/>
      <c r="Z50" s="176"/>
    </row>
    <row r="51" spans="1:26" ht="13.5" customHeight="1" hidden="1" thickBot="1">
      <c r="A51" s="277"/>
      <c r="B51" s="278"/>
      <c r="C51" s="118">
        <v>0</v>
      </c>
      <c r="D51" s="119">
        <v>0</v>
      </c>
      <c r="E51" s="119">
        <v>0</v>
      </c>
      <c r="F51" s="128">
        <v>0</v>
      </c>
      <c r="H51" s="177">
        <v>0</v>
      </c>
      <c r="I51" s="178">
        <v>0</v>
      </c>
      <c r="J51" s="178">
        <v>0</v>
      </c>
      <c r="K51" s="178">
        <v>0</v>
      </c>
      <c r="L51" s="179"/>
      <c r="N51" s="180" t="str">
        <f t="shared" si="1"/>
        <v>-</v>
      </c>
      <c r="O51" s="181" t="str">
        <f t="shared" si="2"/>
        <v>-</v>
      </c>
      <c r="P51" s="182" t="str">
        <f t="shared" si="3"/>
        <v>-</v>
      </c>
      <c r="Q51" s="253"/>
      <c r="R51" s="263">
        <f>R50</f>
        <v>0</v>
      </c>
      <c r="S51" s="263">
        <f>S50</f>
        <v>0</v>
      </c>
      <c r="T51" s="263">
        <f>T50</f>
        <v>0</v>
      </c>
      <c r="U51" s="263">
        <f>U50</f>
        <v>0</v>
      </c>
      <c r="W51" s="183">
        <f t="shared" si="5"/>
        <v>0</v>
      </c>
      <c r="X51" s="183">
        <f t="shared" si="5"/>
        <v>0</v>
      </c>
      <c r="Y51" s="183">
        <f t="shared" si="5"/>
        <v>0</v>
      </c>
      <c r="Z51" s="183">
        <f t="shared" si="5"/>
        <v>0</v>
      </c>
    </row>
    <row r="52" spans="1:26" ht="12.75">
      <c r="A52" s="112" t="s">
        <v>2820</v>
      </c>
      <c r="B52" s="113" t="s">
        <v>513</v>
      </c>
      <c r="C52" s="114">
        <v>15656</v>
      </c>
      <c r="D52" s="115">
        <v>9639</v>
      </c>
      <c r="E52" s="115">
        <v>3374</v>
      </c>
      <c r="F52" s="127">
        <v>2643</v>
      </c>
      <c r="H52" s="170">
        <v>15037</v>
      </c>
      <c r="I52" s="171">
        <v>9181</v>
      </c>
      <c r="J52" s="171">
        <v>3213</v>
      </c>
      <c r="K52" s="171">
        <v>2643</v>
      </c>
      <c r="L52" s="172"/>
      <c r="N52" s="173">
        <f t="shared" si="1"/>
        <v>4.116512602247795</v>
      </c>
      <c r="O52" s="174">
        <f t="shared" si="2"/>
        <v>4.9885633373270934</v>
      </c>
      <c r="P52" s="175">
        <f t="shared" si="3"/>
        <v>0</v>
      </c>
      <c r="Q52" s="256" t="s">
        <v>2844</v>
      </c>
      <c r="R52" s="261"/>
      <c r="S52" s="261"/>
      <c r="T52" s="261"/>
      <c r="U52" s="261"/>
      <c r="W52" s="176">
        <v>1E-06</v>
      </c>
      <c r="X52" s="176"/>
      <c r="Y52" s="176"/>
      <c r="Z52" s="176"/>
    </row>
    <row r="53" spans="1:26" ht="13.5" thickBot="1">
      <c r="A53" s="116"/>
      <c r="B53" s="117"/>
      <c r="C53" s="118">
        <v>49944</v>
      </c>
      <c r="D53" s="119">
        <v>27876</v>
      </c>
      <c r="E53" s="119">
        <v>9757</v>
      </c>
      <c r="F53" s="128">
        <v>12311</v>
      </c>
      <c r="H53" s="177">
        <v>48009</v>
      </c>
      <c r="I53" s="178">
        <v>26443</v>
      </c>
      <c r="J53" s="178">
        <v>9255</v>
      </c>
      <c r="K53" s="178">
        <v>12311</v>
      </c>
      <c r="L53" s="179"/>
      <c r="N53" s="180">
        <f t="shared" si="1"/>
        <v>4.030494282322067</v>
      </c>
      <c r="O53" s="181">
        <f t="shared" si="2"/>
        <v>5.419203569942894</v>
      </c>
      <c r="P53" s="182">
        <f t="shared" si="3"/>
        <v>0</v>
      </c>
      <c r="Q53" s="256"/>
      <c r="R53" s="263">
        <f>R52</f>
        <v>0</v>
      </c>
      <c r="S53" s="263">
        <f>S52</f>
        <v>0</v>
      </c>
      <c r="T53" s="263">
        <f>T52</f>
        <v>0</v>
      </c>
      <c r="U53" s="263">
        <f>U52</f>
        <v>0</v>
      </c>
      <c r="W53" s="183">
        <f t="shared" si="5"/>
        <v>1E-06</v>
      </c>
      <c r="X53" s="183">
        <f t="shared" si="5"/>
        <v>0</v>
      </c>
      <c r="Y53" s="183">
        <f t="shared" si="5"/>
        <v>0</v>
      </c>
      <c r="Z53" s="183">
        <f t="shared" si="5"/>
        <v>0</v>
      </c>
    </row>
    <row r="54" spans="1:26" ht="12.75">
      <c r="A54" s="112" t="s">
        <v>2821</v>
      </c>
      <c r="B54" s="113" t="s">
        <v>2049</v>
      </c>
      <c r="C54" s="114">
        <v>19601</v>
      </c>
      <c r="D54" s="115">
        <v>12559</v>
      </c>
      <c r="E54" s="115">
        <v>4396</v>
      </c>
      <c r="F54" s="127">
        <v>2646</v>
      </c>
      <c r="H54" s="170">
        <v>18796</v>
      </c>
      <c r="I54" s="171">
        <v>11963</v>
      </c>
      <c r="J54" s="171">
        <v>4187</v>
      </c>
      <c r="K54" s="171">
        <v>2646</v>
      </c>
      <c r="L54" s="172"/>
      <c r="N54" s="173">
        <f t="shared" si="1"/>
        <v>4.282826133219842</v>
      </c>
      <c r="O54" s="174">
        <f t="shared" si="2"/>
        <v>4.982027919418201</v>
      </c>
      <c r="P54" s="175">
        <f t="shared" si="3"/>
        <v>0</v>
      </c>
      <c r="Q54" s="256" t="s">
        <v>2844</v>
      </c>
      <c r="R54" s="261">
        <v>34</v>
      </c>
      <c r="S54" s="261"/>
      <c r="T54" s="261"/>
      <c r="U54" s="261"/>
      <c r="W54" s="176">
        <v>15</v>
      </c>
      <c r="X54" s="176"/>
      <c r="Y54" s="176"/>
      <c r="Z54" s="176"/>
    </row>
    <row r="55" spans="1:26" ht="13.5" thickBot="1">
      <c r="A55" s="116"/>
      <c r="B55" s="117"/>
      <c r="C55" s="118">
        <v>44899</v>
      </c>
      <c r="D55" s="119">
        <v>24148</v>
      </c>
      <c r="E55" s="119">
        <v>8452</v>
      </c>
      <c r="F55" s="128">
        <v>12299</v>
      </c>
      <c r="H55" s="177">
        <v>43223</v>
      </c>
      <c r="I55" s="178">
        <v>22907</v>
      </c>
      <c r="J55" s="178">
        <v>8017</v>
      </c>
      <c r="K55" s="178">
        <v>12299</v>
      </c>
      <c r="L55" s="179"/>
      <c r="N55" s="180">
        <f t="shared" si="1"/>
        <v>3.8775651852023287</v>
      </c>
      <c r="O55" s="181">
        <f t="shared" si="2"/>
        <v>5.417557951717811</v>
      </c>
      <c r="P55" s="182">
        <f t="shared" si="3"/>
        <v>0</v>
      </c>
      <c r="Q55" s="256"/>
      <c r="R55" s="263">
        <f>R54</f>
        <v>34</v>
      </c>
      <c r="S55" s="263">
        <f>S54</f>
        <v>0</v>
      </c>
      <c r="T55" s="263">
        <f>T54</f>
        <v>0</v>
      </c>
      <c r="U55" s="263">
        <f>U54</f>
        <v>0</v>
      </c>
      <c r="W55" s="183">
        <f t="shared" si="5"/>
        <v>15</v>
      </c>
      <c r="X55" s="183">
        <f t="shared" si="5"/>
        <v>0</v>
      </c>
      <c r="Y55" s="183">
        <f t="shared" si="5"/>
        <v>0</v>
      </c>
      <c r="Z55" s="183">
        <f t="shared" si="5"/>
        <v>0</v>
      </c>
    </row>
    <row r="56" spans="1:26" ht="12.75" hidden="1">
      <c r="A56" s="275" t="s">
        <v>2822</v>
      </c>
      <c r="B56" s="276" t="s">
        <v>515</v>
      </c>
      <c r="C56" s="114">
        <v>0</v>
      </c>
      <c r="D56" s="115">
        <v>0</v>
      </c>
      <c r="E56" s="115">
        <v>0</v>
      </c>
      <c r="F56" s="127">
        <v>0</v>
      </c>
      <c r="H56" s="170">
        <v>0</v>
      </c>
      <c r="I56" s="171">
        <v>0</v>
      </c>
      <c r="J56" s="171">
        <v>0</v>
      </c>
      <c r="K56" s="171">
        <v>0</v>
      </c>
      <c r="L56" s="172"/>
      <c r="N56" s="173" t="str">
        <f t="shared" si="1"/>
        <v>-</v>
      </c>
      <c r="O56" s="174" t="str">
        <f t="shared" si="2"/>
        <v>-</v>
      </c>
      <c r="P56" s="175" t="str">
        <f t="shared" si="3"/>
        <v>-</v>
      </c>
      <c r="Q56" s="253"/>
      <c r="R56" s="261"/>
      <c r="S56" s="261"/>
      <c r="T56" s="261"/>
      <c r="U56" s="261"/>
      <c r="W56" s="176"/>
      <c r="X56" s="176"/>
      <c r="Y56" s="176"/>
      <c r="Z56" s="176"/>
    </row>
    <row r="57" spans="1:26" ht="13.5" hidden="1" thickBot="1">
      <c r="A57" s="277"/>
      <c r="B57" s="278"/>
      <c r="C57" s="118">
        <v>0</v>
      </c>
      <c r="D57" s="119">
        <v>0</v>
      </c>
      <c r="E57" s="119">
        <v>0</v>
      </c>
      <c r="F57" s="128">
        <v>0</v>
      </c>
      <c r="H57" s="177">
        <v>0</v>
      </c>
      <c r="I57" s="178">
        <v>0</v>
      </c>
      <c r="J57" s="178">
        <v>0</v>
      </c>
      <c r="K57" s="178">
        <v>0</v>
      </c>
      <c r="L57" s="179"/>
      <c r="N57" s="180" t="str">
        <f t="shared" si="1"/>
        <v>-</v>
      </c>
      <c r="O57" s="181" t="str">
        <f t="shared" si="2"/>
        <v>-</v>
      </c>
      <c r="P57" s="182" t="str">
        <f t="shared" si="3"/>
        <v>-</v>
      </c>
      <c r="Q57" s="253"/>
      <c r="R57" s="263">
        <f>R56</f>
        <v>0</v>
      </c>
      <c r="S57" s="263">
        <f>S56</f>
        <v>0</v>
      </c>
      <c r="T57" s="263">
        <f>T56</f>
        <v>0</v>
      </c>
      <c r="U57" s="263">
        <f>U56</f>
        <v>0</v>
      </c>
      <c r="W57" s="183">
        <f aca="true" t="shared" si="6" ref="W57:Z71">W56</f>
        <v>0</v>
      </c>
      <c r="X57" s="183">
        <f t="shared" si="6"/>
        <v>0</v>
      </c>
      <c r="Y57" s="183">
        <f t="shared" si="6"/>
        <v>0</v>
      </c>
      <c r="Z57" s="183">
        <f t="shared" si="6"/>
        <v>0</v>
      </c>
    </row>
    <row r="58" spans="1:26" ht="12.75" hidden="1">
      <c r="A58" s="275" t="s">
        <v>2823</v>
      </c>
      <c r="B58" s="276" t="s">
        <v>516</v>
      </c>
      <c r="C58" s="114">
        <v>0</v>
      </c>
      <c r="D58" s="115">
        <v>0</v>
      </c>
      <c r="E58" s="115">
        <v>0</v>
      </c>
      <c r="F58" s="127">
        <v>0</v>
      </c>
      <c r="H58" s="170">
        <v>0</v>
      </c>
      <c r="I58" s="171">
        <v>0</v>
      </c>
      <c r="J58" s="171">
        <v>0</v>
      </c>
      <c r="K58" s="171">
        <v>0</v>
      </c>
      <c r="L58" s="172"/>
      <c r="N58" s="173" t="str">
        <f t="shared" si="1"/>
        <v>-</v>
      </c>
      <c r="O58" s="174" t="str">
        <f t="shared" si="2"/>
        <v>-</v>
      </c>
      <c r="P58" s="175" t="str">
        <f t="shared" si="3"/>
        <v>-</v>
      </c>
      <c r="Q58" s="253"/>
      <c r="R58" s="261"/>
      <c r="S58" s="261"/>
      <c r="T58" s="261"/>
      <c r="U58" s="261"/>
      <c r="W58" s="176"/>
      <c r="X58" s="176"/>
      <c r="Y58" s="176"/>
      <c r="Z58" s="176"/>
    </row>
    <row r="59" spans="1:26" ht="13.5" hidden="1" thickBot="1">
      <c r="A59" s="277"/>
      <c r="B59" s="278"/>
      <c r="C59" s="118">
        <v>0</v>
      </c>
      <c r="D59" s="119">
        <v>0</v>
      </c>
      <c r="E59" s="119">
        <v>0</v>
      </c>
      <c r="F59" s="128">
        <v>0</v>
      </c>
      <c r="H59" s="177">
        <v>0</v>
      </c>
      <c r="I59" s="178">
        <v>0</v>
      </c>
      <c r="J59" s="178">
        <v>0</v>
      </c>
      <c r="K59" s="178">
        <v>0</v>
      </c>
      <c r="L59" s="179"/>
      <c r="N59" s="180" t="str">
        <f t="shared" si="1"/>
        <v>-</v>
      </c>
      <c r="O59" s="181" t="str">
        <f t="shared" si="2"/>
        <v>-</v>
      </c>
      <c r="P59" s="182" t="str">
        <f t="shared" si="3"/>
        <v>-</v>
      </c>
      <c r="Q59" s="253"/>
      <c r="R59" s="263">
        <f>R58</f>
        <v>0</v>
      </c>
      <c r="S59" s="263">
        <f>S58</f>
        <v>0</v>
      </c>
      <c r="T59" s="263">
        <f>T58</f>
        <v>0</v>
      </c>
      <c r="U59" s="263">
        <f>U58</f>
        <v>0</v>
      </c>
      <c r="W59" s="183">
        <f t="shared" si="6"/>
        <v>0</v>
      </c>
      <c r="X59" s="183">
        <f t="shared" si="6"/>
        <v>0</v>
      </c>
      <c r="Y59" s="183">
        <f t="shared" si="6"/>
        <v>0</v>
      </c>
      <c r="Z59" s="183">
        <f t="shared" si="6"/>
        <v>0</v>
      </c>
    </row>
    <row r="60" spans="1:26" ht="12.75" hidden="1">
      <c r="A60" s="275" t="s">
        <v>2824</v>
      </c>
      <c r="B60" s="276" t="s">
        <v>2050</v>
      </c>
      <c r="C60" s="114">
        <v>0</v>
      </c>
      <c r="D60" s="115">
        <v>0</v>
      </c>
      <c r="E60" s="115">
        <v>0</v>
      </c>
      <c r="F60" s="127">
        <v>0</v>
      </c>
      <c r="H60" s="170">
        <v>0</v>
      </c>
      <c r="I60" s="171">
        <v>0</v>
      </c>
      <c r="J60" s="171">
        <v>0</v>
      </c>
      <c r="K60" s="171">
        <v>0</v>
      </c>
      <c r="L60" s="172"/>
      <c r="N60" s="173" t="str">
        <f t="shared" si="1"/>
        <v>-</v>
      </c>
      <c r="O60" s="174" t="str">
        <f t="shared" si="2"/>
        <v>-</v>
      </c>
      <c r="P60" s="175" t="str">
        <f t="shared" si="3"/>
        <v>-</v>
      </c>
      <c r="Q60" s="253"/>
      <c r="R60" s="261"/>
      <c r="S60" s="261"/>
      <c r="T60" s="261"/>
      <c r="U60" s="261"/>
      <c r="W60" s="176"/>
      <c r="X60" s="176"/>
      <c r="Y60" s="176"/>
      <c r="Z60" s="176"/>
    </row>
    <row r="61" spans="1:26" ht="13.5" hidden="1" thickBot="1">
      <c r="A61" s="277"/>
      <c r="B61" s="278"/>
      <c r="C61" s="118">
        <v>0</v>
      </c>
      <c r="D61" s="119">
        <v>0</v>
      </c>
      <c r="E61" s="119">
        <v>0</v>
      </c>
      <c r="F61" s="128">
        <v>0</v>
      </c>
      <c r="H61" s="177">
        <v>0</v>
      </c>
      <c r="I61" s="178">
        <v>0</v>
      </c>
      <c r="J61" s="178">
        <v>0</v>
      </c>
      <c r="K61" s="178">
        <v>0</v>
      </c>
      <c r="L61" s="179"/>
      <c r="N61" s="180" t="str">
        <f t="shared" si="1"/>
        <v>-</v>
      </c>
      <c r="O61" s="181" t="str">
        <f t="shared" si="2"/>
        <v>-</v>
      </c>
      <c r="P61" s="182" t="str">
        <f t="shared" si="3"/>
        <v>-</v>
      </c>
      <c r="Q61" s="253"/>
      <c r="R61" s="263">
        <f>R60</f>
        <v>0</v>
      </c>
      <c r="S61" s="263">
        <f>S60</f>
        <v>0</v>
      </c>
      <c r="T61" s="263">
        <f>T60</f>
        <v>0</v>
      </c>
      <c r="U61" s="263">
        <f>U60</f>
        <v>0</v>
      </c>
      <c r="W61" s="183">
        <f t="shared" si="6"/>
        <v>0</v>
      </c>
      <c r="X61" s="183">
        <f t="shared" si="6"/>
        <v>0</v>
      </c>
      <c r="Y61" s="183">
        <f t="shared" si="6"/>
        <v>0</v>
      </c>
      <c r="Z61" s="183">
        <f t="shared" si="6"/>
        <v>0</v>
      </c>
    </row>
    <row r="62" spans="1:26" ht="12.75">
      <c r="A62" s="112" t="s">
        <v>2825</v>
      </c>
      <c r="B62" s="113" t="s">
        <v>2051</v>
      </c>
      <c r="C62" s="114">
        <v>17291</v>
      </c>
      <c r="D62" s="115">
        <v>10851</v>
      </c>
      <c r="E62" s="115">
        <v>3798</v>
      </c>
      <c r="F62" s="127">
        <v>2642</v>
      </c>
      <c r="H62" s="170">
        <v>16596</v>
      </c>
      <c r="I62" s="171">
        <v>10336</v>
      </c>
      <c r="J62" s="171">
        <v>3618</v>
      </c>
      <c r="K62" s="171">
        <v>2642</v>
      </c>
      <c r="L62" s="172"/>
      <c r="N62" s="173">
        <f t="shared" si="1"/>
        <v>4.187756085803812</v>
      </c>
      <c r="O62" s="174">
        <f t="shared" si="2"/>
        <v>4.982585139318886</v>
      </c>
      <c r="P62" s="175">
        <f t="shared" si="3"/>
        <v>0</v>
      </c>
      <c r="Q62" s="250"/>
      <c r="R62" s="261">
        <f>32+70</f>
        <v>102</v>
      </c>
      <c r="S62" s="261"/>
      <c r="T62" s="261"/>
      <c r="U62" s="261"/>
      <c r="W62" s="176">
        <v>38</v>
      </c>
      <c r="X62" s="176"/>
      <c r="Y62" s="176"/>
      <c r="Z62" s="176"/>
    </row>
    <row r="63" spans="1:26" ht="13.5" thickBot="1">
      <c r="A63" s="116"/>
      <c r="B63" s="117"/>
      <c r="C63" s="118">
        <v>44914</v>
      </c>
      <c r="D63" s="119">
        <v>24159</v>
      </c>
      <c r="E63" s="119">
        <v>8456</v>
      </c>
      <c r="F63" s="128">
        <v>12299</v>
      </c>
      <c r="H63" s="177">
        <v>43237</v>
      </c>
      <c r="I63" s="178">
        <v>22917</v>
      </c>
      <c r="J63" s="178">
        <v>8021</v>
      </c>
      <c r="K63" s="178">
        <v>12299</v>
      </c>
      <c r="L63" s="179"/>
      <c r="N63" s="180">
        <f t="shared" si="1"/>
        <v>3.878622476119986</v>
      </c>
      <c r="O63" s="181">
        <f t="shared" si="2"/>
        <v>5.419557533708598</v>
      </c>
      <c r="P63" s="182">
        <f t="shared" si="3"/>
        <v>0</v>
      </c>
      <c r="Q63" s="250"/>
      <c r="R63" s="263">
        <f>R62</f>
        <v>102</v>
      </c>
      <c r="S63" s="263">
        <f>S62</f>
        <v>0</v>
      </c>
      <c r="T63" s="263">
        <f>T62</f>
        <v>0</v>
      </c>
      <c r="U63" s="263">
        <f>U62</f>
        <v>0</v>
      </c>
      <c r="W63" s="183">
        <f t="shared" si="6"/>
        <v>38</v>
      </c>
      <c r="X63" s="183">
        <f t="shared" si="6"/>
        <v>0</v>
      </c>
      <c r="Y63" s="183">
        <f t="shared" si="6"/>
        <v>0</v>
      </c>
      <c r="Z63" s="183">
        <f t="shared" si="6"/>
        <v>0</v>
      </c>
    </row>
    <row r="64" spans="1:26" ht="12.75" hidden="1">
      <c r="A64" s="275" t="s">
        <v>2826</v>
      </c>
      <c r="B64" s="276" t="s">
        <v>225</v>
      </c>
      <c r="C64" s="114">
        <v>0</v>
      </c>
      <c r="D64" s="115">
        <v>0</v>
      </c>
      <c r="E64" s="115">
        <v>0</v>
      </c>
      <c r="F64" s="127">
        <v>0</v>
      </c>
      <c r="H64" s="170">
        <v>0</v>
      </c>
      <c r="I64" s="171">
        <v>0</v>
      </c>
      <c r="J64" s="171">
        <v>0</v>
      </c>
      <c r="K64" s="171">
        <v>0</v>
      </c>
      <c r="L64" s="172"/>
      <c r="N64" s="173" t="str">
        <f t="shared" si="1"/>
        <v>-</v>
      </c>
      <c r="O64" s="174" t="str">
        <f t="shared" si="2"/>
        <v>-</v>
      </c>
      <c r="P64" s="175" t="str">
        <f t="shared" si="3"/>
        <v>-</v>
      </c>
      <c r="Q64" s="253"/>
      <c r="R64" s="261"/>
      <c r="S64" s="261"/>
      <c r="T64" s="261"/>
      <c r="U64" s="261"/>
      <c r="W64" s="176"/>
      <c r="X64" s="176"/>
      <c r="Y64" s="176"/>
      <c r="Z64" s="176"/>
    </row>
    <row r="65" spans="1:26" ht="13.5" hidden="1" thickBot="1">
      <c r="A65" s="277"/>
      <c r="B65" s="278"/>
      <c r="C65" s="118">
        <v>0</v>
      </c>
      <c r="D65" s="119">
        <v>0</v>
      </c>
      <c r="E65" s="119">
        <v>0</v>
      </c>
      <c r="F65" s="128">
        <v>0</v>
      </c>
      <c r="H65" s="177">
        <v>0</v>
      </c>
      <c r="I65" s="178">
        <v>0</v>
      </c>
      <c r="J65" s="178">
        <v>0</v>
      </c>
      <c r="K65" s="178">
        <v>0</v>
      </c>
      <c r="L65" s="179"/>
      <c r="N65" s="180" t="str">
        <f t="shared" si="1"/>
        <v>-</v>
      </c>
      <c r="O65" s="181" t="str">
        <f t="shared" si="2"/>
        <v>-</v>
      </c>
      <c r="P65" s="182" t="str">
        <f t="shared" si="3"/>
        <v>-</v>
      </c>
      <c r="Q65" s="253"/>
      <c r="R65" s="263">
        <f>R64</f>
        <v>0</v>
      </c>
      <c r="S65" s="263">
        <f>S64</f>
        <v>0</v>
      </c>
      <c r="T65" s="263">
        <f>T64</f>
        <v>0</v>
      </c>
      <c r="U65" s="263">
        <f>U64</f>
        <v>0</v>
      </c>
      <c r="W65" s="183">
        <f t="shared" si="6"/>
        <v>0</v>
      </c>
      <c r="X65" s="183">
        <f t="shared" si="6"/>
        <v>0</v>
      </c>
      <c r="Y65" s="183">
        <f t="shared" si="6"/>
        <v>0</v>
      </c>
      <c r="Z65" s="183">
        <f t="shared" si="6"/>
        <v>0</v>
      </c>
    </row>
    <row r="66" spans="1:26" ht="12.75">
      <c r="A66" s="112" t="s">
        <v>2827</v>
      </c>
      <c r="B66" s="113" t="s">
        <v>453</v>
      </c>
      <c r="C66" s="114">
        <v>18115</v>
      </c>
      <c r="D66" s="115">
        <v>11496</v>
      </c>
      <c r="E66" s="115">
        <v>4024</v>
      </c>
      <c r="F66" s="127">
        <v>2595</v>
      </c>
      <c r="H66" s="170">
        <v>17378</v>
      </c>
      <c r="I66" s="171">
        <v>10950</v>
      </c>
      <c r="J66" s="171">
        <v>3833</v>
      </c>
      <c r="K66" s="171">
        <v>2595</v>
      </c>
      <c r="L66" s="172"/>
      <c r="N66" s="173">
        <f t="shared" si="1"/>
        <v>4.240994360685917</v>
      </c>
      <c r="O66" s="174">
        <f t="shared" si="2"/>
        <v>4.986301369863028</v>
      </c>
      <c r="P66" s="175">
        <f t="shared" si="3"/>
        <v>0</v>
      </c>
      <c r="Q66" s="253"/>
      <c r="R66" s="261"/>
      <c r="S66" s="261"/>
      <c r="T66" s="261"/>
      <c r="U66" s="261"/>
      <c r="W66" s="176"/>
      <c r="X66" s="176"/>
      <c r="Y66" s="176"/>
      <c r="Z66" s="176"/>
    </row>
    <row r="67" spans="1:26" ht="13.5" thickBot="1">
      <c r="A67" s="116"/>
      <c r="B67" s="117"/>
      <c r="C67" s="118">
        <v>43840</v>
      </c>
      <c r="D67" s="119">
        <v>23364</v>
      </c>
      <c r="E67" s="119">
        <v>8177</v>
      </c>
      <c r="F67" s="128">
        <v>12299</v>
      </c>
      <c r="H67" s="177">
        <v>42219</v>
      </c>
      <c r="I67" s="178">
        <v>22163</v>
      </c>
      <c r="J67" s="178">
        <v>7757</v>
      </c>
      <c r="K67" s="178">
        <v>12299</v>
      </c>
      <c r="L67" s="179"/>
      <c r="N67" s="180">
        <f t="shared" si="1"/>
        <v>3.839503541059713</v>
      </c>
      <c r="O67" s="181">
        <f t="shared" si="2"/>
        <v>5.418941479041649</v>
      </c>
      <c r="P67" s="182">
        <f t="shared" si="3"/>
        <v>0</v>
      </c>
      <c r="Q67" s="253"/>
      <c r="R67" s="263">
        <f>R66</f>
        <v>0</v>
      </c>
      <c r="S67" s="263">
        <f>S66</f>
        <v>0</v>
      </c>
      <c r="T67" s="263">
        <f>T66</f>
        <v>0</v>
      </c>
      <c r="U67" s="263">
        <f>U66</f>
        <v>0</v>
      </c>
      <c r="W67" s="183">
        <f t="shared" si="6"/>
        <v>0</v>
      </c>
      <c r="X67" s="183">
        <f t="shared" si="6"/>
        <v>0</v>
      </c>
      <c r="Y67" s="183">
        <f t="shared" si="6"/>
        <v>0</v>
      </c>
      <c r="Z67" s="183">
        <f t="shared" si="6"/>
        <v>0</v>
      </c>
    </row>
    <row r="68" spans="1:26" ht="12.75" hidden="1">
      <c r="A68" s="275" t="s">
        <v>2828</v>
      </c>
      <c r="B68" s="276" t="s">
        <v>2052</v>
      </c>
      <c r="C68" s="114">
        <v>0</v>
      </c>
      <c r="D68" s="115">
        <v>0</v>
      </c>
      <c r="E68" s="115">
        <v>0</v>
      </c>
      <c r="F68" s="127">
        <v>0</v>
      </c>
      <c r="H68" s="170">
        <v>0</v>
      </c>
      <c r="I68" s="171">
        <v>0</v>
      </c>
      <c r="J68" s="171">
        <v>0</v>
      </c>
      <c r="K68" s="171">
        <v>0</v>
      </c>
      <c r="L68" s="172"/>
      <c r="N68" s="173" t="str">
        <f t="shared" si="1"/>
        <v>-</v>
      </c>
      <c r="O68" s="174" t="str">
        <f t="shared" si="2"/>
        <v>-</v>
      </c>
      <c r="P68" s="175" t="str">
        <f t="shared" si="3"/>
        <v>-</v>
      </c>
      <c r="Q68" s="253"/>
      <c r="R68" s="261"/>
      <c r="S68" s="261"/>
      <c r="T68" s="261"/>
      <c r="U68" s="261"/>
      <c r="W68" s="176"/>
      <c r="X68" s="176"/>
      <c r="Y68" s="176"/>
      <c r="Z68" s="176"/>
    </row>
    <row r="69" spans="1:26" ht="13.5" hidden="1" thickBot="1">
      <c r="A69" s="277"/>
      <c r="B69" s="278"/>
      <c r="C69" s="118">
        <v>0</v>
      </c>
      <c r="D69" s="119">
        <v>0</v>
      </c>
      <c r="E69" s="119">
        <v>0</v>
      </c>
      <c r="F69" s="128">
        <v>0</v>
      </c>
      <c r="H69" s="177">
        <v>0</v>
      </c>
      <c r="I69" s="178">
        <v>0</v>
      </c>
      <c r="J69" s="178">
        <v>0</v>
      </c>
      <c r="K69" s="178">
        <v>0</v>
      </c>
      <c r="L69" s="179"/>
      <c r="N69" s="180" t="str">
        <f t="shared" si="1"/>
        <v>-</v>
      </c>
      <c r="O69" s="181" t="str">
        <f t="shared" si="2"/>
        <v>-</v>
      </c>
      <c r="P69" s="182" t="str">
        <f t="shared" si="3"/>
        <v>-</v>
      </c>
      <c r="Q69" s="253"/>
      <c r="R69" s="263">
        <f>R68</f>
        <v>0</v>
      </c>
      <c r="S69" s="263">
        <f>S68</f>
        <v>0</v>
      </c>
      <c r="T69" s="263">
        <f>T68</f>
        <v>0</v>
      </c>
      <c r="U69" s="263">
        <f>U68</f>
        <v>0</v>
      </c>
      <c r="W69" s="183">
        <f t="shared" si="6"/>
        <v>0</v>
      </c>
      <c r="X69" s="183">
        <f t="shared" si="6"/>
        <v>0</v>
      </c>
      <c r="Y69" s="183">
        <f t="shared" si="6"/>
        <v>0</v>
      </c>
      <c r="Z69" s="183">
        <f t="shared" si="6"/>
        <v>0</v>
      </c>
    </row>
    <row r="70" spans="1:26" ht="12.75">
      <c r="A70" s="112" t="s">
        <v>2829</v>
      </c>
      <c r="B70" s="113" t="s">
        <v>2053</v>
      </c>
      <c r="C70" s="114">
        <v>16737</v>
      </c>
      <c r="D70" s="115">
        <v>10444</v>
      </c>
      <c r="E70" s="115">
        <v>3655</v>
      </c>
      <c r="F70" s="127">
        <v>2638</v>
      </c>
      <c r="H70" s="170">
        <v>16068</v>
      </c>
      <c r="I70" s="171">
        <v>9948</v>
      </c>
      <c r="J70" s="171">
        <v>3482</v>
      </c>
      <c r="K70" s="171">
        <v>2638</v>
      </c>
      <c r="L70" s="172"/>
      <c r="N70" s="173">
        <f t="shared" si="1"/>
        <v>4.163554891710234</v>
      </c>
      <c r="O70" s="174">
        <f t="shared" si="2"/>
        <v>4.9859268194611985</v>
      </c>
      <c r="P70" s="175">
        <f t="shared" si="3"/>
        <v>0</v>
      </c>
      <c r="Q70" s="256" t="s">
        <v>2844</v>
      </c>
      <c r="R70" s="261">
        <v>79</v>
      </c>
      <c r="S70" s="261"/>
      <c r="T70" s="261"/>
      <c r="U70" s="261"/>
      <c r="W70" s="176">
        <v>72</v>
      </c>
      <c r="X70" s="176"/>
      <c r="Y70" s="176"/>
      <c r="Z70" s="176"/>
    </row>
    <row r="71" spans="1:26" ht="13.5" thickBot="1">
      <c r="A71" s="116"/>
      <c r="B71" s="117"/>
      <c r="C71" s="118">
        <v>46036</v>
      </c>
      <c r="D71" s="119">
        <v>24989</v>
      </c>
      <c r="E71" s="119">
        <v>8746</v>
      </c>
      <c r="F71" s="128">
        <v>12301</v>
      </c>
      <c r="H71" s="177">
        <v>44303</v>
      </c>
      <c r="I71" s="178">
        <v>23705</v>
      </c>
      <c r="J71" s="178">
        <v>8297</v>
      </c>
      <c r="K71" s="178">
        <v>12301</v>
      </c>
      <c r="L71" s="179"/>
      <c r="N71" s="180">
        <f t="shared" si="1"/>
        <v>3.9116989820102503</v>
      </c>
      <c r="O71" s="181">
        <f t="shared" si="2"/>
        <v>5.416578780847914</v>
      </c>
      <c r="P71" s="182">
        <f t="shared" si="3"/>
        <v>0</v>
      </c>
      <c r="Q71" s="256"/>
      <c r="R71" s="263">
        <f>R70</f>
        <v>79</v>
      </c>
      <c r="S71" s="263">
        <f>S70</f>
        <v>0</v>
      </c>
      <c r="T71" s="263">
        <f>T70</f>
        <v>0</v>
      </c>
      <c r="U71" s="263">
        <f>U70</f>
        <v>0</v>
      </c>
      <c r="W71" s="183">
        <f t="shared" si="6"/>
        <v>72</v>
      </c>
      <c r="X71" s="183">
        <f t="shared" si="6"/>
        <v>0</v>
      </c>
      <c r="Y71" s="183">
        <f t="shared" si="6"/>
        <v>0</v>
      </c>
      <c r="Z71" s="183">
        <f t="shared" si="6"/>
        <v>0</v>
      </c>
    </row>
    <row r="72" spans="1:26" ht="12.75">
      <c r="A72" s="112" t="s">
        <v>2830</v>
      </c>
      <c r="B72" s="113" t="s">
        <v>2054</v>
      </c>
      <c r="C72" s="114">
        <v>20324</v>
      </c>
      <c r="D72" s="115">
        <v>13081</v>
      </c>
      <c r="E72" s="115">
        <v>4578</v>
      </c>
      <c r="F72" s="127">
        <v>2665</v>
      </c>
      <c r="H72" s="170">
        <v>19486</v>
      </c>
      <c r="I72" s="171">
        <v>12460</v>
      </c>
      <c r="J72" s="171">
        <v>4361</v>
      </c>
      <c r="K72" s="171">
        <v>2665</v>
      </c>
      <c r="L72" s="172"/>
      <c r="N72" s="173">
        <f t="shared" si="1"/>
        <v>4.300523452735305</v>
      </c>
      <c r="O72" s="174">
        <f t="shared" si="2"/>
        <v>4.983948635634022</v>
      </c>
      <c r="P72" s="175">
        <f t="shared" si="3"/>
        <v>0</v>
      </c>
      <c r="Q72" s="250"/>
      <c r="R72" s="261">
        <f>243+18</f>
        <v>261</v>
      </c>
      <c r="S72" s="261"/>
      <c r="T72" s="261"/>
      <c r="U72" s="261"/>
      <c r="W72" s="176">
        <v>155</v>
      </c>
      <c r="X72" s="176"/>
      <c r="Y72" s="176"/>
      <c r="Z72" s="176"/>
    </row>
    <row r="73" spans="1:26" ht="13.5" thickBot="1">
      <c r="A73" s="116"/>
      <c r="B73" s="117"/>
      <c r="C73" s="118">
        <v>27577</v>
      </c>
      <c r="D73" s="119">
        <v>17709</v>
      </c>
      <c r="E73" s="119">
        <v>6198</v>
      </c>
      <c r="F73" s="128">
        <v>3670</v>
      </c>
      <c r="H73" s="177">
        <v>26349</v>
      </c>
      <c r="I73" s="178">
        <v>16799</v>
      </c>
      <c r="J73" s="178">
        <v>5880</v>
      </c>
      <c r="K73" s="178">
        <v>3670</v>
      </c>
      <c r="L73" s="179"/>
      <c r="N73" s="180">
        <f t="shared" si="1"/>
        <v>4.660518425746702</v>
      </c>
      <c r="O73" s="181">
        <f t="shared" si="2"/>
        <v>5.416989106494441</v>
      </c>
      <c r="P73" s="182">
        <f t="shared" si="3"/>
        <v>0</v>
      </c>
      <c r="Q73" s="250"/>
      <c r="R73" s="263">
        <f>R72</f>
        <v>261</v>
      </c>
      <c r="S73" s="263">
        <f>S72</f>
        <v>0</v>
      </c>
      <c r="T73" s="263">
        <f>T72</f>
        <v>0</v>
      </c>
      <c r="U73" s="263">
        <f>U72</f>
        <v>0</v>
      </c>
      <c r="W73" s="183">
        <f aca="true" t="shared" si="7" ref="W73:Z79">W72</f>
        <v>155</v>
      </c>
      <c r="X73" s="183">
        <f t="shared" si="7"/>
        <v>0</v>
      </c>
      <c r="Y73" s="183">
        <f t="shared" si="7"/>
        <v>0</v>
      </c>
      <c r="Z73" s="183">
        <f t="shared" si="7"/>
        <v>0</v>
      </c>
    </row>
    <row r="74" spans="1:26" ht="12.75">
      <c r="A74" s="112" t="s">
        <v>2831</v>
      </c>
      <c r="B74" s="113" t="s">
        <v>2055</v>
      </c>
      <c r="C74" s="114">
        <v>16006</v>
      </c>
      <c r="D74" s="115">
        <v>9898</v>
      </c>
      <c r="E74" s="115">
        <v>3464</v>
      </c>
      <c r="F74" s="127">
        <v>2644</v>
      </c>
      <c r="H74" s="170">
        <v>15372</v>
      </c>
      <c r="I74" s="171">
        <v>9428</v>
      </c>
      <c r="J74" s="171">
        <v>3300</v>
      </c>
      <c r="K74" s="171">
        <v>2644</v>
      </c>
      <c r="L74" s="172"/>
      <c r="N74" s="173">
        <f t="shared" si="1"/>
        <v>4.124381993234465</v>
      </c>
      <c r="O74" s="174">
        <f t="shared" si="2"/>
        <v>4.9851506151888</v>
      </c>
      <c r="P74" s="175">
        <f t="shared" si="3"/>
        <v>0</v>
      </c>
      <c r="Q74" s="256" t="s">
        <v>2844</v>
      </c>
      <c r="R74" s="261">
        <v>59</v>
      </c>
      <c r="S74" s="261"/>
      <c r="T74" s="261"/>
      <c r="U74" s="261"/>
      <c r="W74" s="176">
        <v>33</v>
      </c>
      <c r="X74" s="176"/>
      <c r="Y74" s="176"/>
      <c r="Z74" s="176"/>
    </row>
    <row r="75" spans="1:26" ht="13.5" thickBot="1">
      <c r="A75" s="116"/>
      <c r="B75" s="117"/>
      <c r="C75" s="118">
        <v>39819</v>
      </c>
      <c r="D75" s="119">
        <v>23135</v>
      </c>
      <c r="E75" s="119">
        <v>8097</v>
      </c>
      <c r="F75" s="128">
        <v>8587</v>
      </c>
      <c r="H75" s="177">
        <v>38214</v>
      </c>
      <c r="I75" s="178">
        <v>21946</v>
      </c>
      <c r="J75" s="178">
        <v>7681</v>
      </c>
      <c r="K75" s="178">
        <v>8587</v>
      </c>
      <c r="L75" s="179"/>
      <c r="N75" s="180">
        <f>IF(H75=0,"-",C75/H75*100-100)</f>
        <v>4.200031402103946</v>
      </c>
      <c r="O75" s="181">
        <f>IF(H75=0,"-",D75/I75*100-100)</f>
        <v>5.417843798414282</v>
      </c>
      <c r="P75" s="182">
        <f>IF(H75=0,"-",F75/(K75+L75)*100-100)</f>
        <v>0</v>
      </c>
      <c r="Q75" s="256"/>
      <c r="R75" s="263">
        <f>R74</f>
        <v>59</v>
      </c>
      <c r="S75" s="263">
        <f>S74</f>
        <v>0</v>
      </c>
      <c r="T75" s="263">
        <f>T74</f>
        <v>0</v>
      </c>
      <c r="U75" s="263">
        <f>U74</f>
        <v>0</v>
      </c>
      <c r="W75" s="183">
        <f t="shared" si="7"/>
        <v>33</v>
      </c>
      <c r="X75" s="183">
        <f t="shared" si="7"/>
        <v>0</v>
      </c>
      <c r="Y75" s="183">
        <f t="shared" si="7"/>
        <v>0</v>
      </c>
      <c r="Z75" s="183">
        <f t="shared" si="7"/>
        <v>0</v>
      </c>
    </row>
    <row r="76" spans="1:26" ht="12.75">
      <c r="A76" s="112" t="s">
        <v>2832</v>
      </c>
      <c r="B76" s="113" t="s">
        <v>2056</v>
      </c>
      <c r="C76" s="114">
        <v>18722</v>
      </c>
      <c r="D76" s="115">
        <v>11911</v>
      </c>
      <c r="E76" s="115">
        <v>4169</v>
      </c>
      <c r="F76" s="127">
        <v>2642</v>
      </c>
      <c r="H76" s="170">
        <v>17959</v>
      </c>
      <c r="I76" s="171">
        <v>11346</v>
      </c>
      <c r="J76" s="171">
        <v>3971</v>
      </c>
      <c r="K76" s="171">
        <v>2642</v>
      </c>
      <c r="L76" s="172"/>
      <c r="N76" s="173">
        <f>IF(H76=0,"-",C76/H76*100-100)</f>
        <v>4.248566178517748</v>
      </c>
      <c r="O76" s="174">
        <f>IF(H76=0,"-",D76/I76*100-100)</f>
        <v>4.979728538692044</v>
      </c>
      <c r="P76" s="175">
        <f>IF(H76=0,"-",F76/(K76+L76)*100-100)</f>
        <v>0</v>
      </c>
      <c r="Q76" s="250"/>
      <c r="R76" s="261">
        <v>6</v>
      </c>
      <c r="S76" s="261"/>
      <c r="T76" s="261"/>
      <c r="U76" s="261"/>
      <c r="W76" s="176">
        <v>6</v>
      </c>
      <c r="X76" s="176"/>
      <c r="Y76" s="176"/>
      <c r="Z76" s="176"/>
    </row>
    <row r="77" spans="1:26" ht="13.5" thickBot="1">
      <c r="A77" s="116"/>
      <c r="B77" s="117"/>
      <c r="C77" s="118">
        <v>45604</v>
      </c>
      <c r="D77" s="119">
        <v>24671</v>
      </c>
      <c r="E77" s="119">
        <v>8635</v>
      </c>
      <c r="F77" s="128">
        <v>12298</v>
      </c>
      <c r="H77" s="177">
        <v>43892</v>
      </c>
      <c r="I77" s="178">
        <v>23403</v>
      </c>
      <c r="J77" s="178">
        <v>8191</v>
      </c>
      <c r="K77" s="178">
        <v>12298</v>
      </c>
      <c r="L77" s="179"/>
      <c r="N77" s="180">
        <f>IF(H77=0,"-",C77/H77*100-100)</f>
        <v>3.90048300373644</v>
      </c>
      <c r="O77" s="181">
        <f>IF(H77=0,"-",D77/I77*100-100)</f>
        <v>5.418108789471447</v>
      </c>
      <c r="P77" s="182">
        <f>IF(H77=0,"-",F77/(K77+L77)*100-100)</f>
        <v>0</v>
      </c>
      <c r="Q77" s="250"/>
      <c r="R77" s="263">
        <f>R76</f>
        <v>6</v>
      </c>
      <c r="S77" s="263">
        <f>S76</f>
        <v>0</v>
      </c>
      <c r="T77" s="263">
        <f>T76</f>
        <v>0</v>
      </c>
      <c r="U77" s="263">
        <f>U76</f>
        <v>0</v>
      </c>
      <c r="W77" s="183">
        <f t="shared" si="7"/>
        <v>6</v>
      </c>
      <c r="X77" s="183">
        <f t="shared" si="7"/>
        <v>0</v>
      </c>
      <c r="Y77" s="183">
        <f t="shared" si="7"/>
        <v>0</v>
      </c>
      <c r="Z77" s="183">
        <f t="shared" si="7"/>
        <v>0</v>
      </c>
    </row>
    <row r="78" spans="1:26" ht="12.75">
      <c r="A78" s="112" t="s">
        <v>2837</v>
      </c>
      <c r="B78" s="113" t="s">
        <v>2005</v>
      </c>
      <c r="C78" s="114">
        <v>17226</v>
      </c>
      <c r="D78" s="115">
        <v>10807</v>
      </c>
      <c r="E78" s="115">
        <v>3782</v>
      </c>
      <c r="F78" s="127">
        <v>2637</v>
      </c>
      <c r="H78" s="170">
        <v>16534</v>
      </c>
      <c r="I78" s="171">
        <v>10294</v>
      </c>
      <c r="J78" s="171">
        <v>3603</v>
      </c>
      <c r="K78" s="171">
        <v>2637</v>
      </c>
      <c r="L78" s="172"/>
      <c r="N78" s="173">
        <f>IF(H78=0,"-",C78/H78*100-100)</f>
        <v>4.1853151082617615</v>
      </c>
      <c r="O78" s="174">
        <f>IF(H78=0,"-",D78/I78*100-100)</f>
        <v>4.983485525548858</v>
      </c>
      <c r="P78" s="175">
        <f>IF(H78=0,"-",F78/(K78+L78)*100-100)</f>
        <v>0</v>
      </c>
      <c r="Q78" s="250"/>
      <c r="R78" s="261">
        <v>47</v>
      </c>
      <c r="S78" s="261"/>
      <c r="T78" s="261"/>
      <c r="U78" s="261"/>
      <c r="W78" s="176">
        <v>10</v>
      </c>
      <c r="X78" s="176"/>
      <c r="Y78" s="176"/>
      <c r="Z78" s="176"/>
    </row>
    <row r="79" spans="1:26" ht="13.5" thickBot="1">
      <c r="A79" s="116"/>
      <c r="B79" s="117"/>
      <c r="C79" s="118">
        <v>48766</v>
      </c>
      <c r="D79" s="119">
        <v>27012</v>
      </c>
      <c r="E79" s="119">
        <v>9454</v>
      </c>
      <c r="F79" s="128">
        <v>12300</v>
      </c>
      <c r="H79" s="177">
        <v>46892</v>
      </c>
      <c r="I79" s="178">
        <v>25624</v>
      </c>
      <c r="J79" s="178">
        <v>8968</v>
      </c>
      <c r="K79" s="178">
        <v>12300</v>
      </c>
      <c r="L79" s="179"/>
      <c r="N79" s="180">
        <f>IF(H79=0,"-",C79/H79*100-100)</f>
        <v>3.9964172993261116</v>
      </c>
      <c r="O79" s="181">
        <f>IF(H79=0,"-",D79/I79*100-100)</f>
        <v>5.416796753044025</v>
      </c>
      <c r="P79" s="182">
        <f>IF(H79=0,"-",F79/(K79+L79)*100-100)</f>
        <v>0</v>
      </c>
      <c r="Q79" s="250"/>
      <c r="R79" s="263">
        <f>R78</f>
        <v>47</v>
      </c>
      <c r="S79" s="263">
        <f>S78</f>
        <v>0</v>
      </c>
      <c r="T79" s="263">
        <f>T78</f>
        <v>0</v>
      </c>
      <c r="U79" s="263">
        <f>U78</f>
        <v>0</v>
      </c>
      <c r="W79" s="183">
        <f t="shared" si="7"/>
        <v>10</v>
      </c>
      <c r="X79" s="183">
        <f t="shared" si="7"/>
        <v>0</v>
      </c>
      <c r="Y79" s="183">
        <f t="shared" si="7"/>
        <v>0</v>
      </c>
      <c r="Z79" s="183">
        <f t="shared" si="7"/>
        <v>0</v>
      </c>
    </row>
  </sheetData>
  <sheetProtection password="CA43" sheet="1"/>
  <mergeCells count="20">
    <mergeCell ref="H6:L6"/>
    <mergeCell ref="N6:P6"/>
    <mergeCell ref="W6:W7"/>
    <mergeCell ref="X6:X7"/>
    <mergeCell ref="Y6:Y7"/>
    <mergeCell ref="Z6:Z7"/>
    <mergeCell ref="R6:R7"/>
    <mergeCell ref="S6:S7"/>
    <mergeCell ref="T6:T7"/>
    <mergeCell ref="U6:U7"/>
    <mergeCell ref="A1:B1"/>
    <mergeCell ref="A2:F2"/>
    <mergeCell ref="A3:F3"/>
    <mergeCell ref="C5:F5"/>
    <mergeCell ref="A6:A7"/>
    <mergeCell ref="B6:B7"/>
    <mergeCell ref="C6:C7"/>
    <mergeCell ref="D6:D7"/>
    <mergeCell ref="E6:E7"/>
    <mergeCell ref="F6:F7"/>
  </mergeCells>
  <conditionalFormatting sqref="W8:Z79">
    <cfRule type="cellIs" priority="3" dxfId="0" operator="greaterThan" stopIfTrue="1">
      <formula>0</formula>
    </cfRule>
  </conditionalFormatting>
  <conditionalFormatting sqref="R8:U79">
    <cfRule type="cellIs" priority="2" dxfId="0" operator="greaterThan" stopIfTrue="1">
      <formula>0</formula>
    </cfRule>
  </conditionalFormatting>
  <conditionalFormatting sqref="R8:U79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fitToHeight="2" horizontalDpi="600" verticalDpi="600" orientation="portrait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1.8515625" style="6" customWidth="1"/>
    <col min="2" max="5" width="11.8515625" style="9" customWidth="1"/>
    <col min="6" max="6" width="0" style="9" hidden="1" customWidth="1"/>
    <col min="7" max="12" width="9.140625" style="9" hidden="1" customWidth="1"/>
    <col min="13" max="14" width="9.28125" style="16" hidden="1" customWidth="1"/>
    <col min="15" max="15" width="10.00390625" style="16" hidden="1" customWidth="1"/>
    <col min="16" max="16384" width="9.140625" style="9" customWidth="1"/>
  </cols>
  <sheetData>
    <row r="1" ht="27" customHeight="1" thickBot="1">
      <c r="A1" s="227" t="s">
        <v>2915</v>
      </c>
    </row>
    <row r="2" spans="1:15" s="14" customFormat="1" ht="33" customHeight="1" thickBot="1">
      <c r="A2" s="341" t="s">
        <v>1496</v>
      </c>
      <c r="B2" s="342"/>
      <c r="C2" s="342"/>
      <c r="D2" s="342"/>
      <c r="E2" s="343"/>
      <c r="G2" s="9"/>
      <c r="H2" s="9"/>
      <c r="I2" s="9"/>
      <c r="J2" s="9"/>
      <c r="K2" s="9"/>
      <c r="M2" s="16"/>
      <c r="N2" s="16"/>
      <c r="O2" s="16"/>
    </row>
    <row r="3" spans="1:15" s="16" customFormat="1" ht="17.25" customHeight="1" thickBot="1">
      <c r="A3" s="15"/>
      <c r="B3" s="344"/>
      <c r="C3" s="344"/>
      <c r="D3" s="344"/>
      <c r="E3" s="344"/>
      <c r="G3" s="326" t="s">
        <v>2856</v>
      </c>
      <c r="H3" s="326"/>
      <c r="I3" s="326"/>
      <c r="J3" s="326"/>
      <c r="K3" s="326"/>
      <c r="L3" s="161"/>
      <c r="M3" s="327" t="s">
        <v>2857</v>
      </c>
      <c r="N3" s="327"/>
      <c r="O3" s="327"/>
    </row>
    <row r="4" spans="1:15" s="14" customFormat="1" ht="48.75" customHeight="1" thickBot="1">
      <c r="A4" s="17"/>
      <c r="B4" s="18" t="s">
        <v>1866</v>
      </c>
      <c r="C4" s="19" t="s">
        <v>1639</v>
      </c>
      <c r="D4" s="19" t="s">
        <v>1465</v>
      </c>
      <c r="E4" s="20" t="s">
        <v>2085</v>
      </c>
      <c r="G4" s="10" t="s">
        <v>1866</v>
      </c>
      <c r="H4" s="11" t="s">
        <v>1639</v>
      </c>
      <c r="I4" s="11" t="s">
        <v>1465</v>
      </c>
      <c r="J4" s="13" t="s">
        <v>435</v>
      </c>
      <c r="K4" s="13"/>
      <c r="M4" s="58" t="s">
        <v>1866</v>
      </c>
      <c r="N4" s="59" t="s">
        <v>1639</v>
      </c>
      <c r="O4" s="60" t="s">
        <v>2080</v>
      </c>
    </row>
    <row r="5" spans="1:15" s="14" customFormat="1" ht="15" customHeight="1">
      <c r="A5" s="21" t="s">
        <v>1647</v>
      </c>
      <c r="B5" s="22"/>
      <c r="C5" s="23"/>
      <c r="D5" s="23"/>
      <c r="E5" s="108"/>
      <c r="G5" s="9"/>
      <c r="H5" s="9"/>
      <c r="I5" s="9"/>
      <c r="J5" s="9"/>
      <c r="K5" s="9"/>
      <c r="M5" s="16"/>
      <c r="N5" s="16"/>
      <c r="O5" s="16"/>
    </row>
    <row r="6" spans="1:15" s="14" customFormat="1" ht="69.75" customHeight="1" thickBot="1">
      <c r="A6" s="24" t="s">
        <v>2872</v>
      </c>
      <c r="B6" s="25"/>
      <c r="C6" s="26"/>
      <c r="D6" s="26"/>
      <c r="E6" s="45"/>
      <c r="G6" s="9"/>
      <c r="H6" s="9"/>
      <c r="I6" s="9"/>
      <c r="J6" s="9"/>
      <c r="K6" s="9"/>
      <c r="M6" s="16"/>
      <c r="N6" s="16"/>
      <c r="O6" s="16"/>
    </row>
    <row r="7" spans="1:15" s="14" customFormat="1" ht="12.75">
      <c r="A7" s="27" t="s">
        <v>2860</v>
      </c>
      <c r="B7" s="28">
        <v>15553</v>
      </c>
      <c r="C7" s="29">
        <v>11387</v>
      </c>
      <c r="D7" s="29">
        <v>3985</v>
      </c>
      <c r="E7" s="30">
        <v>181</v>
      </c>
      <c r="G7" s="101">
        <v>14807</v>
      </c>
      <c r="H7" s="101">
        <v>10834</v>
      </c>
      <c r="I7" s="101">
        <v>3792</v>
      </c>
      <c r="J7" s="101">
        <v>181</v>
      </c>
      <c r="K7" s="101"/>
      <c r="M7" s="61">
        <f>IF(G7=0,"-",B7/G7*100-100)</f>
        <v>5.038157628148852</v>
      </c>
      <c r="N7" s="61">
        <f>IF(G7=0,"-",C7/H7*100-100)</f>
        <v>5.104301273767774</v>
      </c>
      <c r="O7" s="61">
        <f>IF(G7=0,"-",E7/(J7+K7)*100-100)</f>
        <v>0</v>
      </c>
    </row>
    <row r="8" spans="1:15" s="14" customFormat="1" ht="12.75">
      <c r="A8" s="31" t="s">
        <v>2861</v>
      </c>
      <c r="B8" s="32">
        <v>15439</v>
      </c>
      <c r="C8" s="33">
        <v>11152</v>
      </c>
      <c r="D8" s="33">
        <v>3903</v>
      </c>
      <c r="E8" s="34">
        <v>384</v>
      </c>
      <c r="G8" s="102">
        <v>14682</v>
      </c>
      <c r="H8" s="102">
        <v>10591</v>
      </c>
      <c r="I8" s="102">
        <v>3707</v>
      </c>
      <c r="J8" s="102">
        <v>384</v>
      </c>
      <c r="K8" s="102"/>
      <c r="M8" s="61">
        <f aca="true" t="shared" si="0" ref="M8:M71">IF(G8=0,"-",B8/G8*100-100)</f>
        <v>5.155973300640241</v>
      </c>
      <c r="N8" s="61">
        <f aca="true" t="shared" si="1" ref="N8:N71">IF(G8=0,"-",C8/H8*100-100)</f>
        <v>5.296950240770457</v>
      </c>
      <c r="O8" s="61">
        <f aca="true" t="shared" si="2" ref="O8:O71">IF(G8=0,"-",E8/(J8+K8)*100-100)</f>
        <v>0</v>
      </c>
    </row>
    <row r="9" spans="1:15" s="14" customFormat="1" ht="12.75">
      <c r="A9" s="31" t="s">
        <v>2862</v>
      </c>
      <c r="B9" s="32">
        <v>16112</v>
      </c>
      <c r="C9" s="33">
        <v>11700</v>
      </c>
      <c r="D9" s="33">
        <v>4095</v>
      </c>
      <c r="E9" s="34">
        <v>317</v>
      </c>
      <c r="G9" s="102">
        <v>15343</v>
      </c>
      <c r="H9" s="102">
        <v>11130</v>
      </c>
      <c r="I9" s="102">
        <v>3896</v>
      </c>
      <c r="J9" s="102">
        <v>317</v>
      </c>
      <c r="K9" s="102"/>
      <c r="M9" s="61">
        <f t="shared" si="0"/>
        <v>5.012057615850878</v>
      </c>
      <c r="N9" s="61">
        <f t="shared" si="1"/>
        <v>5.121293800539078</v>
      </c>
      <c r="O9" s="61">
        <f t="shared" si="2"/>
        <v>0</v>
      </c>
    </row>
    <row r="10" spans="1:15" s="14" customFormat="1" ht="12.75">
      <c r="A10" s="31" t="s">
        <v>2863</v>
      </c>
      <c r="B10" s="32">
        <v>30896</v>
      </c>
      <c r="C10" s="33">
        <v>22691</v>
      </c>
      <c r="D10" s="33">
        <v>7942</v>
      </c>
      <c r="E10" s="34">
        <v>263</v>
      </c>
      <c r="G10" s="102">
        <v>29410</v>
      </c>
      <c r="H10" s="102">
        <v>21590</v>
      </c>
      <c r="I10" s="102">
        <v>7557</v>
      </c>
      <c r="J10" s="102">
        <v>263</v>
      </c>
      <c r="K10" s="102"/>
      <c r="M10" s="61">
        <f t="shared" si="0"/>
        <v>5.052703162189729</v>
      </c>
      <c r="N10" s="61">
        <f t="shared" si="1"/>
        <v>5.099583140342759</v>
      </c>
      <c r="O10" s="61">
        <f t="shared" si="2"/>
        <v>0</v>
      </c>
    </row>
    <row r="11" spans="1:15" s="14" customFormat="1" ht="12.75">
      <c r="A11" s="31" t="s">
        <v>2864</v>
      </c>
      <c r="B11" s="32">
        <v>29914</v>
      </c>
      <c r="C11" s="33">
        <v>21806</v>
      </c>
      <c r="D11" s="33">
        <v>7632</v>
      </c>
      <c r="E11" s="34">
        <v>476</v>
      </c>
      <c r="G11" s="102">
        <v>28432</v>
      </c>
      <c r="H11" s="102">
        <v>20708</v>
      </c>
      <c r="I11" s="102">
        <v>7248</v>
      </c>
      <c r="J11" s="102">
        <v>476</v>
      </c>
      <c r="K11" s="102"/>
      <c r="M11" s="61">
        <f t="shared" si="0"/>
        <v>5.212436691052332</v>
      </c>
      <c r="N11" s="61">
        <f t="shared" si="1"/>
        <v>5.302298628549366</v>
      </c>
      <c r="O11" s="61">
        <f t="shared" si="2"/>
        <v>0</v>
      </c>
    </row>
    <row r="12" spans="1:15" s="14" customFormat="1" ht="12.75">
      <c r="A12" s="31" t="s">
        <v>2865</v>
      </c>
      <c r="B12" s="32">
        <v>36095</v>
      </c>
      <c r="C12" s="33">
        <v>26436</v>
      </c>
      <c r="D12" s="33">
        <v>9253</v>
      </c>
      <c r="E12" s="34">
        <v>406</v>
      </c>
      <c r="G12" s="102">
        <v>34356</v>
      </c>
      <c r="H12" s="102">
        <v>25148</v>
      </c>
      <c r="I12" s="102">
        <v>8802</v>
      </c>
      <c r="J12" s="102">
        <v>406</v>
      </c>
      <c r="K12" s="102"/>
      <c r="M12" s="61">
        <f t="shared" si="0"/>
        <v>5.061706834322962</v>
      </c>
      <c r="N12" s="61">
        <f t="shared" si="1"/>
        <v>5.121679656433912</v>
      </c>
      <c r="O12" s="61">
        <f t="shared" si="2"/>
        <v>0</v>
      </c>
    </row>
    <row r="13" spans="1:15" s="14" customFormat="1" ht="12.75">
      <c r="A13" s="31" t="s">
        <v>2866</v>
      </c>
      <c r="B13" s="32">
        <v>31697</v>
      </c>
      <c r="C13" s="33">
        <v>23284</v>
      </c>
      <c r="D13" s="33">
        <v>8149</v>
      </c>
      <c r="E13" s="34">
        <v>264</v>
      </c>
      <c r="G13" s="102">
        <v>30172</v>
      </c>
      <c r="H13" s="102">
        <v>22154</v>
      </c>
      <c r="I13" s="102">
        <v>7754</v>
      </c>
      <c r="J13" s="102">
        <v>264</v>
      </c>
      <c r="K13" s="102"/>
      <c r="M13" s="61">
        <f t="shared" si="0"/>
        <v>5.054355031154728</v>
      </c>
      <c r="N13" s="61">
        <f t="shared" si="1"/>
        <v>5.100659023201231</v>
      </c>
      <c r="O13" s="61">
        <f t="shared" si="2"/>
        <v>0</v>
      </c>
    </row>
    <row r="14" spans="1:15" s="14" customFormat="1" ht="12.75">
      <c r="A14" s="31" t="s">
        <v>2867</v>
      </c>
      <c r="B14" s="32">
        <v>29287</v>
      </c>
      <c r="C14" s="33">
        <v>21342</v>
      </c>
      <c r="D14" s="33">
        <v>7470</v>
      </c>
      <c r="E14" s="34">
        <v>475</v>
      </c>
      <c r="G14" s="102">
        <v>27837</v>
      </c>
      <c r="H14" s="102">
        <v>20268</v>
      </c>
      <c r="I14" s="102">
        <v>7094</v>
      </c>
      <c r="J14" s="102">
        <v>475</v>
      </c>
      <c r="K14" s="102"/>
      <c r="M14" s="61">
        <f t="shared" si="0"/>
        <v>5.208894636634696</v>
      </c>
      <c r="N14" s="61">
        <f t="shared" si="1"/>
        <v>5.298993487270565</v>
      </c>
      <c r="O14" s="61">
        <f t="shared" si="2"/>
        <v>0</v>
      </c>
    </row>
    <row r="15" spans="1:15" s="14" customFormat="1" ht="12.75">
      <c r="A15" s="31" t="s">
        <v>2868</v>
      </c>
      <c r="B15" s="32">
        <v>35073</v>
      </c>
      <c r="C15" s="33">
        <v>25681</v>
      </c>
      <c r="D15" s="33">
        <v>8988</v>
      </c>
      <c r="E15" s="34">
        <v>404</v>
      </c>
      <c r="G15" s="102">
        <v>33385</v>
      </c>
      <c r="H15" s="102">
        <v>24430</v>
      </c>
      <c r="I15" s="102">
        <v>8551</v>
      </c>
      <c r="J15" s="102">
        <v>404</v>
      </c>
      <c r="K15" s="102"/>
      <c r="M15" s="61">
        <f t="shared" si="0"/>
        <v>5.056162947431474</v>
      </c>
      <c r="N15" s="61">
        <f t="shared" si="1"/>
        <v>5.120753172329103</v>
      </c>
      <c r="O15" s="61">
        <f t="shared" si="2"/>
        <v>0</v>
      </c>
    </row>
    <row r="16" spans="1:15" s="14" customFormat="1" ht="12.75">
      <c r="A16" s="31" t="s">
        <v>1640</v>
      </c>
      <c r="B16" s="32">
        <v>9287</v>
      </c>
      <c r="C16" s="33">
        <v>6768</v>
      </c>
      <c r="D16" s="33">
        <v>2369</v>
      </c>
      <c r="E16" s="34">
        <v>150</v>
      </c>
      <c r="G16" s="102">
        <v>8844</v>
      </c>
      <c r="H16" s="102">
        <v>6440</v>
      </c>
      <c r="I16" s="102">
        <v>2254</v>
      </c>
      <c r="J16" s="102">
        <v>150</v>
      </c>
      <c r="K16" s="102"/>
      <c r="M16" s="61">
        <f t="shared" si="0"/>
        <v>5.009045680687478</v>
      </c>
      <c r="N16" s="61">
        <f t="shared" si="1"/>
        <v>5.093167701863337</v>
      </c>
      <c r="O16" s="61">
        <f t="shared" si="2"/>
        <v>0</v>
      </c>
    </row>
    <row r="17" spans="1:15" s="14" customFormat="1" ht="12.75">
      <c r="A17" s="31" t="s">
        <v>1486</v>
      </c>
      <c r="B17" s="32">
        <v>8959</v>
      </c>
      <c r="C17" s="33">
        <v>6370</v>
      </c>
      <c r="D17" s="33">
        <v>2230</v>
      </c>
      <c r="E17" s="34">
        <v>359</v>
      </c>
      <c r="G17" s="102">
        <v>8525</v>
      </c>
      <c r="H17" s="102">
        <v>6049</v>
      </c>
      <c r="I17" s="102">
        <v>2117</v>
      </c>
      <c r="J17" s="102">
        <v>359</v>
      </c>
      <c r="K17" s="102"/>
      <c r="M17" s="61">
        <f t="shared" si="0"/>
        <v>5.090909090909108</v>
      </c>
      <c r="N17" s="61">
        <f t="shared" si="1"/>
        <v>5.306662258224492</v>
      </c>
      <c r="O17" s="61">
        <f t="shared" si="2"/>
        <v>0</v>
      </c>
    </row>
    <row r="18" spans="1:15" s="14" customFormat="1" ht="12.75">
      <c r="A18" s="31" t="s">
        <v>1641</v>
      </c>
      <c r="B18" s="32">
        <v>8843</v>
      </c>
      <c r="C18" s="33">
        <v>6333</v>
      </c>
      <c r="D18" s="33">
        <v>2217</v>
      </c>
      <c r="E18" s="34">
        <v>293</v>
      </c>
      <c r="G18" s="102">
        <v>8427</v>
      </c>
      <c r="H18" s="102">
        <v>6025</v>
      </c>
      <c r="I18" s="102">
        <v>2109</v>
      </c>
      <c r="J18" s="102">
        <v>293</v>
      </c>
      <c r="K18" s="102"/>
      <c r="M18" s="61">
        <f t="shared" si="0"/>
        <v>4.936513587278981</v>
      </c>
      <c r="N18" s="61">
        <f t="shared" si="1"/>
        <v>5.112033195020743</v>
      </c>
      <c r="O18" s="61">
        <f t="shared" si="2"/>
        <v>0</v>
      </c>
    </row>
    <row r="19" spans="1:15" s="14" customFormat="1" ht="12.75">
      <c r="A19" s="31" t="s">
        <v>1642</v>
      </c>
      <c r="B19" s="32">
        <v>31702</v>
      </c>
      <c r="C19" s="33">
        <v>23287</v>
      </c>
      <c r="D19" s="33">
        <v>8150</v>
      </c>
      <c r="E19" s="34">
        <v>265</v>
      </c>
      <c r="G19" s="102">
        <v>30177</v>
      </c>
      <c r="H19" s="102">
        <v>22157</v>
      </c>
      <c r="I19" s="102">
        <v>7755</v>
      </c>
      <c r="J19" s="102">
        <v>265</v>
      </c>
      <c r="K19" s="102"/>
      <c r="M19" s="61">
        <f t="shared" si="0"/>
        <v>5.053517579613612</v>
      </c>
      <c r="N19" s="61">
        <f t="shared" si="1"/>
        <v>5.099968407275355</v>
      </c>
      <c r="O19" s="61">
        <f t="shared" si="2"/>
        <v>0</v>
      </c>
    </row>
    <row r="20" spans="1:15" s="14" customFormat="1" ht="12.75">
      <c r="A20" s="31" t="s">
        <v>1487</v>
      </c>
      <c r="B20" s="32">
        <v>31316</v>
      </c>
      <c r="C20" s="33">
        <v>22824</v>
      </c>
      <c r="D20" s="33">
        <v>7988</v>
      </c>
      <c r="E20" s="34">
        <v>504</v>
      </c>
      <c r="G20" s="102">
        <v>29765</v>
      </c>
      <c r="H20" s="102">
        <v>21675</v>
      </c>
      <c r="I20" s="102">
        <v>7586</v>
      </c>
      <c r="J20" s="102">
        <v>504</v>
      </c>
      <c r="K20" s="102"/>
      <c r="M20" s="61">
        <f t="shared" si="0"/>
        <v>5.210818074920212</v>
      </c>
      <c r="N20" s="61">
        <f t="shared" si="1"/>
        <v>5.301038062283752</v>
      </c>
      <c r="O20" s="61">
        <f t="shared" si="2"/>
        <v>0</v>
      </c>
    </row>
    <row r="21" spans="1:15" s="14" customFormat="1" ht="12.75">
      <c r="A21" s="31" t="s">
        <v>1643</v>
      </c>
      <c r="B21" s="32">
        <v>37730</v>
      </c>
      <c r="C21" s="33">
        <v>27644</v>
      </c>
      <c r="D21" s="33">
        <v>9675</v>
      </c>
      <c r="E21" s="34">
        <v>411</v>
      </c>
      <c r="G21" s="102">
        <v>35913</v>
      </c>
      <c r="H21" s="102">
        <v>26298</v>
      </c>
      <c r="I21" s="102">
        <v>9204</v>
      </c>
      <c r="J21" s="102">
        <v>411</v>
      </c>
      <c r="K21" s="102"/>
      <c r="M21" s="61">
        <f t="shared" si="0"/>
        <v>5.059449224514793</v>
      </c>
      <c r="N21" s="61">
        <f t="shared" si="1"/>
        <v>5.118259943721952</v>
      </c>
      <c r="O21" s="61">
        <f t="shared" si="2"/>
        <v>0</v>
      </c>
    </row>
    <row r="22" spans="1:15" s="14" customFormat="1" ht="12.75">
      <c r="A22" s="31" t="s">
        <v>1644</v>
      </c>
      <c r="B22" s="32">
        <v>6396</v>
      </c>
      <c r="C22" s="33">
        <v>4641</v>
      </c>
      <c r="D22" s="33">
        <v>1624</v>
      </c>
      <c r="E22" s="34">
        <v>131</v>
      </c>
      <c r="G22" s="102">
        <v>6093</v>
      </c>
      <c r="H22" s="102">
        <v>4416</v>
      </c>
      <c r="I22" s="102">
        <v>1546</v>
      </c>
      <c r="J22" s="102">
        <v>131</v>
      </c>
      <c r="K22" s="102"/>
      <c r="M22" s="61">
        <f t="shared" si="0"/>
        <v>4.97291974396849</v>
      </c>
      <c r="N22" s="61">
        <f t="shared" si="1"/>
        <v>5.095108695652172</v>
      </c>
      <c r="O22" s="61">
        <f t="shared" si="2"/>
        <v>0</v>
      </c>
    </row>
    <row r="23" spans="1:15" s="14" customFormat="1" ht="12.75">
      <c r="A23" s="31" t="s">
        <v>1645</v>
      </c>
      <c r="B23" s="32">
        <v>5300</v>
      </c>
      <c r="C23" s="33">
        <v>3658</v>
      </c>
      <c r="D23" s="33">
        <v>1280</v>
      </c>
      <c r="E23" s="34">
        <v>362</v>
      </c>
      <c r="G23" s="102">
        <v>5052</v>
      </c>
      <c r="H23" s="102">
        <v>3474</v>
      </c>
      <c r="I23" s="102">
        <v>1216</v>
      </c>
      <c r="J23" s="102">
        <v>362</v>
      </c>
      <c r="K23" s="102"/>
      <c r="M23" s="61">
        <f t="shared" si="0"/>
        <v>4.908946951702291</v>
      </c>
      <c r="N23" s="61">
        <f t="shared" si="1"/>
        <v>5.29648819804261</v>
      </c>
      <c r="O23" s="61">
        <f t="shared" si="2"/>
        <v>0</v>
      </c>
    </row>
    <row r="24" spans="1:15" s="14" customFormat="1" ht="12.75">
      <c r="A24" s="31" t="s">
        <v>1646</v>
      </c>
      <c r="B24" s="32">
        <v>5617</v>
      </c>
      <c r="C24" s="33">
        <v>3987</v>
      </c>
      <c r="D24" s="33">
        <v>1395</v>
      </c>
      <c r="E24" s="34">
        <v>235</v>
      </c>
      <c r="G24" s="102">
        <v>5356</v>
      </c>
      <c r="H24" s="102">
        <v>3793</v>
      </c>
      <c r="I24" s="102">
        <v>1328</v>
      </c>
      <c r="J24" s="102">
        <v>235</v>
      </c>
      <c r="K24" s="102"/>
      <c r="M24" s="61">
        <f t="shared" si="0"/>
        <v>4.873039581777448</v>
      </c>
      <c r="N24" s="61">
        <f t="shared" si="1"/>
        <v>5.114684945953059</v>
      </c>
      <c r="O24" s="61">
        <f t="shared" si="2"/>
        <v>0</v>
      </c>
    </row>
    <row r="25" spans="1:15" s="14" customFormat="1" ht="38.25" customHeight="1">
      <c r="A25" s="35" t="s">
        <v>2869</v>
      </c>
      <c r="B25" s="32">
        <v>50707</v>
      </c>
      <c r="C25" s="33">
        <v>37297</v>
      </c>
      <c r="D25" s="33">
        <v>13054</v>
      </c>
      <c r="E25" s="34">
        <v>356</v>
      </c>
      <c r="G25" s="102">
        <v>48263</v>
      </c>
      <c r="H25" s="102">
        <v>35487</v>
      </c>
      <c r="I25" s="102">
        <v>12420</v>
      </c>
      <c r="J25" s="102">
        <v>356</v>
      </c>
      <c r="K25" s="102"/>
      <c r="M25" s="61">
        <f t="shared" si="0"/>
        <v>5.063920601703174</v>
      </c>
      <c r="N25" s="61">
        <f t="shared" si="1"/>
        <v>5.100459323132412</v>
      </c>
      <c r="O25" s="61">
        <f t="shared" si="2"/>
        <v>0</v>
      </c>
    </row>
    <row r="26" spans="1:15" s="14" customFormat="1" ht="38.25" customHeight="1">
      <c r="A26" s="35" t="s">
        <v>2870</v>
      </c>
      <c r="B26" s="32">
        <v>47376</v>
      </c>
      <c r="C26" s="33">
        <v>34653</v>
      </c>
      <c r="D26" s="33">
        <v>12129</v>
      </c>
      <c r="E26" s="34">
        <v>594</v>
      </c>
      <c r="G26" s="102">
        <v>45021</v>
      </c>
      <c r="H26" s="102">
        <v>32909</v>
      </c>
      <c r="I26" s="102">
        <v>11518</v>
      </c>
      <c r="J26" s="102">
        <v>594</v>
      </c>
      <c r="K26" s="102"/>
      <c r="M26" s="61">
        <f t="shared" si="0"/>
        <v>5.2308922502831905</v>
      </c>
      <c r="N26" s="61">
        <f t="shared" si="1"/>
        <v>5.299462153210371</v>
      </c>
      <c r="O26" s="61">
        <f t="shared" si="2"/>
        <v>0</v>
      </c>
    </row>
    <row r="27" spans="1:15" s="14" customFormat="1" ht="38.25" customHeight="1" thickBot="1">
      <c r="A27" s="36" t="s">
        <v>2871</v>
      </c>
      <c r="B27" s="37">
        <v>55126</v>
      </c>
      <c r="C27" s="38">
        <v>40484</v>
      </c>
      <c r="D27" s="38">
        <v>14169</v>
      </c>
      <c r="E27" s="39">
        <v>473</v>
      </c>
      <c r="G27" s="103">
        <v>52464</v>
      </c>
      <c r="H27" s="103">
        <v>38512</v>
      </c>
      <c r="I27" s="103">
        <v>13479</v>
      </c>
      <c r="J27" s="103">
        <v>473</v>
      </c>
      <c r="K27" s="103"/>
      <c r="M27" s="61">
        <f t="shared" si="0"/>
        <v>5.0739554742299475</v>
      </c>
      <c r="N27" s="61">
        <f t="shared" si="1"/>
        <v>5.120481927710841</v>
      </c>
      <c r="O27" s="61">
        <f t="shared" si="2"/>
        <v>0</v>
      </c>
    </row>
    <row r="28" spans="1:15" s="14" customFormat="1" ht="15">
      <c r="A28" s="40" t="s">
        <v>1634</v>
      </c>
      <c r="B28" s="41"/>
      <c r="C28" s="42"/>
      <c r="D28" s="42"/>
      <c r="E28" s="43"/>
      <c r="G28" s="104">
        <v>0</v>
      </c>
      <c r="H28" s="104">
        <v>0</v>
      </c>
      <c r="I28" s="104">
        <v>0</v>
      </c>
      <c r="J28" s="104">
        <v>0</v>
      </c>
      <c r="K28" s="104"/>
      <c r="M28" s="61" t="str">
        <f t="shared" si="0"/>
        <v>-</v>
      </c>
      <c r="N28" s="61" t="str">
        <f t="shared" si="1"/>
        <v>-</v>
      </c>
      <c r="O28" s="61" t="str">
        <f t="shared" si="2"/>
        <v>-</v>
      </c>
    </row>
    <row r="29" spans="1:15" s="14" customFormat="1" ht="65.25" customHeight="1" thickBot="1">
      <c r="A29" s="44" t="s">
        <v>2873</v>
      </c>
      <c r="B29" s="25"/>
      <c r="C29" s="26"/>
      <c r="D29" s="26"/>
      <c r="E29" s="45"/>
      <c r="G29" s="105">
        <v>0</v>
      </c>
      <c r="H29" s="105">
        <v>0</v>
      </c>
      <c r="I29" s="105">
        <v>0</v>
      </c>
      <c r="J29" s="105">
        <v>0</v>
      </c>
      <c r="K29" s="105"/>
      <c r="M29" s="61" t="str">
        <f t="shared" si="0"/>
        <v>-</v>
      </c>
      <c r="N29" s="61" t="str">
        <f t="shared" si="1"/>
        <v>-</v>
      </c>
      <c r="O29" s="61" t="str">
        <f t="shared" si="2"/>
        <v>-</v>
      </c>
    </row>
    <row r="30" spans="1:15" s="14" customFormat="1" ht="12.75">
      <c r="A30" s="46" t="s">
        <v>2860</v>
      </c>
      <c r="B30" s="47">
        <v>12130</v>
      </c>
      <c r="C30" s="48">
        <v>8916</v>
      </c>
      <c r="D30" s="48">
        <v>3121</v>
      </c>
      <c r="E30" s="49">
        <v>93</v>
      </c>
      <c r="G30" s="106">
        <v>11545</v>
      </c>
      <c r="H30" s="106">
        <v>8483</v>
      </c>
      <c r="I30" s="106">
        <v>2969</v>
      </c>
      <c r="J30" s="106">
        <v>93</v>
      </c>
      <c r="K30" s="106"/>
      <c r="M30" s="61">
        <f t="shared" si="0"/>
        <v>5.067128627111288</v>
      </c>
      <c r="N30" s="61">
        <f t="shared" si="1"/>
        <v>5.10432629965814</v>
      </c>
      <c r="O30" s="61">
        <f t="shared" si="2"/>
        <v>0</v>
      </c>
    </row>
    <row r="31" spans="1:15" s="14" customFormat="1" ht="12.75">
      <c r="A31" s="31" t="s">
        <v>2861</v>
      </c>
      <c r="B31" s="32">
        <v>15646</v>
      </c>
      <c r="C31" s="33">
        <v>11459</v>
      </c>
      <c r="D31" s="33">
        <v>4011</v>
      </c>
      <c r="E31" s="34">
        <v>176</v>
      </c>
      <c r="G31" s="102">
        <v>14867</v>
      </c>
      <c r="H31" s="102">
        <v>10882</v>
      </c>
      <c r="I31" s="102">
        <v>3809</v>
      </c>
      <c r="J31" s="102">
        <v>176</v>
      </c>
      <c r="K31" s="102"/>
      <c r="M31" s="61">
        <f t="shared" si="0"/>
        <v>5.239792829757178</v>
      </c>
      <c r="N31" s="61">
        <f t="shared" si="1"/>
        <v>5.302334129755565</v>
      </c>
      <c r="O31" s="61">
        <f t="shared" si="2"/>
        <v>0</v>
      </c>
    </row>
    <row r="32" spans="1:15" s="14" customFormat="1" ht="12.75">
      <c r="A32" s="50" t="s">
        <v>2862</v>
      </c>
      <c r="B32" s="51"/>
      <c r="C32" s="38"/>
      <c r="D32" s="38"/>
      <c r="E32" s="39"/>
      <c r="G32" s="103">
        <v>0</v>
      </c>
      <c r="H32" s="103">
        <v>0</v>
      </c>
      <c r="I32" s="103">
        <v>0</v>
      </c>
      <c r="J32" s="103">
        <v>0</v>
      </c>
      <c r="K32" s="103"/>
      <c r="M32" s="61" t="str">
        <f t="shared" si="0"/>
        <v>-</v>
      </c>
      <c r="N32" s="61" t="str">
        <f t="shared" si="1"/>
        <v>-</v>
      </c>
      <c r="O32" s="61" t="str">
        <f t="shared" si="2"/>
        <v>-</v>
      </c>
    </row>
    <row r="33" spans="1:15" s="14" customFormat="1" ht="12.75">
      <c r="A33" s="27" t="s">
        <v>1769</v>
      </c>
      <c r="B33" s="28">
        <v>3705</v>
      </c>
      <c r="C33" s="29">
        <v>2737</v>
      </c>
      <c r="D33" s="29">
        <v>958</v>
      </c>
      <c r="E33" s="30">
        <v>10</v>
      </c>
      <c r="G33" s="101">
        <v>3525</v>
      </c>
      <c r="H33" s="101">
        <v>2604</v>
      </c>
      <c r="I33" s="101">
        <v>911</v>
      </c>
      <c r="J33" s="101">
        <v>10</v>
      </c>
      <c r="K33" s="101"/>
      <c r="M33" s="61">
        <f t="shared" si="0"/>
        <v>5.106382978723417</v>
      </c>
      <c r="N33" s="61">
        <f t="shared" si="1"/>
        <v>5.107526881720432</v>
      </c>
      <c r="O33" s="61">
        <f t="shared" si="2"/>
        <v>0</v>
      </c>
    </row>
    <row r="34" spans="1:15" s="14" customFormat="1" ht="12.75">
      <c r="A34" s="31" t="s">
        <v>1770</v>
      </c>
      <c r="B34" s="32">
        <v>29837</v>
      </c>
      <c r="C34" s="33">
        <v>21717</v>
      </c>
      <c r="D34" s="33">
        <v>7601</v>
      </c>
      <c r="E34" s="34">
        <v>519</v>
      </c>
      <c r="G34" s="102">
        <v>28409</v>
      </c>
      <c r="H34" s="102">
        <v>20659</v>
      </c>
      <c r="I34" s="102">
        <v>7231</v>
      </c>
      <c r="J34" s="102">
        <v>519</v>
      </c>
      <c r="K34" s="102"/>
      <c r="M34" s="61">
        <f t="shared" si="0"/>
        <v>5.026576085043473</v>
      </c>
      <c r="N34" s="61">
        <f t="shared" si="1"/>
        <v>5.121254658986402</v>
      </c>
      <c r="O34" s="61">
        <f t="shared" si="2"/>
        <v>0</v>
      </c>
    </row>
    <row r="35" spans="1:15" s="14" customFormat="1" ht="12.75">
      <c r="A35" s="31" t="s">
        <v>2863</v>
      </c>
      <c r="B35" s="32">
        <v>31941</v>
      </c>
      <c r="C35" s="33">
        <v>23554</v>
      </c>
      <c r="D35" s="33">
        <v>8244</v>
      </c>
      <c r="E35" s="34">
        <v>143</v>
      </c>
      <c r="G35" s="102">
        <v>30398</v>
      </c>
      <c r="H35" s="102">
        <v>22411</v>
      </c>
      <c r="I35" s="102">
        <v>7844</v>
      </c>
      <c r="J35" s="102">
        <v>143</v>
      </c>
      <c r="K35" s="102"/>
      <c r="M35" s="61">
        <f t="shared" si="0"/>
        <v>5.0759918415685235</v>
      </c>
      <c r="N35" s="61">
        <f t="shared" si="1"/>
        <v>5.100174021685788</v>
      </c>
      <c r="O35" s="61">
        <f t="shared" si="2"/>
        <v>0</v>
      </c>
    </row>
    <row r="36" spans="1:15" s="14" customFormat="1" ht="12.75">
      <c r="A36" s="31" t="s">
        <v>2864</v>
      </c>
      <c r="B36" s="32">
        <v>41546</v>
      </c>
      <c r="C36" s="33">
        <v>30263</v>
      </c>
      <c r="D36" s="33">
        <v>10592</v>
      </c>
      <c r="E36" s="34">
        <v>691</v>
      </c>
      <c r="G36" s="102">
        <v>39490</v>
      </c>
      <c r="H36" s="102">
        <v>28740</v>
      </c>
      <c r="I36" s="102">
        <v>10059</v>
      </c>
      <c r="J36" s="102">
        <v>691</v>
      </c>
      <c r="K36" s="102"/>
      <c r="M36" s="61">
        <f t="shared" si="0"/>
        <v>5.206381362370223</v>
      </c>
      <c r="N36" s="61">
        <f t="shared" si="1"/>
        <v>5.299234516353522</v>
      </c>
      <c r="O36" s="61">
        <f t="shared" si="2"/>
        <v>0</v>
      </c>
    </row>
    <row r="37" spans="1:15" s="14" customFormat="1" ht="12.75">
      <c r="A37" s="31" t="s">
        <v>2865</v>
      </c>
      <c r="B37" s="32">
        <v>44861</v>
      </c>
      <c r="C37" s="33">
        <v>32710</v>
      </c>
      <c r="D37" s="33">
        <v>11449</v>
      </c>
      <c r="E37" s="34">
        <v>702</v>
      </c>
      <c r="G37" s="102">
        <v>42710</v>
      </c>
      <c r="H37" s="102">
        <v>31117</v>
      </c>
      <c r="I37" s="102">
        <v>10891</v>
      </c>
      <c r="J37" s="102">
        <v>702</v>
      </c>
      <c r="K37" s="102"/>
      <c r="M37" s="61">
        <f t="shared" si="0"/>
        <v>5.036291266682284</v>
      </c>
      <c r="N37" s="61">
        <f t="shared" si="1"/>
        <v>5.119388115820939</v>
      </c>
      <c r="O37" s="61">
        <f t="shared" si="2"/>
        <v>0</v>
      </c>
    </row>
    <row r="38" spans="1:15" s="14" customFormat="1" ht="12.75">
      <c r="A38" s="31" t="s">
        <v>2866</v>
      </c>
      <c r="B38" s="32">
        <v>34800</v>
      </c>
      <c r="C38" s="33">
        <v>25666</v>
      </c>
      <c r="D38" s="33">
        <v>8983</v>
      </c>
      <c r="E38" s="34">
        <v>151</v>
      </c>
      <c r="G38" s="102">
        <v>33119</v>
      </c>
      <c r="H38" s="102">
        <v>24421</v>
      </c>
      <c r="I38" s="102">
        <v>8547</v>
      </c>
      <c r="J38" s="102">
        <v>151</v>
      </c>
      <c r="K38" s="102"/>
      <c r="M38" s="61">
        <f t="shared" si="0"/>
        <v>5.075636341676983</v>
      </c>
      <c r="N38" s="61">
        <f t="shared" si="1"/>
        <v>5.098071332050296</v>
      </c>
      <c r="O38" s="61">
        <f t="shared" si="2"/>
        <v>0</v>
      </c>
    </row>
    <row r="39" spans="1:15" s="14" customFormat="1" ht="12.75">
      <c r="A39" s="31" t="s">
        <v>2867</v>
      </c>
      <c r="B39" s="32">
        <v>45215</v>
      </c>
      <c r="C39" s="33">
        <v>32974</v>
      </c>
      <c r="D39" s="33">
        <v>11541</v>
      </c>
      <c r="E39" s="34">
        <v>700</v>
      </c>
      <c r="G39" s="102">
        <v>42974</v>
      </c>
      <c r="H39" s="102">
        <v>31314</v>
      </c>
      <c r="I39" s="102">
        <v>10960</v>
      </c>
      <c r="J39" s="102">
        <v>700</v>
      </c>
      <c r="K39" s="102"/>
      <c r="M39" s="61">
        <f t="shared" si="0"/>
        <v>5.214781030390455</v>
      </c>
      <c r="N39" s="61">
        <f t="shared" si="1"/>
        <v>5.301143258606373</v>
      </c>
      <c r="O39" s="61">
        <f t="shared" si="2"/>
        <v>0</v>
      </c>
    </row>
    <row r="40" spans="1:15" s="14" customFormat="1" ht="12.75">
      <c r="A40" s="31" t="s">
        <v>2868</v>
      </c>
      <c r="B40" s="32">
        <v>48829</v>
      </c>
      <c r="C40" s="33">
        <v>35642</v>
      </c>
      <c r="D40" s="33">
        <v>12475</v>
      </c>
      <c r="E40" s="34">
        <v>712</v>
      </c>
      <c r="G40" s="102">
        <v>46485</v>
      </c>
      <c r="H40" s="102">
        <v>33906</v>
      </c>
      <c r="I40" s="102">
        <v>11867</v>
      </c>
      <c r="J40" s="102">
        <v>712</v>
      </c>
      <c r="K40" s="102"/>
      <c r="M40" s="61">
        <f t="shared" si="0"/>
        <v>5.042486823706582</v>
      </c>
      <c r="N40" s="61">
        <f t="shared" si="1"/>
        <v>5.1200377514304165</v>
      </c>
      <c r="O40" s="61">
        <f t="shared" si="2"/>
        <v>0</v>
      </c>
    </row>
    <row r="41" spans="1:15" s="14" customFormat="1" ht="12.75">
      <c r="A41" s="31" t="s">
        <v>1640</v>
      </c>
      <c r="B41" s="32">
        <v>29169</v>
      </c>
      <c r="C41" s="33">
        <v>21506</v>
      </c>
      <c r="D41" s="33">
        <v>7527</v>
      </c>
      <c r="E41" s="34">
        <v>136</v>
      </c>
      <c r="G41" s="102">
        <v>27760</v>
      </c>
      <c r="H41" s="102">
        <v>20462</v>
      </c>
      <c r="I41" s="102">
        <v>7162</v>
      </c>
      <c r="J41" s="102">
        <v>136</v>
      </c>
      <c r="K41" s="102"/>
      <c r="M41" s="61">
        <f t="shared" si="0"/>
        <v>5.075648414985608</v>
      </c>
      <c r="N41" s="61">
        <f t="shared" si="1"/>
        <v>5.102140553220607</v>
      </c>
      <c r="O41" s="61">
        <f t="shared" si="2"/>
        <v>0</v>
      </c>
    </row>
    <row r="42" spans="1:15" s="14" customFormat="1" ht="12.75">
      <c r="A42" s="31" t="s">
        <v>1486</v>
      </c>
      <c r="B42" s="32">
        <v>37684</v>
      </c>
      <c r="C42" s="33">
        <v>27630</v>
      </c>
      <c r="D42" s="33">
        <v>9671</v>
      </c>
      <c r="E42" s="34">
        <v>383</v>
      </c>
      <c r="G42" s="102">
        <v>35806</v>
      </c>
      <c r="H42" s="102">
        <v>26239</v>
      </c>
      <c r="I42" s="102">
        <v>9184</v>
      </c>
      <c r="J42" s="102">
        <v>383</v>
      </c>
      <c r="K42" s="102"/>
      <c r="M42" s="61">
        <f t="shared" si="0"/>
        <v>5.244931017147962</v>
      </c>
      <c r="N42" s="61">
        <f t="shared" si="1"/>
        <v>5.301269103243271</v>
      </c>
      <c r="O42" s="61">
        <f t="shared" si="2"/>
        <v>0</v>
      </c>
    </row>
    <row r="43" spans="1:15" s="14" customFormat="1" ht="12.75" hidden="1">
      <c r="A43" s="274" t="s">
        <v>1641</v>
      </c>
      <c r="B43" s="32">
        <v>0</v>
      </c>
      <c r="C43" s="33">
        <v>0</v>
      </c>
      <c r="D43" s="33">
        <v>0</v>
      </c>
      <c r="E43" s="34">
        <v>0</v>
      </c>
      <c r="G43" s="102">
        <v>0</v>
      </c>
      <c r="H43" s="102">
        <v>0</v>
      </c>
      <c r="I43" s="102">
        <v>0</v>
      </c>
      <c r="J43" s="102">
        <v>0</v>
      </c>
      <c r="K43" s="102"/>
      <c r="M43" s="61" t="str">
        <f t="shared" si="0"/>
        <v>-</v>
      </c>
      <c r="N43" s="61" t="str">
        <f t="shared" si="1"/>
        <v>-</v>
      </c>
      <c r="O43" s="61" t="str">
        <f t="shared" si="2"/>
        <v>-</v>
      </c>
    </row>
    <row r="44" spans="1:15" s="14" customFormat="1" ht="12.75">
      <c r="A44" s="31" t="s">
        <v>1642</v>
      </c>
      <c r="B44" s="32">
        <v>24010</v>
      </c>
      <c r="C44" s="33">
        <v>17694</v>
      </c>
      <c r="D44" s="33">
        <v>6193</v>
      </c>
      <c r="E44" s="34">
        <v>123</v>
      </c>
      <c r="G44" s="102">
        <v>22850</v>
      </c>
      <c r="H44" s="102">
        <v>16835</v>
      </c>
      <c r="I44" s="102">
        <v>5892</v>
      </c>
      <c r="J44" s="102">
        <v>123</v>
      </c>
      <c r="K44" s="102"/>
      <c r="M44" s="61">
        <f t="shared" si="0"/>
        <v>5.076586433260388</v>
      </c>
      <c r="N44" s="61">
        <f t="shared" si="1"/>
        <v>5.1024651024651035</v>
      </c>
      <c r="O44" s="61">
        <f t="shared" si="2"/>
        <v>0</v>
      </c>
    </row>
    <row r="45" spans="1:15" s="14" customFormat="1" ht="12.75">
      <c r="A45" s="31" t="s">
        <v>1487</v>
      </c>
      <c r="B45" s="32">
        <v>31338</v>
      </c>
      <c r="C45" s="33">
        <v>22721</v>
      </c>
      <c r="D45" s="33">
        <v>7952</v>
      </c>
      <c r="E45" s="34">
        <v>665</v>
      </c>
      <c r="G45" s="102">
        <v>29794</v>
      </c>
      <c r="H45" s="102">
        <v>21577</v>
      </c>
      <c r="I45" s="102">
        <v>7552</v>
      </c>
      <c r="J45" s="102">
        <v>665</v>
      </c>
      <c r="K45" s="102"/>
      <c r="M45" s="61">
        <f t="shared" si="0"/>
        <v>5.182251460025512</v>
      </c>
      <c r="N45" s="61">
        <f t="shared" si="1"/>
        <v>5.301941882560129</v>
      </c>
      <c r="O45" s="61">
        <f t="shared" si="2"/>
        <v>0</v>
      </c>
    </row>
    <row r="46" spans="1:15" s="14" customFormat="1" ht="12.75">
      <c r="A46" s="31" t="s">
        <v>1643</v>
      </c>
      <c r="B46" s="32">
        <v>33840</v>
      </c>
      <c r="C46" s="33">
        <v>24568</v>
      </c>
      <c r="D46" s="33">
        <v>8599</v>
      </c>
      <c r="E46" s="34">
        <v>673</v>
      </c>
      <c r="G46" s="102">
        <v>32224</v>
      </c>
      <c r="H46" s="102">
        <v>23371</v>
      </c>
      <c r="I46" s="102">
        <v>8180</v>
      </c>
      <c r="J46" s="102">
        <v>673</v>
      </c>
      <c r="K46" s="102"/>
      <c r="M46" s="61">
        <f t="shared" si="0"/>
        <v>5.014895729890753</v>
      </c>
      <c r="N46" s="61">
        <f t="shared" si="1"/>
        <v>5.121732061101355</v>
      </c>
      <c r="O46" s="61">
        <f t="shared" si="2"/>
        <v>0</v>
      </c>
    </row>
    <row r="47" spans="1:15" s="14" customFormat="1" ht="12.75">
      <c r="A47" s="31" t="s">
        <v>1644</v>
      </c>
      <c r="B47" s="32">
        <v>13493</v>
      </c>
      <c r="C47" s="33">
        <v>9924</v>
      </c>
      <c r="D47" s="33">
        <v>3473</v>
      </c>
      <c r="E47" s="34">
        <v>96</v>
      </c>
      <c r="G47" s="102">
        <v>12843</v>
      </c>
      <c r="H47" s="102">
        <v>9442</v>
      </c>
      <c r="I47" s="102">
        <v>3305</v>
      </c>
      <c r="J47" s="102">
        <v>96</v>
      </c>
      <c r="K47" s="102"/>
      <c r="M47" s="61">
        <f t="shared" si="0"/>
        <v>5.061122790625248</v>
      </c>
      <c r="N47" s="61">
        <f t="shared" si="1"/>
        <v>5.104850667231517</v>
      </c>
      <c r="O47" s="61">
        <f t="shared" si="2"/>
        <v>0</v>
      </c>
    </row>
    <row r="48" spans="1:15" s="14" customFormat="1" ht="12.75" customHeight="1">
      <c r="A48" s="31" t="s">
        <v>1645</v>
      </c>
      <c r="B48" s="32">
        <v>17214</v>
      </c>
      <c r="C48" s="33">
        <v>12673</v>
      </c>
      <c r="D48" s="33">
        <v>4436</v>
      </c>
      <c r="E48" s="34">
        <v>105</v>
      </c>
      <c r="G48" s="102">
        <v>16352</v>
      </c>
      <c r="H48" s="102">
        <v>12035</v>
      </c>
      <c r="I48" s="102">
        <v>4212</v>
      </c>
      <c r="J48" s="102">
        <v>105</v>
      </c>
      <c r="K48" s="102"/>
      <c r="M48" s="61">
        <f t="shared" si="0"/>
        <v>5.271526418786692</v>
      </c>
      <c r="N48" s="61">
        <f t="shared" si="1"/>
        <v>5.3012048192771175</v>
      </c>
      <c r="O48" s="61">
        <f t="shared" si="2"/>
        <v>0</v>
      </c>
    </row>
    <row r="49" spans="1:15" s="14" customFormat="1" ht="30" customHeight="1" hidden="1">
      <c r="A49" s="274" t="s">
        <v>1646</v>
      </c>
      <c r="B49" s="32">
        <v>0</v>
      </c>
      <c r="C49" s="33">
        <v>0</v>
      </c>
      <c r="D49" s="33">
        <v>0</v>
      </c>
      <c r="E49" s="34">
        <v>0</v>
      </c>
      <c r="G49" s="102">
        <v>0</v>
      </c>
      <c r="H49" s="102">
        <v>0</v>
      </c>
      <c r="I49" s="102">
        <v>0</v>
      </c>
      <c r="J49" s="102">
        <v>0</v>
      </c>
      <c r="K49" s="102"/>
      <c r="M49" s="61" t="str">
        <f t="shared" si="0"/>
        <v>-</v>
      </c>
      <c r="N49" s="61" t="str">
        <f t="shared" si="1"/>
        <v>-</v>
      </c>
      <c r="O49" s="61" t="str">
        <f t="shared" si="2"/>
        <v>-</v>
      </c>
    </row>
    <row r="50" spans="1:15" s="14" customFormat="1" ht="38.25" customHeight="1">
      <c r="A50" s="35" t="s">
        <v>2869</v>
      </c>
      <c r="B50" s="32">
        <v>37070</v>
      </c>
      <c r="C50" s="33">
        <v>27343</v>
      </c>
      <c r="D50" s="33">
        <v>9570</v>
      </c>
      <c r="E50" s="34">
        <v>157</v>
      </c>
      <c r="G50" s="102">
        <v>35279</v>
      </c>
      <c r="H50" s="102">
        <v>26016</v>
      </c>
      <c r="I50" s="102">
        <v>9106</v>
      </c>
      <c r="J50" s="102">
        <v>157</v>
      </c>
      <c r="K50" s="102"/>
      <c r="M50" s="61">
        <f t="shared" si="0"/>
        <v>5.07667450891465</v>
      </c>
      <c r="N50" s="61">
        <f t="shared" si="1"/>
        <v>5.100707257072571</v>
      </c>
      <c r="O50" s="61">
        <f t="shared" si="2"/>
        <v>0</v>
      </c>
    </row>
    <row r="51" spans="1:15" s="14" customFormat="1" ht="38.25">
      <c r="A51" s="35" t="s">
        <v>2870</v>
      </c>
      <c r="B51" s="32">
        <v>48741</v>
      </c>
      <c r="C51" s="33">
        <v>35135</v>
      </c>
      <c r="D51" s="33">
        <v>12297</v>
      </c>
      <c r="E51" s="34">
        <v>1309</v>
      </c>
      <c r="G51" s="102">
        <v>46354</v>
      </c>
      <c r="H51" s="102">
        <v>33367</v>
      </c>
      <c r="I51" s="102">
        <v>11678</v>
      </c>
      <c r="J51" s="102">
        <v>1309</v>
      </c>
      <c r="K51" s="102"/>
      <c r="M51" s="61">
        <f t="shared" si="0"/>
        <v>5.149501661129577</v>
      </c>
      <c r="N51" s="61">
        <f t="shared" si="1"/>
        <v>5.298648365151195</v>
      </c>
      <c r="O51" s="61">
        <f t="shared" si="2"/>
        <v>0</v>
      </c>
    </row>
    <row r="52" spans="1:15" s="14" customFormat="1" ht="38.25" customHeight="1" thickBot="1">
      <c r="A52" s="36" t="s">
        <v>2871</v>
      </c>
      <c r="B52" s="37">
        <v>52590</v>
      </c>
      <c r="C52" s="52">
        <v>37977</v>
      </c>
      <c r="D52" s="52">
        <v>13292</v>
      </c>
      <c r="E52" s="53">
        <v>1321</v>
      </c>
      <c r="G52" s="107">
        <v>50092</v>
      </c>
      <c r="H52" s="107">
        <v>36127</v>
      </c>
      <c r="I52" s="107">
        <v>12644</v>
      </c>
      <c r="J52" s="107">
        <v>1321</v>
      </c>
      <c r="K52" s="107"/>
      <c r="M52" s="61">
        <f t="shared" si="0"/>
        <v>4.986824243392164</v>
      </c>
      <c r="N52" s="61">
        <f t="shared" si="1"/>
        <v>5.120823760622244</v>
      </c>
      <c r="O52" s="61">
        <f t="shared" si="2"/>
        <v>0</v>
      </c>
    </row>
    <row r="53" spans="1:15" s="14" customFormat="1" ht="15">
      <c r="A53" s="40" t="s">
        <v>1635</v>
      </c>
      <c r="B53" s="41"/>
      <c r="C53" s="42"/>
      <c r="D53" s="42"/>
      <c r="E53" s="43"/>
      <c r="G53" s="104">
        <v>0</v>
      </c>
      <c r="H53" s="104">
        <v>0</v>
      </c>
      <c r="I53" s="104">
        <v>0</v>
      </c>
      <c r="J53" s="104">
        <v>0</v>
      </c>
      <c r="K53" s="104"/>
      <c r="M53" s="61" t="str">
        <f t="shared" si="0"/>
        <v>-</v>
      </c>
      <c r="N53" s="61" t="str">
        <f t="shared" si="1"/>
        <v>-</v>
      </c>
      <c r="O53" s="61" t="str">
        <f t="shared" si="2"/>
        <v>-</v>
      </c>
    </row>
    <row r="54" spans="1:15" s="14" customFormat="1" ht="51.75" thickBot="1">
      <c r="A54" s="44" t="s">
        <v>2083</v>
      </c>
      <c r="B54" s="25"/>
      <c r="C54" s="26"/>
      <c r="D54" s="26"/>
      <c r="E54" s="45"/>
      <c r="G54" s="105">
        <v>0</v>
      </c>
      <c r="H54" s="105">
        <v>0</v>
      </c>
      <c r="I54" s="105">
        <v>0</v>
      </c>
      <c r="J54" s="105">
        <v>0</v>
      </c>
      <c r="K54" s="105"/>
      <c r="M54" s="61" t="str">
        <f t="shared" si="0"/>
        <v>-</v>
      </c>
      <c r="N54" s="61" t="str">
        <f t="shared" si="1"/>
        <v>-</v>
      </c>
      <c r="O54" s="61" t="str">
        <f t="shared" si="2"/>
        <v>-</v>
      </c>
    </row>
    <row r="55" spans="1:15" s="14" customFormat="1" ht="12.75">
      <c r="A55" s="27" t="s">
        <v>2860</v>
      </c>
      <c r="B55" s="28">
        <v>26586</v>
      </c>
      <c r="C55" s="29">
        <v>19270</v>
      </c>
      <c r="D55" s="29">
        <v>6745</v>
      </c>
      <c r="E55" s="30">
        <v>571</v>
      </c>
      <c r="G55" s="101">
        <v>25323</v>
      </c>
      <c r="H55" s="101">
        <v>18335</v>
      </c>
      <c r="I55" s="101">
        <v>6417</v>
      </c>
      <c r="J55" s="101">
        <v>571</v>
      </c>
      <c r="K55" s="101"/>
      <c r="M55" s="61">
        <f t="shared" si="0"/>
        <v>4.987560715555034</v>
      </c>
      <c r="N55" s="61">
        <f t="shared" si="1"/>
        <v>5.0995364057812935</v>
      </c>
      <c r="O55" s="61">
        <f t="shared" si="2"/>
        <v>0</v>
      </c>
    </row>
    <row r="56" spans="1:15" s="14" customFormat="1" ht="12.75">
      <c r="A56" s="31" t="s">
        <v>2861</v>
      </c>
      <c r="B56" s="28">
        <v>33546</v>
      </c>
      <c r="C56" s="33">
        <v>24363</v>
      </c>
      <c r="D56" s="33">
        <v>8527</v>
      </c>
      <c r="E56" s="34">
        <v>656</v>
      </c>
      <c r="G56" s="102">
        <v>31891</v>
      </c>
      <c r="H56" s="102">
        <v>23137</v>
      </c>
      <c r="I56" s="102">
        <v>8098</v>
      </c>
      <c r="J56" s="102">
        <v>656</v>
      </c>
      <c r="K56" s="102"/>
      <c r="M56" s="61">
        <f t="shared" si="0"/>
        <v>5.189551911197526</v>
      </c>
      <c r="N56" s="61">
        <f t="shared" si="1"/>
        <v>5.298871936724737</v>
      </c>
      <c r="O56" s="61">
        <f t="shared" si="2"/>
        <v>0</v>
      </c>
    </row>
    <row r="57" spans="1:15" s="14" customFormat="1" ht="12.75">
      <c r="A57" s="50" t="s">
        <v>2862</v>
      </c>
      <c r="B57" s="54"/>
      <c r="C57" s="38"/>
      <c r="D57" s="38"/>
      <c r="E57" s="39"/>
      <c r="G57" s="103">
        <v>0</v>
      </c>
      <c r="H57" s="103">
        <v>0</v>
      </c>
      <c r="I57" s="103">
        <v>0</v>
      </c>
      <c r="J57" s="103">
        <v>0</v>
      </c>
      <c r="K57" s="103"/>
      <c r="M57" s="61" t="str">
        <f t="shared" si="0"/>
        <v>-</v>
      </c>
      <c r="N57" s="61" t="str">
        <f t="shared" si="1"/>
        <v>-</v>
      </c>
      <c r="O57" s="61" t="str">
        <f t="shared" si="2"/>
        <v>-</v>
      </c>
    </row>
    <row r="58" spans="1:15" s="14" customFormat="1" ht="12.75">
      <c r="A58" s="27" t="s">
        <v>1769</v>
      </c>
      <c r="B58" s="28">
        <v>3705</v>
      </c>
      <c r="C58" s="29">
        <v>2737</v>
      </c>
      <c r="D58" s="29">
        <v>958</v>
      </c>
      <c r="E58" s="30">
        <v>10</v>
      </c>
      <c r="G58" s="101">
        <v>3525</v>
      </c>
      <c r="H58" s="101">
        <v>2604</v>
      </c>
      <c r="I58" s="101">
        <v>911</v>
      </c>
      <c r="J58" s="101">
        <v>10</v>
      </c>
      <c r="K58" s="101"/>
      <c r="M58" s="61">
        <f t="shared" si="0"/>
        <v>5.106382978723417</v>
      </c>
      <c r="N58" s="61">
        <f t="shared" si="1"/>
        <v>5.107526881720432</v>
      </c>
      <c r="O58" s="61">
        <f t="shared" si="2"/>
        <v>0</v>
      </c>
    </row>
    <row r="59" spans="1:15" s="14" customFormat="1" ht="12.75">
      <c r="A59" s="31" t="s">
        <v>1770</v>
      </c>
      <c r="B59" s="28">
        <v>29837</v>
      </c>
      <c r="C59" s="33">
        <v>21717</v>
      </c>
      <c r="D59" s="33">
        <v>7601</v>
      </c>
      <c r="E59" s="34">
        <v>519</v>
      </c>
      <c r="G59" s="102">
        <v>28409</v>
      </c>
      <c r="H59" s="102">
        <v>20659</v>
      </c>
      <c r="I59" s="102">
        <v>7231</v>
      </c>
      <c r="J59" s="102">
        <v>519</v>
      </c>
      <c r="K59" s="102"/>
      <c r="M59" s="61">
        <f t="shared" si="0"/>
        <v>5.026576085043473</v>
      </c>
      <c r="N59" s="61">
        <f t="shared" si="1"/>
        <v>5.121254658986402</v>
      </c>
      <c r="O59" s="61">
        <f t="shared" si="2"/>
        <v>0</v>
      </c>
    </row>
    <row r="60" spans="1:15" s="14" customFormat="1" ht="12.75">
      <c r="A60" s="31" t="s">
        <v>2863</v>
      </c>
      <c r="B60" s="28">
        <v>70551</v>
      </c>
      <c r="C60" s="33">
        <v>50866</v>
      </c>
      <c r="D60" s="33">
        <v>17803</v>
      </c>
      <c r="E60" s="34">
        <v>1882</v>
      </c>
      <c r="G60" s="102">
        <v>67219</v>
      </c>
      <c r="H60" s="102">
        <v>48398</v>
      </c>
      <c r="I60" s="102">
        <v>16939</v>
      </c>
      <c r="J60" s="102">
        <v>1882</v>
      </c>
      <c r="K60" s="102"/>
      <c r="M60" s="61">
        <f t="shared" si="0"/>
        <v>4.956931819872352</v>
      </c>
      <c r="N60" s="61">
        <f t="shared" si="1"/>
        <v>5.099384272077373</v>
      </c>
      <c r="O60" s="61">
        <f t="shared" si="2"/>
        <v>0</v>
      </c>
    </row>
    <row r="61" spans="1:15" s="14" customFormat="1" ht="12.75">
      <c r="A61" s="31" t="s">
        <v>2864</v>
      </c>
      <c r="B61" s="28">
        <v>88871</v>
      </c>
      <c r="C61" s="33">
        <v>64352</v>
      </c>
      <c r="D61" s="33">
        <v>22523</v>
      </c>
      <c r="E61" s="34">
        <v>1996</v>
      </c>
      <c r="G61" s="102">
        <v>84499</v>
      </c>
      <c r="H61" s="102">
        <v>61113</v>
      </c>
      <c r="I61" s="102">
        <v>21390</v>
      </c>
      <c r="J61" s="102">
        <v>1996</v>
      </c>
      <c r="K61" s="102"/>
      <c r="M61" s="61">
        <f t="shared" si="0"/>
        <v>5.174025728115112</v>
      </c>
      <c r="N61" s="61">
        <f t="shared" si="1"/>
        <v>5.300017999443668</v>
      </c>
      <c r="O61" s="61">
        <f t="shared" si="2"/>
        <v>0</v>
      </c>
    </row>
    <row r="62" spans="1:15" s="14" customFormat="1" ht="12.75">
      <c r="A62" s="31" t="s">
        <v>2865</v>
      </c>
      <c r="B62" s="28">
        <v>87668</v>
      </c>
      <c r="C62" s="33">
        <v>63459</v>
      </c>
      <c r="D62" s="33">
        <v>22211</v>
      </c>
      <c r="E62" s="34">
        <v>1998</v>
      </c>
      <c r="G62" s="102">
        <v>83495</v>
      </c>
      <c r="H62" s="102">
        <v>60368</v>
      </c>
      <c r="I62" s="102">
        <v>21129</v>
      </c>
      <c r="J62" s="102">
        <v>1998</v>
      </c>
      <c r="K62" s="102"/>
      <c r="M62" s="61">
        <f t="shared" si="0"/>
        <v>4.9979040661117295</v>
      </c>
      <c r="N62" s="61">
        <f t="shared" si="1"/>
        <v>5.120262390670561</v>
      </c>
      <c r="O62" s="61">
        <f t="shared" si="2"/>
        <v>0</v>
      </c>
    </row>
    <row r="63" spans="1:15" s="14" customFormat="1" ht="12.75">
      <c r="A63" s="31" t="s">
        <v>2866</v>
      </c>
      <c r="B63" s="28">
        <v>76766</v>
      </c>
      <c r="C63" s="33">
        <v>55458</v>
      </c>
      <c r="D63" s="33">
        <v>19410</v>
      </c>
      <c r="E63" s="34">
        <v>1898</v>
      </c>
      <c r="G63" s="102">
        <v>73133</v>
      </c>
      <c r="H63" s="102">
        <v>52767</v>
      </c>
      <c r="I63" s="102">
        <v>18468</v>
      </c>
      <c r="J63" s="102">
        <v>1898</v>
      </c>
      <c r="K63" s="102"/>
      <c r="M63" s="61">
        <f t="shared" si="0"/>
        <v>4.967661657528069</v>
      </c>
      <c r="N63" s="61">
        <f t="shared" si="1"/>
        <v>5.0997782705099866</v>
      </c>
      <c r="O63" s="61">
        <f t="shared" si="2"/>
        <v>0</v>
      </c>
    </row>
    <row r="64" spans="1:15" s="14" customFormat="1" ht="12.75">
      <c r="A64" s="31" t="s">
        <v>2867</v>
      </c>
      <c r="B64" s="28">
        <v>96686</v>
      </c>
      <c r="C64" s="33">
        <v>70126</v>
      </c>
      <c r="D64" s="33">
        <v>24544</v>
      </c>
      <c r="E64" s="34">
        <v>2016</v>
      </c>
      <c r="G64" s="102">
        <v>91921</v>
      </c>
      <c r="H64" s="102">
        <v>66596</v>
      </c>
      <c r="I64" s="102">
        <v>23309</v>
      </c>
      <c r="J64" s="102">
        <v>2016</v>
      </c>
      <c r="K64" s="102"/>
      <c r="M64" s="61">
        <f t="shared" si="0"/>
        <v>5.183799131863225</v>
      </c>
      <c r="N64" s="61">
        <f t="shared" si="1"/>
        <v>5.300618655775111</v>
      </c>
      <c r="O64" s="61">
        <f t="shared" si="2"/>
        <v>0</v>
      </c>
    </row>
    <row r="65" spans="1:15" s="14" customFormat="1" ht="12.75">
      <c r="A65" s="31" t="s">
        <v>2868</v>
      </c>
      <c r="B65" s="28">
        <v>95408</v>
      </c>
      <c r="C65" s="33">
        <v>69178</v>
      </c>
      <c r="D65" s="33">
        <v>24212</v>
      </c>
      <c r="E65" s="34">
        <v>2018</v>
      </c>
      <c r="G65" s="102">
        <v>90860</v>
      </c>
      <c r="H65" s="102">
        <v>65809</v>
      </c>
      <c r="I65" s="102">
        <v>23033</v>
      </c>
      <c r="J65" s="102">
        <v>2018</v>
      </c>
      <c r="K65" s="102"/>
      <c r="M65" s="61">
        <f t="shared" si="0"/>
        <v>5.00550297160467</v>
      </c>
      <c r="N65" s="61">
        <f t="shared" si="1"/>
        <v>5.119360573781705</v>
      </c>
      <c r="O65" s="61">
        <f t="shared" si="2"/>
        <v>0</v>
      </c>
    </row>
    <row r="66" spans="1:15" s="14" customFormat="1" ht="12.75">
      <c r="A66" s="31" t="s">
        <v>1640</v>
      </c>
      <c r="B66" s="28">
        <v>63989</v>
      </c>
      <c r="C66" s="33">
        <v>46462</v>
      </c>
      <c r="D66" s="33">
        <v>16262</v>
      </c>
      <c r="E66" s="34">
        <v>1265</v>
      </c>
      <c r="G66" s="102">
        <v>60944</v>
      </c>
      <c r="H66" s="102">
        <v>44207</v>
      </c>
      <c r="I66" s="102">
        <v>15472</v>
      </c>
      <c r="J66" s="102">
        <v>1265</v>
      </c>
      <c r="K66" s="102"/>
      <c r="M66" s="61">
        <f t="shared" si="0"/>
        <v>4.996390128642673</v>
      </c>
      <c r="N66" s="61">
        <f t="shared" si="1"/>
        <v>5.1010021037392335</v>
      </c>
      <c r="O66" s="61">
        <f t="shared" si="2"/>
        <v>0</v>
      </c>
    </row>
    <row r="67" spans="1:15" s="14" customFormat="1" ht="12.75">
      <c r="A67" s="31" t="s">
        <v>1486</v>
      </c>
      <c r="B67" s="28">
        <v>80714</v>
      </c>
      <c r="C67" s="33">
        <v>58768</v>
      </c>
      <c r="D67" s="33">
        <v>20569</v>
      </c>
      <c r="E67" s="34">
        <v>1377</v>
      </c>
      <c r="G67" s="102">
        <v>76721</v>
      </c>
      <c r="H67" s="102">
        <v>55810</v>
      </c>
      <c r="I67" s="102">
        <v>19534</v>
      </c>
      <c r="J67" s="102">
        <v>1377</v>
      </c>
      <c r="K67" s="102"/>
      <c r="M67" s="61">
        <f t="shared" si="0"/>
        <v>5.204572411725607</v>
      </c>
      <c r="N67" s="61">
        <f t="shared" si="1"/>
        <v>5.300125425550988</v>
      </c>
      <c r="O67" s="61">
        <f t="shared" si="2"/>
        <v>0</v>
      </c>
    </row>
    <row r="68" spans="1:15" s="14" customFormat="1" ht="12.75" hidden="1">
      <c r="A68" s="274" t="s">
        <v>1641</v>
      </c>
      <c r="B68" s="28">
        <v>0</v>
      </c>
      <c r="C68" s="33">
        <v>0</v>
      </c>
      <c r="D68" s="33">
        <v>0</v>
      </c>
      <c r="E68" s="34">
        <v>0</v>
      </c>
      <c r="G68" s="102">
        <v>0</v>
      </c>
      <c r="H68" s="102">
        <v>0</v>
      </c>
      <c r="I68" s="102">
        <v>0</v>
      </c>
      <c r="J68" s="102">
        <v>0</v>
      </c>
      <c r="K68" s="102"/>
      <c r="M68" s="61" t="str">
        <f t="shared" si="0"/>
        <v>-</v>
      </c>
      <c r="N68" s="61" t="str">
        <f t="shared" si="1"/>
        <v>-</v>
      </c>
      <c r="O68" s="61" t="str">
        <f t="shared" si="2"/>
        <v>-</v>
      </c>
    </row>
    <row r="69" spans="1:15" s="14" customFormat="1" ht="12.75">
      <c r="A69" s="31" t="s">
        <v>1642</v>
      </c>
      <c r="B69" s="28">
        <v>52810</v>
      </c>
      <c r="C69" s="33">
        <v>38202</v>
      </c>
      <c r="D69" s="33">
        <v>13371</v>
      </c>
      <c r="E69" s="34">
        <v>1237</v>
      </c>
      <c r="G69" s="102">
        <v>50307</v>
      </c>
      <c r="H69" s="102">
        <v>36348</v>
      </c>
      <c r="I69" s="102">
        <v>12722</v>
      </c>
      <c r="J69" s="102">
        <v>1237</v>
      </c>
      <c r="K69" s="102"/>
      <c r="M69" s="61">
        <f t="shared" si="0"/>
        <v>4.9754507325024235</v>
      </c>
      <c r="N69" s="61">
        <f t="shared" si="1"/>
        <v>5.100693298118202</v>
      </c>
      <c r="O69" s="61">
        <f t="shared" si="2"/>
        <v>0</v>
      </c>
    </row>
    <row r="70" spans="1:15" s="14" customFormat="1" ht="12.75">
      <c r="A70" s="31" t="s">
        <v>1487</v>
      </c>
      <c r="B70" s="28">
        <v>66590</v>
      </c>
      <c r="C70" s="33">
        <v>48333</v>
      </c>
      <c r="D70" s="33">
        <v>16917</v>
      </c>
      <c r="E70" s="34">
        <v>1340</v>
      </c>
      <c r="G70" s="102">
        <v>63305</v>
      </c>
      <c r="H70" s="102">
        <v>45900</v>
      </c>
      <c r="I70" s="102">
        <v>16065</v>
      </c>
      <c r="J70" s="102">
        <v>1340</v>
      </c>
      <c r="K70" s="102"/>
      <c r="M70" s="61">
        <f t="shared" si="0"/>
        <v>5.189163573177467</v>
      </c>
      <c r="N70" s="61">
        <f t="shared" si="1"/>
        <v>5.300653594771234</v>
      </c>
      <c r="O70" s="61">
        <f t="shared" si="2"/>
        <v>0</v>
      </c>
    </row>
    <row r="71" spans="1:15" s="14" customFormat="1" ht="12.75">
      <c r="A71" s="31" t="s">
        <v>1643</v>
      </c>
      <c r="B71" s="28">
        <v>65646</v>
      </c>
      <c r="C71" s="33">
        <v>47633</v>
      </c>
      <c r="D71" s="33">
        <v>16672</v>
      </c>
      <c r="E71" s="34">
        <v>1341</v>
      </c>
      <c r="G71" s="102">
        <v>62514</v>
      </c>
      <c r="H71" s="102">
        <v>45313</v>
      </c>
      <c r="I71" s="102">
        <v>15860</v>
      </c>
      <c r="J71" s="102">
        <v>1341</v>
      </c>
      <c r="K71" s="102"/>
      <c r="M71" s="61">
        <f t="shared" si="0"/>
        <v>5.010077742585665</v>
      </c>
      <c r="N71" s="61">
        <f t="shared" si="1"/>
        <v>5.119943504071671</v>
      </c>
      <c r="O71" s="61">
        <f t="shared" si="2"/>
        <v>0</v>
      </c>
    </row>
    <row r="72" spans="1:15" s="14" customFormat="1" ht="12.75">
      <c r="A72" s="31" t="s">
        <v>1644</v>
      </c>
      <c r="B72" s="28">
        <v>18236</v>
      </c>
      <c r="C72" s="33">
        <v>13435</v>
      </c>
      <c r="D72" s="33">
        <v>4702</v>
      </c>
      <c r="E72" s="34">
        <v>99</v>
      </c>
      <c r="G72" s="102">
        <v>17356</v>
      </c>
      <c r="H72" s="102">
        <v>12783</v>
      </c>
      <c r="I72" s="102">
        <v>4474</v>
      </c>
      <c r="J72" s="102">
        <v>99</v>
      </c>
      <c r="K72" s="102"/>
      <c r="M72" s="61">
        <f aca="true" t="shared" si="3" ref="M72:M81">IF(G72=0,"-",B72/G72*100-100)</f>
        <v>5.070292694169169</v>
      </c>
      <c r="N72" s="61">
        <f aca="true" t="shared" si="4" ref="N72:N81">IF(G72=0,"-",C72/H72*100-100)</f>
        <v>5.100524133614954</v>
      </c>
      <c r="O72" s="61">
        <f aca="true" t="shared" si="5" ref="O72:O81">IF(G72=0,"-",E72/(J72+K72)*100-100)</f>
        <v>0</v>
      </c>
    </row>
    <row r="73" spans="1:15" s="14" customFormat="1" ht="12.75" customHeight="1">
      <c r="A73" s="31" t="s">
        <v>1645</v>
      </c>
      <c r="B73" s="28">
        <v>22986</v>
      </c>
      <c r="C73" s="33">
        <v>16894</v>
      </c>
      <c r="D73" s="33">
        <v>5913</v>
      </c>
      <c r="E73" s="34">
        <v>179</v>
      </c>
      <c r="G73" s="102">
        <v>21838</v>
      </c>
      <c r="H73" s="102">
        <v>16044</v>
      </c>
      <c r="I73" s="102">
        <v>5615</v>
      </c>
      <c r="J73" s="102">
        <v>179</v>
      </c>
      <c r="K73" s="102"/>
      <c r="M73" s="61">
        <f t="shared" si="3"/>
        <v>5.256891656745125</v>
      </c>
      <c r="N73" s="61">
        <f t="shared" si="4"/>
        <v>5.29793069060085</v>
      </c>
      <c r="O73" s="61">
        <f t="shared" si="5"/>
        <v>0</v>
      </c>
    </row>
    <row r="74" spans="1:15" s="14" customFormat="1" ht="27.75" customHeight="1" hidden="1">
      <c r="A74" s="274" t="s">
        <v>1646</v>
      </c>
      <c r="B74" s="28">
        <v>0</v>
      </c>
      <c r="C74" s="33">
        <v>0</v>
      </c>
      <c r="D74" s="33">
        <v>0</v>
      </c>
      <c r="E74" s="34">
        <v>0</v>
      </c>
      <c r="G74" s="102">
        <v>0</v>
      </c>
      <c r="H74" s="102">
        <v>0</v>
      </c>
      <c r="I74" s="102">
        <v>0</v>
      </c>
      <c r="J74" s="102">
        <v>0</v>
      </c>
      <c r="K74" s="102"/>
      <c r="M74" s="61" t="str">
        <f t="shared" si="3"/>
        <v>-</v>
      </c>
      <c r="N74" s="61" t="str">
        <f t="shared" si="4"/>
        <v>-</v>
      </c>
      <c r="O74" s="61" t="str">
        <f t="shared" si="5"/>
        <v>-</v>
      </c>
    </row>
    <row r="75" spans="1:15" s="14" customFormat="1" ht="39" customHeight="1">
      <c r="A75" s="35" t="s">
        <v>2869</v>
      </c>
      <c r="B75" s="28">
        <v>82866</v>
      </c>
      <c r="C75" s="33">
        <v>59077</v>
      </c>
      <c r="D75" s="33">
        <v>20677</v>
      </c>
      <c r="E75" s="34">
        <v>3112</v>
      </c>
      <c r="G75" s="102">
        <v>78996</v>
      </c>
      <c r="H75" s="102">
        <v>56210</v>
      </c>
      <c r="I75" s="102">
        <v>19674</v>
      </c>
      <c r="J75" s="102">
        <v>3112</v>
      </c>
      <c r="K75" s="102"/>
      <c r="M75" s="61">
        <f t="shared" si="3"/>
        <v>4.898982226948206</v>
      </c>
      <c r="N75" s="61">
        <f t="shared" si="4"/>
        <v>5.100515922433729</v>
      </c>
      <c r="O75" s="61">
        <f t="shared" si="5"/>
        <v>0</v>
      </c>
    </row>
    <row r="76" spans="1:15" s="14" customFormat="1" ht="38.25" customHeight="1">
      <c r="A76" s="35" t="s">
        <v>2870</v>
      </c>
      <c r="B76" s="28">
        <v>104067</v>
      </c>
      <c r="C76" s="33">
        <v>74691</v>
      </c>
      <c r="D76" s="33">
        <v>26142</v>
      </c>
      <c r="E76" s="34">
        <v>3234</v>
      </c>
      <c r="G76" s="102">
        <v>98992</v>
      </c>
      <c r="H76" s="102">
        <v>70932</v>
      </c>
      <c r="I76" s="102">
        <v>24826</v>
      </c>
      <c r="J76" s="102">
        <v>3234</v>
      </c>
      <c r="K76" s="102"/>
      <c r="M76" s="61">
        <f t="shared" si="3"/>
        <v>5.126676903184091</v>
      </c>
      <c r="N76" s="61">
        <f t="shared" si="4"/>
        <v>5.2994417188293</v>
      </c>
      <c r="O76" s="61">
        <f t="shared" si="5"/>
        <v>0</v>
      </c>
    </row>
    <row r="77" spans="1:15" s="14" customFormat="1" ht="38.25" customHeight="1" thickBot="1">
      <c r="A77" s="36" t="s">
        <v>2871</v>
      </c>
      <c r="B77" s="37">
        <v>102677</v>
      </c>
      <c r="C77" s="52">
        <v>73660</v>
      </c>
      <c r="D77" s="52">
        <v>25781</v>
      </c>
      <c r="E77" s="53">
        <v>3236</v>
      </c>
      <c r="G77" s="107">
        <v>97833</v>
      </c>
      <c r="H77" s="107">
        <v>70072</v>
      </c>
      <c r="I77" s="107">
        <v>24525</v>
      </c>
      <c r="J77" s="107">
        <v>3236</v>
      </c>
      <c r="K77" s="107"/>
      <c r="M77" s="61">
        <f t="shared" si="3"/>
        <v>4.9512945529627075</v>
      </c>
      <c r="N77" s="61">
        <f t="shared" si="4"/>
        <v>5.120447539673492</v>
      </c>
      <c r="O77" s="61">
        <f t="shared" si="5"/>
        <v>0</v>
      </c>
    </row>
    <row r="78" spans="1:15" s="14" customFormat="1" ht="15">
      <c r="A78" s="55" t="s">
        <v>1474</v>
      </c>
      <c r="B78" s="41"/>
      <c r="C78" s="42"/>
      <c r="D78" s="42"/>
      <c r="E78" s="43"/>
      <c r="G78" s="104">
        <v>0</v>
      </c>
      <c r="H78" s="104">
        <v>0</v>
      </c>
      <c r="I78" s="104">
        <v>0</v>
      </c>
      <c r="J78" s="104">
        <v>0</v>
      </c>
      <c r="K78" s="104"/>
      <c r="M78" s="61" t="str">
        <f t="shared" si="3"/>
        <v>-</v>
      </c>
      <c r="N78" s="61" t="str">
        <f t="shared" si="4"/>
        <v>-</v>
      </c>
      <c r="O78" s="61" t="str">
        <f t="shared" si="5"/>
        <v>-</v>
      </c>
    </row>
    <row r="79" spans="1:15" s="14" customFormat="1" ht="51.75" thickBot="1">
      <c r="A79" s="44" t="s">
        <v>1148</v>
      </c>
      <c r="B79" s="25"/>
      <c r="C79" s="26"/>
      <c r="D79" s="26"/>
      <c r="E79" s="45"/>
      <c r="G79" s="105">
        <v>0</v>
      </c>
      <c r="H79" s="105">
        <v>0</v>
      </c>
      <c r="I79" s="105">
        <v>0</v>
      </c>
      <c r="J79" s="105">
        <v>0</v>
      </c>
      <c r="K79" s="105"/>
      <c r="M79" s="61" t="str">
        <f t="shared" si="3"/>
        <v>-</v>
      </c>
      <c r="N79" s="61" t="str">
        <f t="shared" si="4"/>
        <v>-</v>
      </c>
      <c r="O79" s="61" t="str">
        <f t="shared" si="5"/>
        <v>-</v>
      </c>
    </row>
    <row r="80" spans="1:15" s="14" customFormat="1" ht="12.75">
      <c r="A80" s="56" t="s">
        <v>1632</v>
      </c>
      <c r="B80" s="28">
        <v>19059</v>
      </c>
      <c r="C80" s="29">
        <v>13931</v>
      </c>
      <c r="D80" s="29">
        <v>4876</v>
      </c>
      <c r="E80" s="30">
        <v>252</v>
      </c>
      <c r="G80" s="101">
        <v>18146</v>
      </c>
      <c r="H80" s="101">
        <v>13255</v>
      </c>
      <c r="I80" s="101">
        <v>4639</v>
      </c>
      <c r="J80" s="101">
        <v>252</v>
      </c>
      <c r="K80" s="101"/>
      <c r="M80" s="61">
        <f t="shared" si="3"/>
        <v>5.03141188140637</v>
      </c>
      <c r="N80" s="61">
        <f t="shared" si="4"/>
        <v>5.099962278385519</v>
      </c>
      <c r="O80" s="61">
        <f t="shared" si="5"/>
        <v>0</v>
      </c>
    </row>
    <row r="81" spans="1:15" s="14" customFormat="1" ht="13.5" thickBot="1">
      <c r="A81" s="57" t="s">
        <v>1633</v>
      </c>
      <c r="B81" s="37">
        <v>24422</v>
      </c>
      <c r="C81" s="52">
        <v>17618</v>
      </c>
      <c r="D81" s="52">
        <v>6166</v>
      </c>
      <c r="E81" s="53">
        <v>638</v>
      </c>
      <c r="G81" s="107">
        <v>23225</v>
      </c>
      <c r="H81" s="107">
        <v>16731</v>
      </c>
      <c r="I81" s="107">
        <v>5856</v>
      </c>
      <c r="J81" s="107">
        <v>638</v>
      </c>
      <c r="K81" s="107"/>
      <c r="M81" s="61">
        <f t="shared" si="3"/>
        <v>5.153928955866533</v>
      </c>
      <c r="N81" s="61">
        <f t="shared" si="4"/>
        <v>5.3015360707668435</v>
      </c>
      <c r="O81" s="61">
        <f t="shared" si="5"/>
        <v>0</v>
      </c>
    </row>
    <row r="82" spans="1:15" s="14" customFormat="1" ht="12.75">
      <c r="A82" s="16"/>
      <c r="G82" s="9"/>
      <c r="H82" s="9"/>
      <c r="I82" s="9"/>
      <c r="J82" s="9"/>
      <c r="K82" s="9"/>
      <c r="M82" s="16"/>
      <c r="N82" s="16"/>
      <c r="O82" s="16"/>
    </row>
  </sheetData>
  <sheetProtection password="CA43" sheet="1"/>
  <mergeCells count="4">
    <mergeCell ref="A2:E2"/>
    <mergeCell ref="B3:E3"/>
    <mergeCell ref="G3:K3"/>
    <mergeCell ref="M3:O3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10"/>
  <sheetViews>
    <sheetView showGridLines="0" zoomScale="90" zoomScaleNormal="9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4.7109375" style="6" customWidth="1"/>
    <col min="2" max="2" width="58.8515625" style="6" customWidth="1"/>
    <col min="3" max="6" width="10.7109375" style="7" customWidth="1"/>
    <col min="7" max="7" width="3.140625" style="6" hidden="1" customWidth="1"/>
    <col min="8" max="12" width="7.421875" style="161" hidden="1" customWidth="1"/>
    <col min="13" max="13" width="2.57421875" style="161" hidden="1" customWidth="1"/>
    <col min="14" max="16" width="7.421875" style="161" hidden="1" customWidth="1"/>
    <col min="17" max="17" width="4.140625" style="161" hidden="1" customWidth="1"/>
    <col min="18" max="21" width="7.421875" style="161" hidden="1" customWidth="1"/>
    <col min="22" max="22" width="4.140625" style="161" hidden="1" customWidth="1"/>
    <col min="23" max="26" width="7.421875" style="161" hidden="1" customWidth="1"/>
    <col min="27" max="16384" width="9.140625" style="6" customWidth="1"/>
  </cols>
  <sheetData>
    <row r="1" spans="1:26" s="233" customFormat="1" ht="27" customHeight="1" thickBot="1">
      <c r="A1" s="227" t="s">
        <v>2915</v>
      </c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49" t="s">
        <v>2067</v>
      </c>
      <c r="B2" s="350"/>
      <c r="C2" s="350"/>
      <c r="D2" s="350"/>
      <c r="E2" s="350"/>
      <c r="F2" s="351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6" ht="39.75" customHeight="1">
      <c r="A3" s="352" t="s">
        <v>2068</v>
      </c>
      <c r="B3" s="352"/>
      <c r="C3" s="352"/>
      <c r="D3" s="352"/>
      <c r="E3" s="352"/>
      <c r="F3" s="352"/>
    </row>
    <row r="4" spans="1:26" ht="26.25" customHeight="1" thickBot="1">
      <c r="A4" s="109" t="s">
        <v>1587</v>
      </c>
      <c r="B4" s="110"/>
      <c r="C4" s="344"/>
      <c r="D4" s="344"/>
      <c r="E4" s="344"/>
      <c r="F4" s="344"/>
      <c r="R4" s="162" t="s">
        <v>2858</v>
      </c>
      <c r="S4" s="162"/>
      <c r="T4" s="162"/>
      <c r="U4" s="162"/>
      <c r="W4" s="162" t="s">
        <v>2838</v>
      </c>
      <c r="X4" s="162"/>
      <c r="Y4" s="162"/>
      <c r="Z4" s="162"/>
    </row>
    <row r="5" spans="1:26" ht="12.75" customHeight="1" thickBot="1">
      <c r="A5" s="353" t="s">
        <v>1648</v>
      </c>
      <c r="B5" s="355" t="s">
        <v>1649</v>
      </c>
      <c r="C5" s="357" t="s">
        <v>1473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N5" s="327" t="s">
        <v>2857</v>
      </c>
      <c r="O5" s="327"/>
      <c r="P5" s="327"/>
      <c r="R5" s="359" t="s">
        <v>2839</v>
      </c>
      <c r="S5" s="359" t="s">
        <v>2840</v>
      </c>
      <c r="T5" s="359" t="s">
        <v>2841</v>
      </c>
      <c r="U5" s="359" t="s">
        <v>2842</v>
      </c>
      <c r="W5" s="359" t="s">
        <v>2839</v>
      </c>
      <c r="X5" s="359" t="s">
        <v>2840</v>
      </c>
      <c r="Y5" s="359" t="s">
        <v>2841</v>
      </c>
      <c r="Z5" s="359" t="s">
        <v>2842</v>
      </c>
    </row>
    <row r="6" spans="1:26" ht="25.5" customHeight="1" thickBot="1">
      <c r="A6" s="354"/>
      <c r="B6" s="356"/>
      <c r="C6" s="358"/>
      <c r="D6" s="346"/>
      <c r="E6" s="346"/>
      <c r="F6" s="348"/>
      <c r="H6" s="164" t="s">
        <v>1866</v>
      </c>
      <c r="I6" s="165" t="s">
        <v>1639</v>
      </c>
      <c r="J6" s="165" t="s">
        <v>1465</v>
      </c>
      <c r="K6" s="166" t="s">
        <v>435</v>
      </c>
      <c r="L6" s="166" t="s">
        <v>2084</v>
      </c>
      <c r="M6" s="163"/>
      <c r="N6" s="167" t="s">
        <v>1866</v>
      </c>
      <c r="O6" s="168" t="s">
        <v>1639</v>
      </c>
      <c r="P6" s="169" t="s">
        <v>2080</v>
      </c>
      <c r="R6" s="360"/>
      <c r="S6" s="360" t="s">
        <v>2840</v>
      </c>
      <c r="T6" s="360" t="s">
        <v>2843</v>
      </c>
      <c r="U6" s="360" t="s">
        <v>2842</v>
      </c>
      <c r="W6" s="360"/>
      <c r="X6" s="360" t="s">
        <v>2840</v>
      </c>
      <c r="Y6" s="360" t="s">
        <v>2843</v>
      </c>
      <c r="Z6" s="360" t="s">
        <v>2842</v>
      </c>
    </row>
    <row r="7" spans="1:26" ht="12.75">
      <c r="A7" s="112" t="s">
        <v>1650</v>
      </c>
      <c r="B7" s="113" t="s">
        <v>1651</v>
      </c>
      <c r="C7" s="114">
        <v>33257</v>
      </c>
      <c r="D7" s="115">
        <v>22647</v>
      </c>
      <c r="E7" s="115">
        <v>7926</v>
      </c>
      <c r="F7" s="127">
        <v>2684</v>
      </c>
      <c r="H7" s="171">
        <v>31767</v>
      </c>
      <c r="I7" s="171">
        <v>21543</v>
      </c>
      <c r="J7" s="171">
        <v>7540</v>
      </c>
      <c r="K7" s="171">
        <v>2684</v>
      </c>
      <c r="L7" s="171"/>
      <c r="M7" s="163"/>
      <c r="N7" s="173">
        <f>IF(H7=0,"-",C7/H7*100-100)</f>
        <v>4.690401989485935</v>
      </c>
      <c r="O7" s="174">
        <f>IF(H7=0,"-",D7/I7*100-100)</f>
        <v>5.1246344520261715</v>
      </c>
      <c r="P7" s="175">
        <f>IF(H7=0,"-",F7/(K7+L7)*100-100)</f>
        <v>0</v>
      </c>
      <c r="Q7" s="250"/>
      <c r="R7" s="251">
        <v>91</v>
      </c>
      <c r="S7" s="251"/>
      <c r="T7" s="251"/>
      <c r="U7" s="251"/>
      <c r="W7" s="176">
        <v>150</v>
      </c>
      <c r="X7" s="176"/>
      <c r="Y7" s="176"/>
      <c r="Z7" s="176"/>
    </row>
    <row r="8" spans="1:26" ht="13.5" thickBot="1">
      <c r="A8" s="116"/>
      <c r="B8" s="117"/>
      <c r="C8" s="118">
        <v>27335</v>
      </c>
      <c r="D8" s="119">
        <v>13047</v>
      </c>
      <c r="E8" s="119">
        <v>4566</v>
      </c>
      <c r="F8" s="128">
        <v>9722</v>
      </c>
      <c r="H8" s="178">
        <v>26552</v>
      </c>
      <c r="I8" s="178">
        <v>12467</v>
      </c>
      <c r="J8" s="178">
        <v>4363</v>
      </c>
      <c r="K8" s="178">
        <v>9722</v>
      </c>
      <c r="L8" s="178"/>
      <c r="N8" s="180">
        <f aca="true" t="shared" si="0" ref="N8:N22">IF(H8=0,"-",C8/H8*100-100)</f>
        <v>2.9489304007231</v>
      </c>
      <c r="O8" s="181">
        <f aca="true" t="shared" si="1" ref="O8:O22">IF(H8=0,"-",D8/I8*100-100)</f>
        <v>4.652282024544803</v>
      </c>
      <c r="P8" s="182">
        <f aca="true" t="shared" si="2" ref="P8:P22">IF(H8=0,"-",F8/(K8+L8)*100-100)</f>
        <v>0</v>
      </c>
      <c r="Q8" s="250"/>
      <c r="R8" s="252">
        <f>R7</f>
        <v>91</v>
      </c>
      <c r="S8" s="252">
        <f>S7</f>
        <v>0</v>
      </c>
      <c r="T8" s="252">
        <f>T7</f>
        <v>0</v>
      </c>
      <c r="U8" s="252">
        <f>U7</f>
        <v>0</v>
      </c>
      <c r="W8" s="183">
        <f>W7</f>
        <v>150</v>
      </c>
      <c r="X8" s="183">
        <f>X7</f>
        <v>0</v>
      </c>
      <c r="Y8" s="183">
        <f>Y7</f>
        <v>0</v>
      </c>
      <c r="Z8" s="183">
        <f>Z7</f>
        <v>0</v>
      </c>
    </row>
    <row r="9" spans="1:26" ht="12.75" hidden="1">
      <c r="A9" s="275" t="s">
        <v>1652</v>
      </c>
      <c r="B9" s="276" t="s">
        <v>1653</v>
      </c>
      <c r="C9" s="114">
        <v>0</v>
      </c>
      <c r="D9" s="115">
        <v>0</v>
      </c>
      <c r="E9" s="115">
        <v>0</v>
      </c>
      <c r="F9" s="127">
        <v>0</v>
      </c>
      <c r="H9" s="171">
        <v>0</v>
      </c>
      <c r="I9" s="171">
        <v>0</v>
      </c>
      <c r="J9" s="171">
        <v>0</v>
      </c>
      <c r="K9" s="171">
        <v>0</v>
      </c>
      <c r="L9" s="171"/>
      <c r="N9" s="173" t="str">
        <f t="shared" si="0"/>
        <v>-</v>
      </c>
      <c r="O9" s="174" t="str">
        <f t="shared" si="1"/>
        <v>-</v>
      </c>
      <c r="P9" s="175" t="str">
        <f t="shared" si="2"/>
        <v>-</v>
      </c>
      <c r="Q9" s="253"/>
      <c r="R9" s="254"/>
      <c r="S9" s="254"/>
      <c r="T9" s="254"/>
      <c r="U9" s="254"/>
      <c r="W9" s="176"/>
      <c r="X9" s="176"/>
      <c r="Y9" s="176"/>
      <c r="Z9" s="176"/>
    </row>
    <row r="10" spans="1:26" ht="13.5" hidden="1" thickBot="1">
      <c r="A10" s="277"/>
      <c r="B10" s="278"/>
      <c r="C10" s="118">
        <v>0</v>
      </c>
      <c r="D10" s="119">
        <v>0</v>
      </c>
      <c r="E10" s="119">
        <v>0</v>
      </c>
      <c r="F10" s="128">
        <v>0</v>
      </c>
      <c r="H10" s="178">
        <v>0</v>
      </c>
      <c r="I10" s="178">
        <v>0</v>
      </c>
      <c r="J10" s="178">
        <v>0</v>
      </c>
      <c r="K10" s="178">
        <v>0</v>
      </c>
      <c r="L10" s="178"/>
      <c r="N10" s="180" t="str">
        <f t="shared" si="0"/>
        <v>-</v>
      </c>
      <c r="O10" s="181" t="str">
        <f t="shared" si="1"/>
        <v>-</v>
      </c>
      <c r="P10" s="182" t="str">
        <f t="shared" si="2"/>
        <v>-</v>
      </c>
      <c r="Q10" s="253"/>
      <c r="R10" s="255">
        <f>R9</f>
        <v>0</v>
      </c>
      <c r="S10" s="255">
        <f>S9</f>
        <v>0</v>
      </c>
      <c r="T10" s="255">
        <f>T9</f>
        <v>0</v>
      </c>
      <c r="U10" s="255">
        <f>U9</f>
        <v>0</v>
      </c>
      <c r="W10" s="183">
        <f>W9</f>
        <v>0</v>
      </c>
      <c r="X10" s="183">
        <f>X9</f>
        <v>0</v>
      </c>
      <c r="Y10" s="183">
        <f>Y9</f>
        <v>0</v>
      </c>
      <c r="Z10" s="183">
        <f>Z9</f>
        <v>0</v>
      </c>
    </row>
    <row r="11" spans="1:26" ht="12.75" hidden="1">
      <c r="A11" s="275" t="s">
        <v>1654</v>
      </c>
      <c r="B11" s="276" t="s">
        <v>1655</v>
      </c>
      <c r="C11" s="114">
        <v>0</v>
      </c>
      <c r="D11" s="115">
        <v>0</v>
      </c>
      <c r="E11" s="115">
        <v>0</v>
      </c>
      <c r="F11" s="127">
        <v>0</v>
      </c>
      <c r="H11" s="171">
        <v>0</v>
      </c>
      <c r="I11" s="171">
        <v>0</v>
      </c>
      <c r="J11" s="171">
        <v>0</v>
      </c>
      <c r="K11" s="171">
        <v>0</v>
      </c>
      <c r="L11" s="171"/>
      <c r="N11" s="173" t="str">
        <f t="shared" si="0"/>
        <v>-</v>
      </c>
      <c r="O11" s="174" t="str">
        <f t="shared" si="1"/>
        <v>-</v>
      </c>
      <c r="P11" s="175" t="str">
        <f t="shared" si="2"/>
        <v>-</v>
      </c>
      <c r="Q11" s="253"/>
      <c r="R11" s="254"/>
      <c r="S11" s="254"/>
      <c r="T11" s="254"/>
      <c r="U11" s="254"/>
      <c r="W11" s="176"/>
      <c r="X11" s="176"/>
      <c r="Y11" s="176"/>
      <c r="Z11" s="176"/>
    </row>
    <row r="12" spans="1:26" ht="13.5" hidden="1" thickBot="1">
      <c r="A12" s="277"/>
      <c r="B12" s="278"/>
      <c r="C12" s="118">
        <v>0</v>
      </c>
      <c r="D12" s="119">
        <v>0</v>
      </c>
      <c r="E12" s="119">
        <v>0</v>
      </c>
      <c r="F12" s="128">
        <v>0</v>
      </c>
      <c r="H12" s="178">
        <v>0</v>
      </c>
      <c r="I12" s="178">
        <v>0</v>
      </c>
      <c r="J12" s="178">
        <v>0</v>
      </c>
      <c r="K12" s="178">
        <v>0</v>
      </c>
      <c r="L12" s="178"/>
      <c r="N12" s="180" t="str">
        <f t="shared" si="0"/>
        <v>-</v>
      </c>
      <c r="O12" s="181" t="str">
        <f t="shared" si="1"/>
        <v>-</v>
      </c>
      <c r="P12" s="182" t="str">
        <f t="shared" si="2"/>
        <v>-</v>
      </c>
      <c r="Q12" s="253"/>
      <c r="R12" s="255">
        <f>R11</f>
        <v>0</v>
      </c>
      <c r="S12" s="255">
        <f>S11</f>
        <v>0</v>
      </c>
      <c r="T12" s="255">
        <f>T11</f>
        <v>0</v>
      </c>
      <c r="U12" s="255">
        <f>U11</f>
        <v>0</v>
      </c>
      <c r="W12" s="183">
        <f>W11</f>
        <v>0</v>
      </c>
      <c r="X12" s="183">
        <f>X11</f>
        <v>0</v>
      </c>
      <c r="Y12" s="183">
        <f>Y11</f>
        <v>0</v>
      </c>
      <c r="Z12" s="183">
        <f>Z11</f>
        <v>0</v>
      </c>
    </row>
    <row r="13" spans="1:26" ht="12.75" hidden="1">
      <c r="A13" s="275" t="s">
        <v>1656</v>
      </c>
      <c r="B13" s="276" t="s">
        <v>1655</v>
      </c>
      <c r="C13" s="114">
        <v>0</v>
      </c>
      <c r="D13" s="115">
        <v>0</v>
      </c>
      <c r="E13" s="115">
        <v>0</v>
      </c>
      <c r="F13" s="127">
        <v>0</v>
      </c>
      <c r="H13" s="171">
        <v>0</v>
      </c>
      <c r="I13" s="171">
        <v>0</v>
      </c>
      <c r="J13" s="171">
        <v>0</v>
      </c>
      <c r="K13" s="171">
        <v>0</v>
      </c>
      <c r="L13" s="171"/>
      <c r="N13" s="173" t="str">
        <f t="shared" si="0"/>
        <v>-</v>
      </c>
      <c r="O13" s="174" t="str">
        <f t="shared" si="1"/>
        <v>-</v>
      </c>
      <c r="P13" s="175" t="str">
        <f t="shared" si="2"/>
        <v>-</v>
      </c>
      <c r="Q13" s="253"/>
      <c r="R13" s="254"/>
      <c r="S13" s="254"/>
      <c r="T13" s="254"/>
      <c r="U13" s="254"/>
      <c r="W13" s="176"/>
      <c r="X13" s="176"/>
      <c r="Y13" s="176"/>
      <c r="Z13" s="176"/>
    </row>
    <row r="14" spans="1:26" ht="13.5" hidden="1" thickBot="1">
      <c r="A14" s="277"/>
      <c r="B14" s="278"/>
      <c r="C14" s="118">
        <v>0</v>
      </c>
      <c r="D14" s="119">
        <v>0</v>
      </c>
      <c r="E14" s="119">
        <v>0</v>
      </c>
      <c r="F14" s="128">
        <v>0</v>
      </c>
      <c r="H14" s="178">
        <v>0</v>
      </c>
      <c r="I14" s="178">
        <v>0</v>
      </c>
      <c r="J14" s="178">
        <v>0</v>
      </c>
      <c r="K14" s="178">
        <v>0</v>
      </c>
      <c r="L14" s="178"/>
      <c r="N14" s="180" t="str">
        <f t="shared" si="0"/>
        <v>-</v>
      </c>
      <c r="O14" s="181" t="str">
        <f t="shared" si="1"/>
        <v>-</v>
      </c>
      <c r="P14" s="182" t="str">
        <f t="shared" si="2"/>
        <v>-</v>
      </c>
      <c r="Q14" s="253"/>
      <c r="R14" s="255">
        <f>R13</f>
        <v>0</v>
      </c>
      <c r="S14" s="255">
        <f>S13</f>
        <v>0</v>
      </c>
      <c r="T14" s="255">
        <f>T13</f>
        <v>0</v>
      </c>
      <c r="U14" s="255">
        <f>U13</f>
        <v>0</v>
      </c>
      <c r="W14" s="183">
        <f>W13</f>
        <v>0</v>
      </c>
      <c r="X14" s="183">
        <f>X13</f>
        <v>0</v>
      </c>
      <c r="Y14" s="183">
        <f>Y13</f>
        <v>0</v>
      </c>
      <c r="Z14" s="183">
        <f>Z13</f>
        <v>0</v>
      </c>
    </row>
    <row r="15" spans="1:26" ht="12.75">
      <c r="A15" s="112" t="s">
        <v>1657</v>
      </c>
      <c r="B15" s="113" t="s">
        <v>1658</v>
      </c>
      <c r="C15" s="114">
        <v>28903</v>
      </c>
      <c r="D15" s="115">
        <v>19430</v>
      </c>
      <c r="E15" s="115">
        <v>6801</v>
      </c>
      <c r="F15" s="127">
        <v>2672</v>
      </c>
      <c r="H15" s="171">
        <v>27619</v>
      </c>
      <c r="I15" s="171">
        <v>18479</v>
      </c>
      <c r="J15" s="171">
        <v>6468</v>
      </c>
      <c r="K15" s="171">
        <v>2672</v>
      </c>
      <c r="L15" s="171"/>
      <c r="N15" s="173">
        <f t="shared" si="0"/>
        <v>4.648973532712986</v>
      </c>
      <c r="O15" s="174">
        <f t="shared" si="1"/>
        <v>5.1463823799989115</v>
      </c>
      <c r="P15" s="175">
        <f t="shared" si="2"/>
        <v>0</v>
      </c>
      <c r="Q15" s="250"/>
      <c r="R15" s="254"/>
      <c r="S15" s="254"/>
      <c r="T15" s="254"/>
      <c r="U15" s="254"/>
      <c r="W15" s="176">
        <v>22</v>
      </c>
      <c r="X15" s="176"/>
      <c r="Y15" s="176"/>
      <c r="Z15" s="176"/>
    </row>
    <row r="16" spans="1:26" ht="13.5" thickBot="1">
      <c r="A16" s="116"/>
      <c r="B16" s="117"/>
      <c r="C16" s="118">
        <v>35852</v>
      </c>
      <c r="D16" s="119">
        <v>19339</v>
      </c>
      <c r="E16" s="119">
        <v>6769</v>
      </c>
      <c r="F16" s="128">
        <v>9744</v>
      </c>
      <c r="H16" s="178">
        <v>34691</v>
      </c>
      <c r="I16" s="178">
        <v>18479</v>
      </c>
      <c r="J16" s="178">
        <v>6468</v>
      </c>
      <c r="K16" s="178">
        <v>9744</v>
      </c>
      <c r="L16" s="178"/>
      <c r="N16" s="180">
        <f t="shared" si="0"/>
        <v>3.346689343057278</v>
      </c>
      <c r="O16" s="181">
        <f t="shared" si="1"/>
        <v>4.65393148979922</v>
      </c>
      <c r="P16" s="182">
        <f t="shared" si="2"/>
        <v>0</v>
      </c>
      <c r="Q16" s="250"/>
      <c r="R16" s="255">
        <f>R15</f>
        <v>0</v>
      </c>
      <c r="S16" s="255">
        <f>S15</f>
        <v>0</v>
      </c>
      <c r="T16" s="255">
        <f>T15</f>
        <v>0</v>
      </c>
      <c r="U16" s="255">
        <f>U15</f>
        <v>0</v>
      </c>
      <c r="W16" s="183">
        <f>W15</f>
        <v>22</v>
      </c>
      <c r="X16" s="183">
        <f>X15</f>
        <v>0</v>
      </c>
      <c r="Y16" s="183">
        <f>Y15</f>
        <v>0</v>
      </c>
      <c r="Z16" s="183">
        <f>Z15</f>
        <v>0</v>
      </c>
    </row>
    <row r="17" spans="1:26" ht="12.75" hidden="1">
      <c r="A17" s="275" t="s">
        <v>1659</v>
      </c>
      <c r="B17" s="276" t="s">
        <v>1660</v>
      </c>
      <c r="C17" s="114">
        <v>27333</v>
      </c>
      <c r="D17" s="115">
        <v>18263</v>
      </c>
      <c r="E17" s="115">
        <v>6392</v>
      </c>
      <c r="F17" s="127">
        <v>2678</v>
      </c>
      <c r="H17" s="171">
        <v>26126</v>
      </c>
      <c r="I17" s="171">
        <v>17369</v>
      </c>
      <c r="J17" s="171">
        <v>6079</v>
      </c>
      <c r="K17" s="171">
        <v>2678</v>
      </c>
      <c r="L17" s="171"/>
      <c r="N17" s="173">
        <f t="shared" si="0"/>
        <v>4.619918854780678</v>
      </c>
      <c r="O17" s="174">
        <f t="shared" si="1"/>
        <v>5.147101157234161</v>
      </c>
      <c r="P17" s="175">
        <f t="shared" si="2"/>
        <v>0</v>
      </c>
      <c r="Q17" s="253"/>
      <c r="R17" s="254"/>
      <c r="S17" s="254"/>
      <c r="T17" s="254"/>
      <c r="U17" s="254"/>
      <c r="W17" s="176"/>
      <c r="X17" s="176"/>
      <c r="Y17" s="176"/>
      <c r="Z17" s="176"/>
    </row>
    <row r="18" spans="1:26" ht="13.5" hidden="1" thickBot="1">
      <c r="A18" s="277"/>
      <c r="B18" s="278"/>
      <c r="C18" s="118">
        <v>36646</v>
      </c>
      <c r="D18" s="119">
        <v>19932</v>
      </c>
      <c r="E18" s="119">
        <v>6976</v>
      </c>
      <c r="F18" s="128">
        <v>9738</v>
      </c>
      <c r="H18" s="178">
        <v>35450</v>
      </c>
      <c r="I18" s="178">
        <v>19046</v>
      </c>
      <c r="J18" s="178">
        <v>6666</v>
      </c>
      <c r="K18" s="178">
        <v>9738</v>
      </c>
      <c r="L18" s="178"/>
      <c r="N18" s="180">
        <f t="shared" si="0"/>
        <v>3.3737658674189106</v>
      </c>
      <c r="O18" s="181">
        <f t="shared" si="1"/>
        <v>4.6518954111099475</v>
      </c>
      <c r="P18" s="182">
        <f t="shared" si="2"/>
        <v>0</v>
      </c>
      <c r="Q18" s="253"/>
      <c r="R18" s="255">
        <f>R17</f>
        <v>0</v>
      </c>
      <c r="S18" s="255">
        <f>S17</f>
        <v>0</v>
      </c>
      <c r="T18" s="255">
        <f>T17</f>
        <v>0</v>
      </c>
      <c r="U18" s="255">
        <f>U17</f>
        <v>0</v>
      </c>
      <c r="W18" s="183">
        <f>W17</f>
        <v>0</v>
      </c>
      <c r="X18" s="183">
        <f>X17</f>
        <v>0</v>
      </c>
      <c r="Y18" s="183">
        <f>Y17</f>
        <v>0</v>
      </c>
      <c r="Z18" s="183">
        <f>Z17</f>
        <v>0</v>
      </c>
    </row>
    <row r="19" spans="1:26" ht="12.75" hidden="1">
      <c r="A19" s="275" t="s">
        <v>1661</v>
      </c>
      <c r="B19" s="276" t="s">
        <v>1662</v>
      </c>
      <c r="C19" s="114">
        <v>0</v>
      </c>
      <c r="D19" s="115">
        <v>0</v>
      </c>
      <c r="E19" s="115">
        <v>0</v>
      </c>
      <c r="F19" s="127">
        <v>0</v>
      </c>
      <c r="H19" s="171">
        <v>0</v>
      </c>
      <c r="I19" s="171">
        <v>0</v>
      </c>
      <c r="J19" s="171">
        <v>0</v>
      </c>
      <c r="K19" s="171">
        <v>0</v>
      </c>
      <c r="L19" s="171"/>
      <c r="N19" s="173" t="str">
        <f t="shared" si="0"/>
        <v>-</v>
      </c>
      <c r="O19" s="174" t="str">
        <f t="shared" si="1"/>
        <v>-</v>
      </c>
      <c r="P19" s="175" t="str">
        <f t="shared" si="2"/>
        <v>-</v>
      </c>
      <c r="Q19" s="253"/>
      <c r="R19" s="254"/>
      <c r="S19" s="254"/>
      <c r="T19" s="254"/>
      <c r="U19" s="254"/>
      <c r="W19" s="176"/>
      <c r="X19" s="176"/>
      <c r="Y19" s="176"/>
      <c r="Z19" s="176"/>
    </row>
    <row r="20" spans="1:26" ht="13.5" hidden="1" thickBot="1">
      <c r="A20" s="277"/>
      <c r="B20" s="278"/>
      <c r="C20" s="118">
        <v>0</v>
      </c>
      <c r="D20" s="119">
        <v>0</v>
      </c>
      <c r="E20" s="119">
        <v>0</v>
      </c>
      <c r="F20" s="128">
        <v>0</v>
      </c>
      <c r="H20" s="178">
        <v>0</v>
      </c>
      <c r="I20" s="178">
        <v>0</v>
      </c>
      <c r="J20" s="178">
        <v>0</v>
      </c>
      <c r="K20" s="178">
        <v>0</v>
      </c>
      <c r="L20" s="178"/>
      <c r="N20" s="180" t="str">
        <f t="shared" si="0"/>
        <v>-</v>
      </c>
      <c r="O20" s="181" t="str">
        <f t="shared" si="1"/>
        <v>-</v>
      </c>
      <c r="P20" s="182" t="str">
        <f t="shared" si="2"/>
        <v>-</v>
      </c>
      <c r="Q20" s="253"/>
      <c r="R20" s="255">
        <f>R19</f>
        <v>0</v>
      </c>
      <c r="S20" s="255">
        <f>S19</f>
        <v>0</v>
      </c>
      <c r="T20" s="255">
        <f>T19</f>
        <v>0</v>
      </c>
      <c r="U20" s="255">
        <f>U19</f>
        <v>0</v>
      </c>
      <c r="W20" s="183">
        <f>W19</f>
        <v>0</v>
      </c>
      <c r="X20" s="183">
        <f>X19</f>
        <v>0</v>
      </c>
      <c r="Y20" s="183">
        <f>Y19</f>
        <v>0</v>
      </c>
      <c r="Z20" s="183">
        <f>Z19</f>
        <v>0</v>
      </c>
    </row>
    <row r="21" spans="1:26" ht="12.75" hidden="1">
      <c r="A21" s="275" t="s">
        <v>1663</v>
      </c>
      <c r="B21" s="276" t="s">
        <v>1664</v>
      </c>
      <c r="C21" s="114">
        <v>0</v>
      </c>
      <c r="D21" s="115">
        <v>0</v>
      </c>
      <c r="E21" s="115">
        <v>0</v>
      </c>
      <c r="F21" s="127">
        <v>0</v>
      </c>
      <c r="H21" s="171">
        <v>0</v>
      </c>
      <c r="I21" s="171">
        <v>0</v>
      </c>
      <c r="J21" s="171">
        <v>0</v>
      </c>
      <c r="K21" s="171">
        <v>0</v>
      </c>
      <c r="L21" s="171"/>
      <c r="N21" s="173" t="str">
        <f t="shared" si="0"/>
        <v>-</v>
      </c>
      <c r="O21" s="174" t="str">
        <f t="shared" si="1"/>
        <v>-</v>
      </c>
      <c r="P21" s="175" t="str">
        <f t="shared" si="2"/>
        <v>-</v>
      </c>
      <c r="Q21" s="253"/>
      <c r="R21" s="254"/>
      <c r="S21" s="254"/>
      <c r="T21" s="254"/>
      <c r="U21" s="254"/>
      <c r="W21" s="176"/>
      <c r="X21" s="176"/>
      <c r="Y21" s="176"/>
      <c r="Z21" s="176"/>
    </row>
    <row r="22" spans="1:26" ht="13.5" hidden="1" thickBot="1">
      <c r="A22" s="277"/>
      <c r="B22" s="278"/>
      <c r="C22" s="118">
        <v>0</v>
      </c>
      <c r="D22" s="119">
        <v>0</v>
      </c>
      <c r="E22" s="119">
        <v>0</v>
      </c>
      <c r="F22" s="128">
        <v>0</v>
      </c>
      <c r="H22" s="178">
        <v>0</v>
      </c>
      <c r="I22" s="178">
        <v>0</v>
      </c>
      <c r="J22" s="178">
        <v>0</v>
      </c>
      <c r="K22" s="178">
        <v>0</v>
      </c>
      <c r="L22" s="178"/>
      <c r="N22" s="180" t="str">
        <f t="shared" si="0"/>
        <v>-</v>
      </c>
      <c r="O22" s="181" t="str">
        <f t="shared" si="1"/>
        <v>-</v>
      </c>
      <c r="P22" s="182" t="str">
        <f t="shared" si="2"/>
        <v>-</v>
      </c>
      <c r="Q22" s="253"/>
      <c r="R22" s="255">
        <f>R21</f>
        <v>0</v>
      </c>
      <c r="S22" s="255">
        <f>S21</f>
        <v>0</v>
      </c>
      <c r="T22" s="255">
        <f>T21</f>
        <v>0</v>
      </c>
      <c r="U22" s="255">
        <f>U21</f>
        <v>0</v>
      </c>
      <c r="W22" s="183">
        <f>W21</f>
        <v>0</v>
      </c>
      <c r="X22" s="183">
        <f>X21</f>
        <v>0</v>
      </c>
      <c r="Y22" s="183">
        <f>Y21</f>
        <v>0</v>
      </c>
      <c r="Z22" s="183">
        <f>Z21</f>
        <v>0</v>
      </c>
    </row>
    <row r="23" spans="1:26" ht="12.75" hidden="1">
      <c r="A23" s="275" t="s">
        <v>1665</v>
      </c>
      <c r="B23" s="276" t="s">
        <v>1662</v>
      </c>
      <c r="C23" s="114">
        <v>0</v>
      </c>
      <c r="D23" s="115">
        <v>0</v>
      </c>
      <c r="E23" s="115">
        <v>0</v>
      </c>
      <c r="F23" s="127">
        <v>0</v>
      </c>
      <c r="H23" s="171">
        <v>0</v>
      </c>
      <c r="I23" s="171">
        <v>0</v>
      </c>
      <c r="J23" s="171">
        <v>0</v>
      </c>
      <c r="K23" s="171">
        <v>0</v>
      </c>
      <c r="L23" s="171"/>
      <c r="N23" s="173" t="str">
        <f aca="true" t="shared" si="3" ref="N23:N86">IF(H23=0,"-",C23/H23*100-100)</f>
        <v>-</v>
      </c>
      <c r="O23" s="174" t="str">
        <f aca="true" t="shared" si="4" ref="O23:O86">IF(H23=0,"-",D23/I23*100-100)</f>
        <v>-</v>
      </c>
      <c r="P23" s="175" t="str">
        <f aca="true" t="shared" si="5" ref="P23:P86">IF(H23=0,"-",F23/(K23+L23)*100-100)</f>
        <v>-</v>
      </c>
      <c r="Q23" s="253"/>
      <c r="R23" s="254"/>
      <c r="S23" s="254"/>
      <c r="T23" s="254"/>
      <c r="U23" s="254"/>
      <c r="W23" s="176"/>
      <c r="X23" s="176"/>
      <c r="Y23" s="176"/>
      <c r="Z23" s="176"/>
    </row>
    <row r="24" spans="1:26" ht="13.5" hidden="1" thickBot="1">
      <c r="A24" s="277"/>
      <c r="B24" s="278"/>
      <c r="C24" s="118">
        <v>0</v>
      </c>
      <c r="D24" s="119">
        <v>0</v>
      </c>
      <c r="E24" s="119">
        <v>0</v>
      </c>
      <c r="F24" s="128">
        <v>0</v>
      </c>
      <c r="H24" s="178">
        <v>0</v>
      </c>
      <c r="I24" s="178">
        <v>0</v>
      </c>
      <c r="J24" s="178">
        <v>0</v>
      </c>
      <c r="K24" s="178">
        <v>0</v>
      </c>
      <c r="L24" s="178"/>
      <c r="N24" s="180" t="str">
        <f t="shared" si="3"/>
        <v>-</v>
      </c>
      <c r="O24" s="181" t="str">
        <f t="shared" si="4"/>
        <v>-</v>
      </c>
      <c r="P24" s="182" t="str">
        <f t="shared" si="5"/>
        <v>-</v>
      </c>
      <c r="Q24" s="253"/>
      <c r="R24" s="255">
        <f>R23</f>
        <v>0</v>
      </c>
      <c r="S24" s="255">
        <f>S23</f>
        <v>0</v>
      </c>
      <c r="T24" s="255">
        <f>T23</f>
        <v>0</v>
      </c>
      <c r="U24" s="255">
        <f>U23</f>
        <v>0</v>
      </c>
      <c r="W24" s="183">
        <f>W23</f>
        <v>0</v>
      </c>
      <c r="X24" s="183">
        <f>X23</f>
        <v>0</v>
      </c>
      <c r="Y24" s="183">
        <f>Y23</f>
        <v>0</v>
      </c>
      <c r="Z24" s="183">
        <f>Z23</f>
        <v>0</v>
      </c>
    </row>
    <row r="25" spans="1:26" ht="12.75" hidden="1">
      <c r="A25" s="275" t="s">
        <v>1666</v>
      </c>
      <c r="B25" s="276" t="s">
        <v>1667</v>
      </c>
      <c r="C25" s="114">
        <v>0</v>
      </c>
      <c r="D25" s="115">
        <v>0</v>
      </c>
      <c r="E25" s="115">
        <v>0</v>
      </c>
      <c r="F25" s="127">
        <v>0</v>
      </c>
      <c r="H25" s="171">
        <v>0</v>
      </c>
      <c r="I25" s="171">
        <v>0</v>
      </c>
      <c r="J25" s="171">
        <v>0</v>
      </c>
      <c r="K25" s="171">
        <v>0</v>
      </c>
      <c r="L25" s="171"/>
      <c r="N25" s="173" t="str">
        <f t="shared" si="3"/>
        <v>-</v>
      </c>
      <c r="O25" s="174" t="str">
        <f t="shared" si="4"/>
        <v>-</v>
      </c>
      <c r="P25" s="175" t="str">
        <f t="shared" si="5"/>
        <v>-</v>
      </c>
      <c r="Q25" s="253"/>
      <c r="R25" s="254"/>
      <c r="S25" s="254"/>
      <c r="T25" s="254"/>
      <c r="U25" s="254"/>
      <c r="W25" s="176"/>
      <c r="X25" s="176"/>
      <c r="Y25" s="176"/>
      <c r="Z25" s="176"/>
    </row>
    <row r="26" spans="1:26" ht="13.5" hidden="1" thickBot="1">
      <c r="A26" s="277"/>
      <c r="B26" s="278"/>
      <c r="C26" s="118">
        <v>0</v>
      </c>
      <c r="D26" s="119">
        <v>0</v>
      </c>
      <c r="E26" s="119">
        <v>0</v>
      </c>
      <c r="F26" s="128">
        <v>0</v>
      </c>
      <c r="H26" s="178">
        <v>0</v>
      </c>
      <c r="I26" s="178">
        <v>0</v>
      </c>
      <c r="J26" s="178">
        <v>0</v>
      </c>
      <c r="K26" s="178">
        <v>0</v>
      </c>
      <c r="L26" s="178"/>
      <c r="N26" s="180" t="str">
        <f t="shared" si="3"/>
        <v>-</v>
      </c>
      <c r="O26" s="181" t="str">
        <f t="shared" si="4"/>
        <v>-</v>
      </c>
      <c r="P26" s="182" t="str">
        <f t="shared" si="5"/>
        <v>-</v>
      </c>
      <c r="Q26" s="253"/>
      <c r="R26" s="255">
        <f>R25</f>
        <v>0</v>
      </c>
      <c r="S26" s="255">
        <f>S25</f>
        <v>0</v>
      </c>
      <c r="T26" s="255">
        <f>T25</f>
        <v>0</v>
      </c>
      <c r="U26" s="255">
        <f>U25</f>
        <v>0</v>
      </c>
      <c r="W26" s="183">
        <f>W25</f>
        <v>0</v>
      </c>
      <c r="X26" s="183">
        <f>X25</f>
        <v>0</v>
      </c>
      <c r="Y26" s="183">
        <f>Y25</f>
        <v>0</v>
      </c>
      <c r="Z26" s="183">
        <f>Z25</f>
        <v>0</v>
      </c>
    </row>
    <row r="27" spans="1:26" ht="12.75">
      <c r="A27" s="112" t="s">
        <v>1668</v>
      </c>
      <c r="B27" s="113" t="s">
        <v>1669</v>
      </c>
      <c r="C27" s="114">
        <v>32017</v>
      </c>
      <c r="D27" s="115">
        <v>21731</v>
      </c>
      <c r="E27" s="115">
        <v>7606</v>
      </c>
      <c r="F27" s="127">
        <v>2680</v>
      </c>
      <c r="H27" s="171">
        <v>30587</v>
      </c>
      <c r="I27" s="171">
        <v>20672</v>
      </c>
      <c r="J27" s="171">
        <v>7235</v>
      </c>
      <c r="K27" s="171">
        <v>2680</v>
      </c>
      <c r="L27" s="171"/>
      <c r="N27" s="173">
        <f t="shared" si="3"/>
        <v>4.675188805701765</v>
      </c>
      <c r="O27" s="174">
        <f t="shared" si="4"/>
        <v>5.1228715170278605</v>
      </c>
      <c r="P27" s="175">
        <f t="shared" si="5"/>
        <v>0</v>
      </c>
      <c r="Q27" s="250"/>
      <c r="R27" s="254">
        <v>152</v>
      </c>
      <c r="S27" s="254"/>
      <c r="T27" s="254"/>
      <c r="U27" s="254"/>
      <c r="W27" s="176">
        <v>244</v>
      </c>
      <c r="X27" s="176"/>
      <c r="Y27" s="176"/>
      <c r="Z27" s="176"/>
    </row>
    <row r="28" spans="1:26" ht="13.5" thickBot="1">
      <c r="A28" s="116"/>
      <c r="B28" s="117"/>
      <c r="C28" s="118">
        <v>28947</v>
      </c>
      <c r="D28" s="119">
        <v>14238</v>
      </c>
      <c r="E28" s="119">
        <v>4983</v>
      </c>
      <c r="F28" s="128">
        <v>9726</v>
      </c>
      <c r="H28" s="178">
        <v>28093</v>
      </c>
      <c r="I28" s="178">
        <v>13605</v>
      </c>
      <c r="J28" s="178">
        <v>4762</v>
      </c>
      <c r="K28" s="178">
        <v>9726</v>
      </c>
      <c r="L28" s="178"/>
      <c r="N28" s="180">
        <f t="shared" si="3"/>
        <v>3.0399031787277977</v>
      </c>
      <c r="O28" s="181">
        <f t="shared" si="4"/>
        <v>4.652701212789424</v>
      </c>
      <c r="P28" s="182">
        <f t="shared" si="5"/>
        <v>0</v>
      </c>
      <c r="Q28" s="250"/>
      <c r="R28" s="255">
        <f>R27</f>
        <v>152</v>
      </c>
      <c r="S28" s="255">
        <f>S27</f>
        <v>0</v>
      </c>
      <c r="T28" s="255">
        <f>T27</f>
        <v>0</v>
      </c>
      <c r="U28" s="255">
        <f>U27</f>
        <v>0</v>
      </c>
      <c r="W28" s="183">
        <f>W27</f>
        <v>244</v>
      </c>
      <c r="X28" s="183">
        <f>X27</f>
        <v>0</v>
      </c>
      <c r="Y28" s="183">
        <f>Y27</f>
        <v>0</v>
      </c>
      <c r="Z28" s="183">
        <f>Z27</f>
        <v>0</v>
      </c>
    </row>
    <row r="29" spans="1:26" ht="12.75">
      <c r="A29" s="112" t="s">
        <v>1670</v>
      </c>
      <c r="B29" s="113" t="s">
        <v>1671</v>
      </c>
      <c r="C29" s="114">
        <v>33903</v>
      </c>
      <c r="D29" s="115">
        <v>23121</v>
      </c>
      <c r="E29" s="115">
        <v>8092</v>
      </c>
      <c r="F29" s="127">
        <v>2690</v>
      </c>
      <c r="H29" s="171">
        <v>32382</v>
      </c>
      <c r="I29" s="171">
        <v>21994</v>
      </c>
      <c r="J29" s="171">
        <v>7698</v>
      </c>
      <c r="K29" s="171">
        <v>2690</v>
      </c>
      <c r="L29" s="171"/>
      <c r="N29" s="173">
        <f t="shared" si="3"/>
        <v>4.697053918843807</v>
      </c>
      <c r="O29" s="174">
        <f t="shared" si="4"/>
        <v>5.124124761298532</v>
      </c>
      <c r="P29" s="175">
        <f t="shared" si="5"/>
        <v>0</v>
      </c>
      <c r="Q29" s="250"/>
      <c r="R29" s="254">
        <v>182</v>
      </c>
      <c r="S29" s="254"/>
      <c r="T29" s="254"/>
      <c r="U29" s="254"/>
      <c r="W29" s="176">
        <v>268</v>
      </c>
      <c r="X29" s="176"/>
      <c r="Y29" s="176"/>
      <c r="Z29" s="176"/>
    </row>
    <row r="30" spans="1:26" ht="13.5" thickBot="1">
      <c r="A30" s="116"/>
      <c r="B30" s="117"/>
      <c r="C30" s="118">
        <v>29771</v>
      </c>
      <c r="D30" s="119">
        <v>14846</v>
      </c>
      <c r="E30" s="119">
        <v>5196</v>
      </c>
      <c r="F30" s="128">
        <v>9729</v>
      </c>
      <c r="H30" s="178">
        <v>28880</v>
      </c>
      <c r="I30" s="178">
        <v>14186</v>
      </c>
      <c r="J30" s="178">
        <v>4965</v>
      </c>
      <c r="K30" s="178">
        <v>9729</v>
      </c>
      <c r="L30" s="178"/>
      <c r="N30" s="180">
        <f t="shared" si="3"/>
        <v>3.085180055401665</v>
      </c>
      <c r="O30" s="181">
        <f t="shared" si="4"/>
        <v>4.652474270407453</v>
      </c>
      <c r="P30" s="182">
        <f t="shared" si="5"/>
        <v>0</v>
      </c>
      <c r="Q30" s="250"/>
      <c r="R30" s="255">
        <f>R29</f>
        <v>182</v>
      </c>
      <c r="S30" s="255">
        <f>S29</f>
        <v>0</v>
      </c>
      <c r="T30" s="255">
        <f>T29</f>
        <v>0</v>
      </c>
      <c r="U30" s="255">
        <f>U29</f>
        <v>0</v>
      </c>
      <c r="W30" s="183">
        <f>W29</f>
        <v>268</v>
      </c>
      <c r="X30" s="183">
        <f>X29</f>
        <v>0</v>
      </c>
      <c r="Y30" s="183">
        <f>Y29</f>
        <v>0</v>
      </c>
      <c r="Z30" s="183">
        <f>Z29</f>
        <v>0</v>
      </c>
    </row>
    <row r="31" spans="1:26" ht="12.75" hidden="1">
      <c r="A31" s="275" t="s">
        <v>1672</v>
      </c>
      <c r="B31" s="279" t="s">
        <v>1490</v>
      </c>
      <c r="C31" s="120">
        <v>0</v>
      </c>
      <c r="D31" s="121">
        <v>0</v>
      </c>
      <c r="E31" s="121">
        <v>0</v>
      </c>
      <c r="F31" s="129">
        <v>0</v>
      </c>
      <c r="H31" s="171">
        <v>0</v>
      </c>
      <c r="I31" s="171">
        <v>0</v>
      </c>
      <c r="J31" s="171">
        <v>0</v>
      </c>
      <c r="K31" s="171">
        <v>0</v>
      </c>
      <c r="L31" s="171"/>
      <c r="N31" s="173" t="str">
        <f t="shared" si="3"/>
        <v>-</v>
      </c>
      <c r="O31" s="174" t="str">
        <f t="shared" si="4"/>
        <v>-</v>
      </c>
      <c r="P31" s="175" t="str">
        <f t="shared" si="5"/>
        <v>-</v>
      </c>
      <c r="Q31" s="253"/>
      <c r="R31" s="254"/>
      <c r="S31" s="254"/>
      <c r="T31" s="254"/>
      <c r="U31" s="254"/>
      <c r="W31" s="176"/>
      <c r="X31" s="176"/>
      <c r="Y31" s="176"/>
      <c r="Z31" s="176"/>
    </row>
    <row r="32" spans="1:26" ht="13.5" hidden="1" thickBot="1">
      <c r="A32" s="277"/>
      <c r="B32" s="278"/>
      <c r="C32" s="118">
        <v>0</v>
      </c>
      <c r="D32" s="119">
        <v>0</v>
      </c>
      <c r="E32" s="119">
        <v>0</v>
      </c>
      <c r="F32" s="128">
        <v>0</v>
      </c>
      <c r="H32" s="178">
        <v>0</v>
      </c>
      <c r="I32" s="178">
        <v>0</v>
      </c>
      <c r="J32" s="178">
        <v>0</v>
      </c>
      <c r="K32" s="178">
        <v>0</v>
      </c>
      <c r="L32" s="178"/>
      <c r="N32" s="180" t="str">
        <f t="shared" si="3"/>
        <v>-</v>
      </c>
      <c r="O32" s="181" t="str">
        <f t="shared" si="4"/>
        <v>-</v>
      </c>
      <c r="P32" s="182" t="str">
        <f t="shared" si="5"/>
        <v>-</v>
      </c>
      <c r="Q32" s="253"/>
      <c r="R32" s="255">
        <f>R31</f>
        <v>0</v>
      </c>
      <c r="S32" s="255">
        <f>S31</f>
        <v>0</v>
      </c>
      <c r="T32" s="255">
        <f>T31</f>
        <v>0</v>
      </c>
      <c r="U32" s="255">
        <f>U31</f>
        <v>0</v>
      </c>
      <c r="W32" s="183">
        <f>W31</f>
        <v>0</v>
      </c>
      <c r="X32" s="183">
        <f>X31</f>
        <v>0</v>
      </c>
      <c r="Y32" s="183">
        <f>Y31</f>
        <v>0</v>
      </c>
      <c r="Z32" s="183">
        <f>Z31</f>
        <v>0</v>
      </c>
    </row>
    <row r="33" spans="1:26" ht="12.75">
      <c r="A33" s="112" t="s">
        <v>1673</v>
      </c>
      <c r="B33" s="113" t="s">
        <v>1674</v>
      </c>
      <c r="C33" s="114">
        <v>35307</v>
      </c>
      <c r="D33" s="115">
        <v>24155</v>
      </c>
      <c r="E33" s="115">
        <v>8454</v>
      </c>
      <c r="F33" s="127">
        <v>2698</v>
      </c>
      <c r="H33" s="171">
        <v>33717</v>
      </c>
      <c r="I33" s="171">
        <v>22977</v>
      </c>
      <c r="J33" s="171">
        <v>8042</v>
      </c>
      <c r="K33" s="171">
        <v>2698</v>
      </c>
      <c r="L33" s="171"/>
      <c r="N33" s="173">
        <f t="shared" si="3"/>
        <v>4.715722039327346</v>
      </c>
      <c r="O33" s="174">
        <f t="shared" si="4"/>
        <v>5.126865996431221</v>
      </c>
      <c r="P33" s="175">
        <f t="shared" si="5"/>
        <v>0</v>
      </c>
      <c r="Q33" s="250"/>
      <c r="R33" s="254">
        <v>36</v>
      </c>
      <c r="S33" s="254"/>
      <c r="T33" s="254"/>
      <c r="U33" s="254"/>
      <c r="W33" s="176">
        <v>45</v>
      </c>
      <c r="X33" s="176"/>
      <c r="Y33" s="176"/>
      <c r="Z33" s="176"/>
    </row>
    <row r="34" spans="1:26" ht="13.5" thickBot="1">
      <c r="A34" s="116"/>
      <c r="B34" s="117"/>
      <c r="C34" s="118">
        <v>29539</v>
      </c>
      <c r="D34" s="119">
        <v>14677</v>
      </c>
      <c r="E34" s="119">
        <v>5137</v>
      </c>
      <c r="F34" s="128">
        <v>9725</v>
      </c>
      <c r="H34" s="178">
        <v>28659</v>
      </c>
      <c r="I34" s="178">
        <v>14025</v>
      </c>
      <c r="J34" s="178">
        <v>4909</v>
      </c>
      <c r="K34" s="178">
        <v>9725</v>
      </c>
      <c r="L34" s="178"/>
      <c r="N34" s="180">
        <f t="shared" si="3"/>
        <v>3.070588645800626</v>
      </c>
      <c r="O34" s="181">
        <f t="shared" si="4"/>
        <v>4.6488413547237</v>
      </c>
      <c r="P34" s="182">
        <f t="shared" si="5"/>
        <v>0</v>
      </c>
      <c r="Q34" s="250"/>
      <c r="R34" s="255">
        <f>R33</f>
        <v>36</v>
      </c>
      <c r="S34" s="255">
        <f>S33</f>
        <v>0</v>
      </c>
      <c r="T34" s="255">
        <f>T33</f>
        <v>0</v>
      </c>
      <c r="U34" s="255">
        <f>U33</f>
        <v>0</v>
      </c>
      <c r="W34" s="183">
        <f>W33</f>
        <v>45</v>
      </c>
      <c r="X34" s="183">
        <f>X33</f>
        <v>0</v>
      </c>
      <c r="Y34" s="183">
        <f>Y33</f>
        <v>0</v>
      </c>
      <c r="Z34" s="183">
        <f>Z33</f>
        <v>0</v>
      </c>
    </row>
    <row r="35" spans="1:26" ht="12.75">
      <c r="A35" s="112" t="s">
        <v>1675</v>
      </c>
      <c r="B35" s="113" t="s">
        <v>1676</v>
      </c>
      <c r="C35" s="114">
        <v>31659</v>
      </c>
      <c r="D35" s="115">
        <v>21476</v>
      </c>
      <c r="E35" s="115">
        <v>7517</v>
      </c>
      <c r="F35" s="127">
        <v>2666</v>
      </c>
      <c r="H35" s="171">
        <v>30247</v>
      </c>
      <c r="I35" s="171">
        <v>20430</v>
      </c>
      <c r="J35" s="171">
        <v>7151</v>
      </c>
      <c r="K35" s="171">
        <v>2666</v>
      </c>
      <c r="L35" s="171"/>
      <c r="N35" s="173">
        <f t="shared" si="3"/>
        <v>4.668231560154723</v>
      </c>
      <c r="O35" s="174">
        <f t="shared" si="4"/>
        <v>5.119921683798339</v>
      </c>
      <c r="P35" s="175">
        <f t="shared" si="5"/>
        <v>0</v>
      </c>
      <c r="Q35" s="250"/>
      <c r="R35" s="254">
        <v>43</v>
      </c>
      <c r="S35" s="254"/>
      <c r="T35" s="254"/>
      <c r="U35" s="254"/>
      <c r="W35" s="176">
        <v>70</v>
      </c>
      <c r="X35" s="176"/>
      <c r="Y35" s="176"/>
      <c r="Z35" s="176"/>
    </row>
    <row r="36" spans="1:26" ht="13.5" thickBot="1">
      <c r="A36" s="116"/>
      <c r="B36" s="117"/>
      <c r="C36" s="118">
        <v>33897</v>
      </c>
      <c r="D36" s="119">
        <v>17854</v>
      </c>
      <c r="E36" s="119">
        <v>6249</v>
      </c>
      <c r="F36" s="128">
        <v>9794</v>
      </c>
      <c r="H36" s="178">
        <v>32825</v>
      </c>
      <c r="I36" s="178">
        <v>17060</v>
      </c>
      <c r="J36" s="178">
        <v>5971</v>
      </c>
      <c r="K36" s="178">
        <v>9794</v>
      </c>
      <c r="L36" s="178"/>
      <c r="N36" s="180">
        <f t="shared" si="3"/>
        <v>3.2658035034272643</v>
      </c>
      <c r="O36" s="181">
        <f t="shared" si="4"/>
        <v>4.654161781946058</v>
      </c>
      <c r="P36" s="182">
        <f t="shared" si="5"/>
        <v>0</v>
      </c>
      <c r="Q36" s="250"/>
      <c r="R36" s="255">
        <f>R35</f>
        <v>43</v>
      </c>
      <c r="S36" s="255">
        <f>S35</f>
        <v>0</v>
      </c>
      <c r="T36" s="255">
        <f>T35</f>
        <v>0</v>
      </c>
      <c r="U36" s="255">
        <f>U35</f>
        <v>0</v>
      </c>
      <c r="W36" s="183">
        <f>W35</f>
        <v>70</v>
      </c>
      <c r="X36" s="183">
        <f>X35</f>
        <v>0</v>
      </c>
      <c r="Y36" s="183">
        <f>Y35</f>
        <v>0</v>
      </c>
      <c r="Z36" s="183">
        <f>Z35</f>
        <v>0</v>
      </c>
    </row>
    <row r="37" spans="1:26" ht="12.75">
      <c r="A37" s="112" t="s">
        <v>1677</v>
      </c>
      <c r="B37" s="113" t="s">
        <v>1678</v>
      </c>
      <c r="C37" s="114">
        <v>39148</v>
      </c>
      <c r="D37" s="115">
        <v>27015</v>
      </c>
      <c r="E37" s="115">
        <v>9455</v>
      </c>
      <c r="F37" s="127">
        <v>2678</v>
      </c>
      <c r="H37" s="171">
        <v>37369</v>
      </c>
      <c r="I37" s="171">
        <v>25697</v>
      </c>
      <c r="J37" s="171">
        <v>8994</v>
      </c>
      <c r="K37" s="171">
        <v>2678</v>
      </c>
      <c r="L37" s="171"/>
      <c r="N37" s="173">
        <f t="shared" si="3"/>
        <v>4.760630469105394</v>
      </c>
      <c r="O37" s="174">
        <f t="shared" si="4"/>
        <v>5.129003385609224</v>
      </c>
      <c r="P37" s="175">
        <f t="shared" si="5"/>
        <v>0</v>
      </c>
      <c r="Q37" s="250"/>
      <c r="R37" s="254">
        <v>157</v>
      </c>
      <c r="S37" s="254"/>
      <c r="T37" s="254"/>
      <c r="U37" s="254"/>
      <c r="W37" s="176">
        <v>142</v>
      </c>
      <c r="X37" s="176"/>
      <c r="Y37" s="176"/>
      <c r="Z37" s="176"/>
    </row>
    <row r="38" spans="1:26" ht="13.5" thickBot="1">
      <c r="A38" s="116"/>
      <c r="B38" s="117"/>
      <c r="C38" s="118">
        <v>38473</v>
      </c>
      <c r="D38" s="119">
        <v>21236</v>
      </c>
      <c r="E38" s="119">
        <v>7433</v>
      </c>
      <c r="F38" s="128">
        <v>9804</v>
      </c>
      <c r="H38" s="178">
        <v>37198</v>
      </c>
      <c r="I38" s="178">
        <v>20292</v>
      </c>
      <c r="J38" s="178">
        <v>7102</v>
      </c>
      <c r="K38" s="178">
        <v>9804</v>
      </c>
      <c r="L38" s="178"/>
      <c r="N38" s="180">
        <f t="shared" si="3"/>
        <v>3.4276036346040115</v>
      </c>
      <c r="O38" s="181">
        <f t="shared" si="4"/>
        <v>4.652079637295486</v>
      </c>
      <c r="P38" s="182">
        <f t="shared" si="5"/>
        <v>0</v>
      </c>
      <c r="Q38" s="250"/>
      <c r="R38" s="255">
        <f>R37</f>
        <v>157</v>
      </c>
      <c r="S38" s="255">
        <f>S37</f>
        <v>0</v>
      </c>
      <c r="T38" s="255">
        <f>T37</f>
        <v>0</v>
      </c>
      <c r="U38" s="255">
        <f>U37</f>
        <v>0</v>
      </c>
      <c r="W38" s="183">
        <f>W37</f>
        <v>142</v>
      </c>
      <c r="X38" s="183">
        <f>X37</f>
        <v>0</v>
      </c>
      <c r="Y38" s="183">
        <f>Y37</f>
        <v>0</v>
      </c>
      <c r="Z38" s="183">
        <f>Z37</f>
        <v>0</v>
      </c>
    </row>
    <row r="39" spans="1:26" ht="12.75">
      <c r="A39" s="112" t="s">
        <v>1679</v>
      </c>
      <c r="B39" s="113" t="s">
        <v>1680</v>
      </c>
      <c r="C39" s="114">
        <v>13698</v>
      </c>
      <c r="D39" s="115">
        <v>8114</v>
      </c>
      <c r="E39" s="115">
        <v>2840</v>
      </c>
      <c r="F39" s="127">
        <v>2744</v>
      </c>
      <c r="H39" s="171">
        <v>13169</v>
      </c>
      <c r="I39" s="171">
        <v>7722</v>
      </c>
      <c r="J39" s="171">
        <v>2703</v>
      </c>
      <c r="K39" s="171">
        <v>2744</v>
      </c>
      <c r="L39" s="171"/>
      <c r="N39" s="173">
        <f t="shared" si="3"/>
        <v>4.017009643860575</v>
      </c>
      <c r="O39" s="174">
        <f t="shared" si="4"/>
        <v>5.076405076405081</v>
      </c>
      <c r="P39" s="175">
        <f t="shared" si="5"/>
        <v>0</v>
      </c>
      <c r="Q39" s="250"/>
      <c r="R39" s="254">
        <v>14</v>
      </c>
      <c r="S39" s="254"/>
      <c r="T39" s="254"/>
      <c r="U39" s="254"/>
      <c r="W39" s="176">
        <v>22</v>
      </c>
      <c r="X39" s="176"/>
      <c r="Y39" s="176"/>
      <c r="Z39" s="176"/>
    </row>
    <row r="40" spans="1:26" ht="13.5" thickBot="1">
      <c r="A40" s="116"/>
      <c r="B40" s="117"/>
      <c r="C40" s="118">
        <v>46711</v>
      </c>
      <c r="D40" s="119">
        <v>27321</v>
      </c>
      <c r="E40" s="119">
        <v>9562</v>
      </c>
      <c r="F40" s="128">
        <v>9828</v>
      </c>
      <c r="H40" s="178">
        <v>45072</v>
      </c>
      <c r="I40" s="178">
        <v>26107</v>
      </c>
      <c r="J40" s="178">
        <v>9137</v>
      </c>
      <c r="K40" s="178">
        <v>9828</v>
      </c>
      <c r="L40" s="178"/>
      <c r="N40" s="180">
        <f t="shared" si="3"/>
        <v>3.636403975860844</v>
      </c>
      <c r="O40" s="181">
        <f t="shared" si="4"/>
        <v>4.650093844562761</v>
      </c>
      <c r="P40" s="182">
        <f t="shared" si="5"/>
        <v>0</v>
      </c>
      <c r="Q40" s="250"/>
      <c r="R40" s="255">
        <f>R39</f>
        <v>14</v>
      </c>
      <c r="S40" s="255">
        <f>S39</f>
        <v>0</v>
      </c>
      <c r="T40" s="255">
        <f>T39</f>
        <v>0</v>
      </c>
      <c r="U40" s="255">
        <f>U39</f>
        <v>0</v>
      </c>
      <c r="W40" s="183">
        <f>W39</f>
        <v>22</v>
      </c>
      <c r="X40" s="183">
        <f>X39</f>
        <v>0</v>
      </c>
      <c r="Y40" s="183">
        <f>Y39</f>
        <v>0</v>
      </c>
      <c r="Z40" s="183">
        <f>Z39</f>
        <v>0</v>
      </c>
    </row>
    <row r="41" spans="1:26" ht="12.75" hidden="1">
      <c r="A41" s="275" t="s">
        <v>1681</v>
      </c>
      <c r="B41" s="276" t="s">
        <v>1682</v>
      </c>
      <c r="C41" s="114">
        <v>17116</v>
      </c>
      <c r="D41" s="115">
        <v>10715</v>
      </c>
      <c r="E41" s="115">
        <v>3750</v>
      </c>
      <c r="F41" s="127">
        <v>2651</v>
      </c>
      <c r="H41" s="171">
        <v>16408</v>
      </c>
      <c r="I41" s="171">
        <v>10190</v>
      </c>
      <c r="J41" s="171">
        <v>3567</v>
      </c>
      <c r="K41" s="171">
        <v>2651</v>
      </c>
      <c r="L41" s="171"/>
      <c r="N41" s="173">
        <f t="shared" si="3"/>
        <v>4.314968308142369</v>
      </c>
      <c r="O41" s="174">
        <f t="shared" si="4"/>
        <v>5.15210991167811</v>
      </c>
      <c r="P41" s="175">
        <f t="shared" si="5"/>
        <v>0</v>
      </c>
      <c r="Q41" s="253"/>
      <c r="R41" s="254"/>
      <c r="S41" s="254"/>
      <c r="T41" s="254"/>
      <c r="U41" s="254"/>
      <c r="W41" s="176"/>
      <c r="X41" s="176"/>
      <c r="Y41" s="176"/>
      <c r="Z41" s="176"/>
    </row>
    <row r="42" spans="1:26" ht="13.5" hidden="1" thickBot="1">
      <c r="A42" s="277"/>
      <c r="B42" s="278"/>
      <c r="C42" s="72">
        <v>44495</v>
      </c>
      <c r="D42" s="73">
        <v>25731</v>
      </c>
      <c r="E42" s="73">
        <v>9006</v>
      </c>
      <c r="F42" s="74">
        <v>9758</v>
      </c>
      <c r="H42" s="178">
        <v>42950</v>
      </c>
      <c r="I42" s="178">
        <v>24587</v>
      </c>
      <c r="J42" s="178">
        <v>8605</v>
      </c>
      <c r="K42" s="178">
        <v>9758</v>
      </c>
      <c r="L42" s="178"/>
      <c r="N42" s="180">
        <f t="shared" si="3"/>
        <v>3.59720605355065</v>
      </c>
      <c r="O42" s="181">
        <f t="shared" si="4"/>
        <v>4.652865335339811</v>
      </c>
      <c r="P42" s="182">
        <f t="shared" si="5"/>
        <v>0</v>
      </c>
      <c r="Q42" s="253"/>
      <c r="R42" s="255">
        <f>R41</f>
        <v>0</v>
      </c>
      <c r="S42" s="255">
        <f>S41</f>
        <v>0</v>
      </c>
      <c r="T42" s="255">
        <f>T41</f>
        <v>0</v>
      </c>
      <c r="U42" s="255">
        <f>U41</f>
        <v>0</v>
      </c>
      <c r="W42" s="183">
        <f>W41</f>
        <v>0</v>
      </c>
      <c r="X42" s="183">
        <f>X41</f>
        <v>0</v>
      </c>
      <c r="Y42" s="183">
        <f>Y41</f>
        <v>0</v>
      </c>
      <c r="Z42" s="183">
        <f>Z41</f>
        <v>0</v>
      </c>
    </row>
    <row r="43" spans="1:26" ht="12.75">
      <c r="A43" s="112" t="s">
        <v>1683</v>
      </c>
      <c r="B43" s="113" t="s">
        <v>1684</v>
      </c>
      <c r="C43" s="114">
        <v>25730</v>
      </c>
      <c r="D43" s="115">
        <v>17096</v>
      </c>
      <c r="E43" s="115">
        <v>5984</v>
      </c>
      <c r="F43" s="127">
        <v>2650</v>
      </c>
      <c r="H43" s="171">
        <v>24600</v>
      </c>
      <c r="I43" s="171">
        <v>16259</v>
      </c>
      <c r="J43" s="171">
        <v>5691</v>
      </c>
      <c r="K43" s="171">
        <v>2650</v>
      </c>
      <c r="L43" s="171"/>
      <c r="N43" s="173">
        <f t="shared" si="3"/>
        <v>4.59349593495935</v>
      </c>
      <c r="O43" s="174">
        <f t="shared" si="4"/>
        <v>5.14791807614246</v>
      </c>
      <c r="P43" s="175">
        <f t="shared" si="5"/>
        <v>0</v>
      </c>
      <c r="Q43" s="250"/>
      <c r="R43" s="254"/>
      <c r="S43" s="254"/>
      <c r="T43" s="254"/>
      <c r="U43" s="254"/>
      <c r="W43" s="176">
        <v>99</v>
      </c>
      <c r="X43" s="176"/>
      <c r="Y43" s="176"/>
      <c r="Z43" s="176"/>
    </row>
    <row r="44" spans="1:26" ht="13.5" thickBot="1">
      <c r="A44" s="116"/>
      <c r="B44" s="117"/>
      <c r="C44" s="118">
        <v>33671</v>
      </c>
      <c r="D44" s="119">
        <v>17728</v>
      </c>
      <c r="E44" s="119">
        <v>6205</v>
      </c>
      <c r="F44" s="128">
        <v>9738</v>
      </c>
      <c r="H44" s="178">
        <v>32607</v>
      </c>
      <c r="I44" s="178">
        <v>16940</v>
      </c>
      <c r="J44" s="178">
        <v>5929</v>
      </c>
      <c r="K44" s="178">
        <v>9738</v>
      </c>
      <c r="L44" s="178"/>
      <c r="N44" s="180">
        <f t="shared" si="3"/>
        <v>3.2631030146901026</v>
      </c>
      <c r="O44" s="181">
        <f t="shared" si="4"/>
        <v>4.651711924439212</v>
      </c>
      <c r="P44" s="182">
        <f t="shared" si="5"/>
        <v>0</v>
      </c>
      <c r="Q44" s="250"/>
      <c r="R44" s="255">
        <f>R43</f>
        <v>0</v>
      </c>
      <c r="S44" s="255">
        <f>S43</f>
        <v>0</v>
      </c>
      <c r="T44" s="255">
        <f>T43</f>
        <v>0</v>
      </c>
      <c r="U44" s="255">
        <f>U43</f>
        <v>0</v>
      </c>
      <c r="W44" s="183">
        <f>W43</f>
        <v>99</v>
      </c>
      <c r="X44" s="183">
        <f>X43</f>
        <v>0</v>
      </c>
      <c r="Y44" s="183">
        <f>Y43</f>
        <v>0</v>
      </c>
      <c r="Z44" s="183">
        <f>Z43</f>
        <v>0</v>
      </c>
    </row>
    <row r="45" spans="1:26" ht="12.75" hidden="1">
      <c r="A45" s="275" t="s">
        <v>1685</v>
      </c>
      <c r="B45" s="276" t="s">
        <v>1686</v>
      </c>
      <c r="C45" s="114">
        <v>0</v>
      </c>
      <c r="D45" s="115">
        <v>0</v>
      </c>
      <c r="E45" s="115">
        <v>0</v>
      </c>
      <c r="F45" s="127">
        <v>0</v>
      </c>
      <c r="H45" s="171">
        <v>0</v>
      </c>
      <c r="I45" s="171">
        <v>0</v>
      </c>
      <c r="J45" s="171">
        <v>0</v>
      </c>
      <c r="K45" s="171">
        <v>0</v>
      </c>
      <c r="L45" s="171"/>
      <c r="N45" s="173" t="str">
        <f t="shared" si="3"/>
        <v>-</v>
      </c>
      <c r="O45" s="174" t="str">
        <f t="shared" si="4"/>
        <v>-</v>
      </c>
      <c r="P45" s="175" t="str">
        <f t="shared" si="5"/>
        <v>-</v>
      </c>
      <c r="Q45" s="253"/>
      <c r="R45" s="254"/>
      <c r="S45" s="254"/>
      <c r="T45" s="254"/>
      <c r="U45" s="254"/>
      <c r="W45" s="176"/>
      <c r="X45" s="176"/>
      <c r="Y45" s="176"/>
      <c r="Z45" s="176"/>
    </row>
    <row r="46" spans="1:26" ht="13.5" hidden="1" thickBot="1">
      <c r="A46" s="277"/>
      <c r="B46" s="278"/>
      <c r="C46" s="118">
        <v>0</v>
      </c>
      <c r="D46" s="119">
        <v>0</v>
      </c>
      <c r="E46" s="119">
        <v>0</v>
      </c>
      <c r="F46" s="128">
        <v>0</v>
      </c>
      <c r="H46" s="178">
        <v>0</v>
      </c>
      <c r="I46" s="178">
        <v>0</v>
      </c>
      <c r="J46" s="178">
        <v>0</v>
      </c>
      <c r="K46" s="178">
        <v>0</v>
      </c>
      <c r="L46" s="178"/>
      <c r="N46" s="180" t="str">
        <f t="shared" si="3"/>
        <v>-</v>
      </c>
      <c r="O46" s="181" t="str">
        <f t="shared" si="4"/>
        <v>-</v>
      </c>
      <c r="P46" s="182" t="str">
        <f t="shared" si="5"/>
        <v>-</v>
      </c>
      <c r="Q46" s="253"/>
      <c r="R46" s="255">
        <f>R45</f>
        <v>0</v>
      </c>
      <c r="S46" s="255">
        <f>S45</f>
        <v>0</v>
      </c>
      <c r="T46" s="255">
        <f>T45</f>
        <v>0</v>
      </c>
      <c r="U46" s="255">
        <f>U45</f>
        <v>0</v>
      </c>
      <c r="W46" s="183">
        <f>W45</f>
        <v>0</v>
      </c>
      <c r="X46" s="183">
        <f>X45</f>
        <v>0</v>
      </c>
      <c r="Y46" s="183">
        <f>Y45</f>
        <v>0</v>
      </c>
      <c r="Z46" s="183">
        <f>Z45</f>
        <v>0</v>
      </c>
    </row>
    <row r="47" spans="1:26" ht="12.75" hidden="1">
      <c r="A47" s="275" t="s">
        <v>1687</v>
      </c>
      <c r="B47" s="276" t="s">
        <v>1688</v>
      </c>
      <c r="C47" s="114">
        <v>0</v>
      </c>
      <c r="D47" s="115">
        <v>0</v>
      </c>
      <c r="E47" s="115">
        <v>0</v>
      </c>
      <c r="F47" s="127">
        <v>0</v>
      </c>
      <c r="H47" s="171">
        <v>0</v>
      </c>
      <c r="I47" s="171">
        <v>0</v>
      </c>
      <c r="J47" s="171">
        <v>0</v>
      </c>
      <c r="K47" s="171">
        <v>0</v>
      </c>
      <c r="L47" s="171"/>
      <c r="N47" s="173" t="str">
        <f t="shared" si="3"/>
        <v>-</v>
      </c>
      <c r="O47" s="174" t="str">
        <f t="shared" si="4"/>
        <v>-</v>
      </c>
      <c r="P47" s="175" t="str">
        <f t="shared" si="5"/>
        <v>-</v>
      </c>
      <c r="Q47" s="253"/>
      <c r="R47" s="254"/>
      <c r="S47" s="254"/>
      <c r="T47" s="254"/>
      <c r="U47" s="254"/>
      <c r="W47" s="176"/>
      <c r="X47" s="176"/>
      <c r="Y47" s="176"/>
      <c r="Z47" s="176"/>
    </row>
    <row r="48" spans="1:26" ht="13.5" hidden="1" thickBot="1">
      <c r="A48" s="277"/>
      <c r="B48" s="278"/>
      <c r="C48" s="118">
        <v>0</v>
      </c>
      <c r="D48" s="119">
        <v>0</v>
      </c>
      <c r="E48" s="119">
        <v>0</v>
      </c>
      <c r="F48" s="128">
        <v>0</v>
      </c>
      <c r="H48" s="178">
        <v>0</v>
      </c>
      <c r="I48" s="178">
        <v>0</v>
      </c>
      <c r="J48" s="178">
        <v>0</v>
      </c>
      <c r="K48" s="178">
        <v>0</v>
      </c>
      <c r="L48" s="178"/>
      <c r="N48" s="180" t="str">
        <f t="shared" si="3"/>
        <v>-</v>
      </c>
      <c r="O48" s="181" t="str">
        <f t="shared" si="4"/>
        <v>-</v>
      </c>
      <c r="P48" s="182" t="str">
        <f t="shared" si="5"/>
        <v>-</v>
      </c>
      <c r="Q48" s="253"/>
      <c r="R48" s="255">
        <f>R47</f>
        <v>0</v>
      </c>
      <c r="S48" s="255">
        <f>S47</f>
        <v>0</v>
      </c>
      <c r="T48" s="255">
        <f>T47</f>
        <v>0</v>
      </c>
      <c r="U48" s="255">
        <f>U47</f>
        <v>0</v>
      </c>
      <c r="W48" s="183">
        <f>W47</f>
        <v>0</v>
      </c>
      <c r="X48" s="183">
        <f>X47</f>
        <v>0</v>
      </c>
      <c r="Y48" s="183">
        <f>Y47</f>
        <v>0</v>
      </c>
      <c r="Z48" s="183">
        <f>Z47</f>
        <v>0</v>
      </c>
    </row>
    <row r="49" spans="1:26" ht="12.75" hidden="1">
      <c r="A49" s="275" t="s">
        <v>1689</v>
      </c>
      <c r="B49" s="276" t="s">
        <v>1690</v>
      </c>
      <c r="C49" s="114">
        <v>0</v>
      </c>
      <c r="D49" s="115">
        <v>0</v>
      </c>
      <c r="E49" s="115">
        <v>0</v>
      </c>
      <c r="F49" s="127">
        <v>0</v>
      </c>
      <c r="H49" s="171">
        <v>0</v>
      </c>
      <c r="I49" s="171">
        <v>0</v>
      </c>
      <c r="J49" s="171">
        <v>0</v>
      </c>
      <c r="K49" s="171">
        <v>0</v>
      </c>
      <c r="L49" s="171"/>
      <c r="N49" s="173" t="str">
        <f t="shared" si="3"/>
        <v>-</v>
      </c>
      <c r="O49" s="174" t="str">
        <f t="shared" si="4"/>
        <v>-</v>
      </c>
      <c r="P49" s="175" t="str">
        <f t="shared" si="5"/>
        <v>-</v>
      </c>
      <c r="Q49" s="253"/>
      <c r="R49" s="254"/>
      <c r="S49" s="254"/>
      <c r="T49" s="254"/>
      <c r="U49" s="254"/>
      <c r="W49" s="176"/>
      <c r="X49" s="176"/>
      <c r="Y49" s="176"/>
      <c r="Z49" s="176"/>
    </row>
    <row r="50" spans="1:26" ht="13.5" hidden="1" thickBot="1">
      <c r="A50" s="277"/>
      <c r="B50" s="278"/>
      <c r="C50" s="118">
        <v>0</v>
      </c>
      <c r="D50" s="119">
        <v>0</v>
      </c>
      <c r="E50" s="119">
        <v>0</v>
      </c>
      <c r="F50" s="128">
        <v>0</v>
      </c>
      <c r="H50" s="178">
        <v>0</v>
      </c>
      <c r="I50" s="178">
        <v>0</v>
      </c>
      <c r="J50" s="178">
        <v>0</v>
      </c>
      <c r="K50" s="178">
        <v>0</v>
      </c>
      <c r="L50" s="178"/>
      <c r="N50" s="180" t="str">
        <f t="shared" si="3"/>
        <v>-</v>
      </c>
      <c r="O50" s="181" t="str">
        <f t="shared" si="4"/>
        <v>-</v>
      </c>
      <c r="P50" s="182" t="str">
        <f t="shared" si="5"/>
        <v>-</v>
      </c>
      <c r="Q50" s="253"/>
      <c r="R50" s="255">
        <f>R49</f>
        <v>0</v>
      </c>
      <c r="S50" s="255">
        <f>S49</f>
        <v>0</v>
      </c>
      <c r="T50" s="255">
        <f>T49</f>
        <v>0</v>
      </c>
      <c r="U50" s="255">
        <f>U49</f>
        <v>0</v>
      </c>
      <c r="W50" s="183">
        <f>W49</f>
        <v>0</v>
      </c>
      <c r="X50" s="183">
        <f>X49</f>
        <v>0</v>
      </c>
      <c r="Y50" s="183">
        <f>Y49</f>
        <v>0</v>
      </c>
      <c r="Z50" s="183">
        <f>Z49</f>
        <v>0</v>
      </c>
    </row>
    <row r="51" spans="1:26" ht="12.75" hidden="1">
      <c r="A51" s="275" t="s">
        <v>1691</v>
      </c>
      <c r="B51" s="276" t="s">
        <v>1682</v>
      </c>
      <c r="C51" s="114">
        <v>39860</v>
      </c>
      <c r="D51" s="115">
        <v>27541</v>
      </c>
      <c r="E51" s="115">
        <v>9639</v>
      </c>
      <c r="F51" s="127">
        <v>2680</v>
      </c>
      <c r="H51" s="171">
        <v>38041</v>
      </c>
      <c r="I51" s="171">
        <v>26193</v>
      </c>
      <c r="J51" s="171">
        <v>9168</v>
      </c>
      <c r="K51" s="171">
        <v>2680</v>
      </c>
      <c r="L51" s="171"/>
      <c r="N51" s="173">
        <f t="shared" si="3"/>
        <v>4.781682921058845</v>
      </c>
      <c r="O51" s="174">
        <f t="shared" si="4"/>
        <v>5.146413163822402</v>
      </c>
      <c r="P51" s="175">
        <f t="shared" si="5"/>
        <v>0</v>
      </c>
      <c r="Q51" s="253"/>
      <c r="R51" s="254"/>
      <c r="S51" s="254"/>
      <c r="T51" s="254"/>
      <c r="U51" s="254"/>
      <c r="W51" s="176"/>
      <c r="X51" s="176"/>
      <c r="Y51" s="176"/>
      <c r="Z51" s="176"/>
    </row>
    <row r="52" spans="1:26" ht="13.5" hidden="1" thickBot="1">
      <c r="A52" s="277"/>
      <c r="B52" s="278"/>
      <c r="C52" s="118">
        <v>41322</v>
      </c>
      <c r="D52" s="119">
        <v>21517</v>
      </c>
      <c r="E52" s="119">
        <v>7531</v>
      </c>
      <c r="F52" s="128">
        <v>12274</v>
      </c>
      <c r="H52" s="178">
        <v>40031</v>
      </c>
      <c r="I52" s="178">
        <v>20561</v>
      </c>
      <c r="J52" s="178">
        <v>7196</v>
      </c>
      <c r="K52" s="178">
        <v>12274</v>
      </c>
      <c r="L52" s="178"/>
      <c r="N52" s="180">
        <f t="shared" si="3"/>
        <v>3.2250006245159994</v>
      </c>
      <c r="O52" s="181">
        <f t="shared" si="4"/>
        <v>4.649579300617674</v>
      </c>
      <c r="P52" s="182">
        <f t="shared" si="5"/>
        <v>0</v>
      </c>
      <c r="Q52" s="253"/>
      <c r="R52" s="255">
        <f>R51</f>
        <v>0</v>
      </c>
      <c r="S52" s="255">
        <f>S51</f>
        <v>0</v>
      </c>
      <c r="T52" s="255">
        <f>T51</f>
        <v>0</v>
      </c>
      <c r="U52" s="255">
        <f>U51</f>
        <v>0</v>
      </c>
      <c r="W52" s="183">
        <f>W51</f>
        <v>0</v>
      </c>
      <c r="X52" s="183">
        <f>X51</f>
        <v>0</v>
      </c>
      <c r="Y52" s="183">
        <f>Y51</f>
        <v>0</v>
      </c>
      <c r="Z52" s="183">
        <f>Z51</f>
        <v>0</v>
      </c>
    </row>
    <row r="53" spans="1:26" ht="12.75">
      <c r="A53" s="112" t="s">
        <v>1692</v>
      </c>
      <c r="B53" s="113" t="s">
        <v>1693</v>
      </c>
      <c r="C53" s="114">
        <v>26098</v>
      </c>
      <c r="D53" s="115">
        <v>17358</v>
      </c>
      <c r="E53" s="115">
        <v>6075</v>
      </c>
      <c r="F53" s="127">
        <v>2665</v>
      </c>
      <c r="H53" s="171">
        <v>24951</v>
      </c>
      <c r="I53" s="171">
        <v>16508</v>
      </c>
      <c r="J53" s="171">
        <v>5778</v>
      </c>
      <c r="K53" s="171">
        <v>2665</v>
      </c>
      <c r="L53" s="171"/>
      <c r="N53" s="173">
        <f t="shared" si="3"/>
        <v>4.597010139874143</v>
      </c>
      <c r="O53" s="174">
        <f t="shared" si="4"/>
        <v>5.149018657620545</v>
      </c>
      <c r="P53" s="175">
        <f t="shared" si="5"/>
        <v>0</v>
      </c>
      <c r="Q53" s="250"/>
      <c r="R53" s="254"/>
      <c r="S53" s="254"/>
      <c r="T53" s="254"/>
      <c r="U53" s="254"/>
      <c r="W53" s="176">
        <v>23</v>
      </c>
      <c r="X53" s="176"/>
      <c r="Y53" s="176"/>
      <c r="Z53" s="176"/>
    </row>
    <row r="54" spans="1:26" ht="13.5" thickBot="1">
      <c r="A54" s="116"/>
      <c r="B54" s="117"/>
      <c r="C54" s="118">
        <v>37158</v>
      </c>
      <c r="D54" s="119">
        <v>18428</v>
      </c>
      <c r="E54" s="119">
        <v>6450</v>
      </c>
      <c r="F54" s="128">
        <v>12280</v>
      </c>
      <c r="H54" s="178">
        <v>36052</v>
      </c>
      <c r="I54" s="178">
        <v>17609</v>
      </c>
      <c r="J54" s="178">
        <v>6163</v>
      </c>
      <c r="K54" s="178">
        <v>12280</v>
      </c>
      <c r="L54" s="178"/>
      <c r="N54" s="180">
        <f t="shared" si="3"/>
        <v>3.067790968600903</v>
      </c>
      <c r="O54" s="181">
        <f t="shared" si="4"/>
        <v>4.651030722925782</v>
      </c>
      <c r="P54" s="182">
        <f t="shared" si="5"/>
        <v>0</v>
      </c>
      <c r="Q54" s="250"/>
      <c r="R54" s="255">
        <f>R53</f>
        <v>0</v>
      </c>
      <c r="S54" s="255">
        <f>S53</f>
        <v>0</v>
      </c>
      <c r="T54" s="255">
        <f>T53</f>
        <v>0</v>
      </c>
      <c r="U54" s="255">
        <f>U53</f>
        <v>0</v>
      </c>
      <c r="W54" s="183">
        <f>W53</f>
        <v>23</v>
      </c>
      <c r="X54" s="183">
        <f>X53</f>
        <v>0</v>
      </c>
      <c r="Y54" s="183">
        <f>Y53</f>
        <v>0</v>
      </c>
      <c r="Z54" s="183">
        <f>Z53</f>
        <v>0</v>
      </c>
    </row>
    <row r="55" spans="1:26" ht="12.75" hidden="1">
      <c r="A55" s="275" t="s">
        <v>1694</v>
      </c>
      <c r="B55" s="276" t="s">
        <v>1695</v>
      </c>
      <c r="C55" s="114">
        <v>0</v>
      </c>
      <c r="D55" s="115">
        <v>0</v>
      </c>
      <c r="E55" s="115">
        <v>0</v>
      </c>
      <c r="F55" s="127">
        <v>0</v>
      </c>
      <c r="H55" s="283">
        <v>0</v>
      </c>
      <c r="I55" s="283">
        <v>0</v>
      </c>
      <c r="J55" s="283">
        <v>0</v>
      </c>
      <c r="K55" s="283">
        <v>0</v>
      </c>
      <c r="L55" s="283"/>
      <c r="M55" s="158"/>
      <c r="N55" s="284" t="str">
        <f t="shared" si="3"/>
        <v>-</v>
      </c>
      <c r="O55" s="285" t="str">
        <f t="shared" si="4"/>
        <v>-</v>
      </c>
      <c r="P55" s="286" t="str">
        <f t="shared" si="5"/>
        <v>-</v>
      </c>
      <c r="Q55" s="253"/>
      <c r="R55" s="254"/>
      <c r="S55" s="254"/>
      <c r="T55" s="254"/>
      <c r="U55" s="254"/>
      <c r="V55" s="158"/>
      <c r="W55" s="287"/>
      <c r="X55" s="287"/>
      <c r="Y55" s="287"/>
      <c r="Z55" s="287"/>
    </row>
    <row r="56" spans="1:26" ht="13.5" hidden="1" thickBot="1">
      <c r="A56" s="277"/>
      <c r="B56" s="278"/>
      <c r="C56" s="118">
        <v>0</v>
      </c>
      <c r="D56" s="119">
        <v>0</v>
      </c>
      <c r="E56" s="119">
        <v>0</v>
      </c>
      <c r="F56" s="128">
        <v>0</v>
      </c>
      <c r="H56" s="288">
        <v>0</v>
      </c>
      <c r="I56" s="288">
        <v>0</v>
      </c>
      <c r="J56" s="288">
        <v>0</v>
      </c>
      <c r="K56" s="288">
        <v>0</v>
      </c>
      <c r="L56" s="288"/>
      <c r="M56" s="158"/>
      <c r="N56" s="289" t="str">
        <f t="shared" si="3"/>
        <v>-</v>
      </c>
      <c r="O56" s="290" t="str">
        <f t="shared" si="4"/>
        <v>-</v>
      </c>
      <c r="P56" s="291" t="str">
        <f t="shared" si="5"/>
        <v>-</v>
      </c>
      <c r="Q56" s="253"/>
      <c r="R56" s="255">
        <f>R55</f>
        <v>0</v>
      </c>
      <c r="S56" s="255">
        <f>S55</f>
        <v>0</v>
      </c>
      <c r="T56" s="255">
        <f>T55</f>
        <v>0</v>
      </c>
      <c r="U56" s="255">
        <f>U55</f>
        <v>0</v>
      </c>
      <c r="V56" s="158"/>
      <c r="W56" s="292">
        <f>W55</f>
        <v>0</v>
      </c>
      <c r="X56" s="292">
        <f>X55</f>
        <v>0</v>
      </c>
      <c r="Y56" s="292">
        <f>Y55</f>
        <v>0</v>
      </c>
      <c r="Z56" s="292">
        <f>Z55</f>
        <v>0</v>
      </c>
    </row>
    <row r="57" spans="1:26" ht="12.75">
      <c r="A57" s="112" t="s">
        <v>1696</v>
      </c>
      <c r="B57" s="113" t="s">
        <v>1697</v>
      </c>
      <c r="C57" s="114">
        <v>25580</v>
      </c>
      <c r="D57" s="115">
        <v>17011</v>
      </c>
      <c r="E57" s="115">
        <v>5954</v>
      </c>
      <c r="F57" s="127">
        <v>2615</v>
      </c>
      <c r="H57" s="171">
        <v>24455</v>
      </c>
      <c r="I57" s="171">
        <v>16178</v>
      </c>
      <c r="J57" s="171">
        <v>5662</v>
      </c>
      <c r="K57" s="171">
        <v>2615</v>
      </c>
      <c r="L57" s="171"/>
      <c r="N57" s="173">
        <f t="shared" si="3"/>
        <v>4.600286240032702</v>
      </c>
      <c r="O57" s="174">
        <f t="shared" si="4"/>
        <v>5.148967733959694</v>
      </c>
      <c r="P57" s="175">
        <f t="shared" si="5"/>
        <v>0</v>
      </c>
      <c r="Q57" s="250"/>
      <c r="R57" s="254">
        <v>45</v>
      </c>
      <c r="S57" s="254">
        <v>5</v>
      </c>
      <c r="T57" s="254"/>
      <c r="U57" s="254"/>
      <c r="W57" s="176">
        <v>150</v>
      </c>
      <c r="X57" s="176">
        <v>5</v>
      </c>
      <c r="Y57" s="176"/>
      <c r="Z57" s="176"/>
    </row>
    <row r="58" spans="1:26" ht="13.5" thickBot="1">
      <c r="A58" s="116"/>
      <c r="B58" s="117"/>
      <c r="C58" s="118">
        <v>35404</v>
      </c>
      <c r="D58" s="119">
        <v>19008</v>
      </c>
      <c r="E58" s="119">
        <v>6653</v>
      </c>
      <c r="F58" s="128">
        <v>9743</v>
      </c>
      <c r="H58" s="178">
        <v>34263</v>
      </c>
      <c r="I58" s="178">
        <v>18163</v>
      </c>
      <c r="J58" s="178">
        <v>6357</v>
      </c>
      <c r="K58" s="178">
        <v>9743</v>
      </c>
      <c r="L58" s="178"/>
      <c r="N58" s="180">
        <f t="shared" si="3"/>
        <v>3.3301228730700814</v>
      </c>
      <c r="O58" s="181">
        <f t="shared" si="4"/>
        <v>4.652315146176306</v>
      </c>
      <c r="P58" s="182">
        <f t="shared" si="5"/>
        <v>0</v>
      </c>
      <c r="Q58" s="250"/>
      <c r="R58" s="255">
        <f>R57</f>
        <v>45</v>
      </c>
      <c r="S58" s="255">
        <f>S57</f>
        <v>5</v>
      </c>
      <c r="T58" s="255">
        <f>T57</f>
        <v>0</v>
      </c>
      <c r="U58" s="255">
        <f>U57</f>
        <v>0</v>
      </c>
      <c r="W58" s="183">
        <f>W57</f>
        <v>150</v>
      </c>
      <c r="X58" s="183">
        <f>X57</f>
        <v>5</v>
      </c>
      <c r="Y58" s="183">
        <f>Y57</f>
        <v>0</v>
      </c>
      <c r="Z58" s="183">
        <f>Z57</f>
        <v>0</v>
      </c>
    </row>
    <row r="59" spans="1:26" ht="12.75" hidden="1">
      <c r="A59" s="275" t="s">
        <v>1698</v>
      </c>
      <c r="B59" s="276" t="s">
        <v>1699</v>
      </c>
      <c r="C59" s="114">
        <v>0</v>
      </c>
      <c r="D59" s="115">
        <v>0</v>
      </c>
      <c r="E59" s="115">
        <v>0</v>
      </c>
      <c r="F59" s="127">
        <v>0</v>
      </c>
      <c r="H59" s="283">
        <v>0</v>
      </c>
      <c r="I59" s="283">
        <v>0</v>
      </c>
      <c r="J59" s="283">
        <v>0</v>
      </c>
      <c r="K59" s="283">
        <v>0</v>
      </c>
      <c r="L59" s="283"/>
      <c r="M59" s="158"/>
      <c r="N59" s="284" t="str">
        <f t="shared" si="3"/>
        <v>-</v>
      </c>
      <c r="O59" s="285" t="str">
        <f t="shared" si="4"/>
        <v>-</v>
      </c>
      <c r="P59" s="286" t="str">
        <f t="shared" si="5"/>
        <v>-</v>
      </c>
      <c r="Q59" s="253"/>
      <c r="R59" s="254"/>
      <c r="S59" s="254"/>
      <c r="T59" s="254"/>
      <c r="U59" s="254"/>
      <c r="V59" s="158"/>
      <c r="W59" s="287"/>
      <c r="X59" s="287"/>
      <c r="Y59" s="287"/>
      <c r="Z59" s="287"/>
    </row>
    <row r="60" spans="1:26" ht="13.5" hidden="1" thickBot="1">
      <c r="A60" s="277"/>
      <c r="B60" s="278"/>
      <c r="C60" s="118">
        <v>0</v>
      </c>
      <c r="D60" s="119">
        <v>0</v>
      </c>
      <c r="E60" s="119">
        <v>0</v>
      </c>
      <c r="F60" s="128">
        <v>0</v>
      </c>
      <c r="H60" s="288">
        <v>0</v>
      </c>
      <c r="I60" s="288">
        <v>0</v>
      </c>
      <c r="J60" s="288">
        <v>0</v>
      </c>
      <c r="K60" s="288">
        <v>0</v>
      </c>
      <c r="L60" s="288"/>
      <c r="M60" s="158"/>
      <c r="N60" s="289" t="str">
        <f t="shared" si="3"/>
        <v>-</v>
      </c>
      <c r="O60" s="290" t="str">
        <f t="shared" si="4"/>
        <v>-</v>
      </c>
      <c r="P60" s="291" t="str">
        <f t="shared" si="5"/>
        <v>-</v>
      </c>
      <c r="Q60" s="253"/>
      <c r="R60" s="255">
        <f>R59</f>
        <v>0</v>
      </c>
      <c r="S60" s="255">
        <f>S59</f>
        <v>0</v>
      </c>
      <c r="T60" s="255">
        <f>T59</f>
        <v>0</v>
      </c>
      <c r="U60" s="255">
        <f>U59</f>
        <v>0</v>
      </c>
      <c r="V60" s="158"/>
      <c r="W60" s="292">
        <f>W59</f>
        <v>0</v>
      </c>
      <c r="X60" s="292">
        <f>X59</f>
        <v>0</v>
      </c>
      <c r="Y60" s="292">
        <f>Y59</f>
        <v>0</v>
      </c>
      <c r="Z60" s="292">
        <f>Z59</f>
        <v>0</v>
      </c>
    </row>
    <row r="61" spans="1:26" ht="12.75">
      <c r="A61" s="112" t="s">
        <v>1700</v>
      </c>
      <c r="B61" s="113" t="s">
        <v>1701</v>
      </c>
      <c r="C61" s="114">
        <v>25767</v>
      </c>
      <c r="D61" s="115">
        <v>17111</v>
      </c>
      <c r="E61" s="115">
        <v>5989</v>
      </c>
      <c r="F61" s="127">
        <v>2667</v>
      </c>
      <c r="H61" s="171">
        <v>24636</v>
      </c>
      <c r="I61" s="171">
        <v>16273</v>
      </c>
      <c r="J61" s="171">
        <v>5696</v>
      </c>
      <c r="K61" s="171">
        <v>2667</v>
      </c>
      <c r="L61" s="171"/>
      <c r="N61" s="173">
        <f t="shared" si="3"/>
        <v>4.5908426692644895</v>
      </c>
      <c r="O61" s="174">
        <f t="shared" si="4"/>
        <v>5.14963436366989</v>
      </c>
      <c r="P61" s="175">
        <f t="shared" si="5"/>
        <v>0</v>
      </c>
      <c r="Q61" s="256" t="s">
        <v>2844</v>
      </c>
      <c r="R61" s="254">
        <v>49</v>
      </c>
      <c r="S61" s="254">
        <v>1</v>
      </c>
      <c r="T61" s="254"/>
      <c r="U61" s="254"/>
      <c r="W61" s="176">
        <v>137</v>
      </c>
      <c r="X61" s="176">
        <v>1</v>
      </c>
      <c r="Y61" s="176"/>
      <c r="Z61" s="176"/>
    </row>
    <row r="62" spans="1:26" ht="13.5" thickBot="1">
      <c r="A62" s="116"/>
      <c r="B62" s="117"/>
      <c r="C62" s="118">
        <v>34126</v>
      </c>
      <c r="D62" s="119">
        <v>18064</v>
      </c>
      <c r="E62" s="119">
        <v>6322</v>
      </c>
      <c r="F62" s="128">
        <v>9740</v>
      </c>
      <c r="H62" s="178">
        <v>33042</v>
      </c>
      <c r="I62" s="178">
        <v>17261</v>
      </c>
      <c r="J62" s="178">
        <v>6041</v>
      </c>
      <c r="K62" s="178">
        <v>9740</v>
      </c>
      <c r="L62" s="178"/>
      <c r="N62" s="180">
        <f t="shared" si="3"/>
        <v>3.280673082743178</v>
      </c>
      <c r="O62" s="181">
        <f t="shared" si="4"/>
        <v>4.652105903481839</v>
      </c>
      <c r="P62" s="182">
        <f t="shared" si="5"/>
        <v>0</v>
      </c>
      <c r="Q62" s="256"/>
      <c r="R62" s="255">
        <f>R61</f>
        <v>49</v>
      </c>
      <c r="S62" s="255">
        <f>S61</f>
        <v>1</v>
      </c>
      <c r="T62" s="255">
        <f>T61</f>
        <v>0</v>
      </c>
      <c r="U62" s="255">
        <f>U61</f>
        <v>0</v>
      </c>
      <c r="W62" s="183">
        <f>W61</f>
        <v>137</v>
      </c>
      <c r="X62" s="183">
        <f>X61</f>
        <v>1</v>
      </c>
      <c r="Y62" s="183">
        <f>Y61</f>
        <v>0</v>
      </c>
      <c r="Z62" s="183">
        <f>Z61</f>
        <v>0</v>
      </c>
    </row>
    <row r="63" spans="1:26" ht="12.75" hidden="1">
      <c r="A63" s="275" t="s">
        <v>1702</v>
      </c>
      <c r="B63" s="276" t="s">
        <v>1703</v>
      </c>
      <c r="C63" s="114">
        <v>0</v>
      </c>
      <c r="D63" s="115">
        <v>0</v>
      </c>
      <c r="E63" s="115">
        <v>0</v>
      </c>
      <c r="F63" s="127">
        <v>0</v>
      </c>
      <c r="H63" s="171">
        <v>0</v>
      </c>
      <c r="I63" s="171">
        <v>0</v>
      </c>
      <c r="J63" s="171">
        <v>0</v>
      </c>
      <c r="K63" s="171">
        <v>0</v>
      </c>
      <c r="L63" s="171"/>
      <c r="N63" s="173" t="str">
        <f t="shared" si="3"/>
        <v>-</v>
      </c>
      <c r="O63" s="174" t="str">
        <f t="shared" si="4"/>
        <v>-</v>
      </c>
      <c r="P63" s="175" t="str">
        <f t="shared" si="5"/>
        <v>-</v>
      </c>
      <c r="Q63" s="253"/>
      <c r="R63" s="254"/>
      <c r="S63" s="254"/>
      <c r="T63" s="254"/>
      <c r="U63" s="254"/>
      <c r="W63" s="176"/>
      <c r="X63" s="176"/>
      <c r="Y63" s="176"/>
      <c r="Z63" s="176"/>
    </row>
    <row r="64" spans="1:26" ht="13.5" hidden="1" thickBot="1">
      <c r="A64" s="277"/>
      <c r="B64" s="278"/>
      <c r="C64" s="118">
        <v>0</v>
      </c>
      <c r="D64" s="119">
        <v>0</v>
      </c>
      <c r="E64" s="119">
        <v>0</v>
      </c>
      <c r="F64" s="128">
        <v>0</v>
      </c>
      <c r="H64" s="178">
        <v>0</v>
      </c>
      <c r="I64" s="178">
        <v>0</v>
      </c>
      <c r="J64" s="178">
        <v>0</v>
      </c>
      <c r="K64" s="178">
        <v>0</v>
      </c>
      <c r="L64" s="178"/>
      <c r="N64" s="180" t="str">
        <f t="shared" si="3"/>
        <v>-</v>
      </c>
      <c r="O64" s="181" t="str">
        <f t="shared" si="4"/>
        <v>-</v>
      </c>
      <c r="P64" s="182" t="str">
        <f t="shared" si="5"/>
        <v>-</v>
      </c>
      <c r="Q64" s="253"/>
      <c r="R64" s="255">
        <f>R63</f>
        <v>0</v>
      </c>
      <c r="S64" s="255">
        <f>S63</f>
        <v>0</v>
      </c>
      <c r="T64" s="255">
        <f>T63</f>
        <v>0</v>
      </c>
      <c r="U64" s="255">
        <f>U63</f>
        <v>0</v>
      </c>
      <c r="W64" s="183">
        <f>W63</f>
        <v>0</v>
      </c>
      <c r="X64" s="183">
        <f>X63</f>
        <v>0</v>
      </c>
      <c r="Y64" s="183">
        <f>Y63</f>
        <v>0</v>
      </c>
      <c r="Z64" s="183">
        <f>Z63</f>
        <v>0</v>
      </c>
    </row>
    <row r="65" spans="1:26" ht="12.75" hidden="1">
      <c r="A65" s="275" t="s">
        <v>1704</v>
      </c>
      <c r="B65" s="276" t="s">
        <v>1705</v>
      </c>
      <c r="C65" s="114">
        <v>0</v>
      </c>
      <c r="D65" s="115">
        <v>0</v>
      </c>
      <c r="E65" s="115">
        <v>0</v>
      </c>
      <c r="F65" s="127">
        <v>0</v>
      </c>
      <c r="H65" s="171">
        <v>0</v>
      </c>
      <c r="I65" s="171">
        <v>0</v>
      </c>
      <c r="J65" s="171">
        <v>0</v>
      </c>
      <c r="K65" s="171">
        <v>0</v>
      </c>
      <c r="L65" s="171"/>
      <c r="N65" s="173" t="str">
        <f t="shared" si="3"/>
        <v>-</v>
      </c>
      <c r="O65" s="174" t="str">
        <f t="shared" si="4"/>
        <v>-</v>
      </c>
      <c r="P65" s="175" t="str">
        <f t="shared" si="5"/>
        <v>-</v>
      </c>
      <c r="Q65" s="253"/>
      <c r="R65" s="254"/>
      <c r="S65" s="254"/>
      <c r="T65" s="254"/>
      <c r="U65" s="254"/>
      <c r="W65" s="176"/>
      <c r="X65" s="176"/>
      <c r="Y65" s="176"/>
      <c r="Z65" s="176"/>
    </row>
    <row r="66" spans="1:26" ht="13.5" hidden="1" thickBot="1">
      <c r="A66" s="277"/>
      <c r="B66" s="278"/>
      <c r="C66" s="118">
        <v>0</v>
      </c>
      <c r="D66" s="119">
        <v>0</v>
      </c>
      <c r="E66" s="119">
        <v>0</v>
      </c>
      <c r="F66" s="128">
        <v>0</v>
      </c>
      <c r="H66" s="178">
        <v>0</v>
      </c>
      <c r="I66" s="178">
        <v>0</v>
      </c>
      <c r="J66" s="178">
        <v>0</v>
      </c>
      <c r="K66" s="178">
        <v>0</v>
      </c>
      <c r="L66" s="178"/>
      <c r="N66" s="180" t="str">
        <f t="shared" si="3"/>
        <v>-</v>
      </c>
      <c r="O66" s="181" t="str">
        <f t="shared" si="4"/>
        <v>-</v>
      </c>
      <c r="P66" s="182" t="str">
        <f t="shared" si="5"/>
        <v>-</v>
      </c>
      <c r="Q66" s="253"/>
      <c r="R66" s="255">
        <f>R65</f>
        <v>0</v>
      </c>
      <c r="S66" s="255">
        <f>S65</f>
        <v>0</v>
      </c>
      <c r="T66" s="255">
        <f>T65</f>
        <v>0</v>
      </c>
      <c r="U66" s="255">
        <f>U65</f>
        <v>0</v>
      </c>
      <c r="W66" s="183">
        <f>W65</f>
        <v>0</v>
      </c>
      <c r="X66" s="183">
        <f>X65</f>
        <v>0</v>
      </c>
      <c r="Y66" s="183">
        <f>Y65</f>
        <v>0</v>
      </c>
      <c r="Z66" s="183">
        <f>Z65</f>
        <v>0</v>
      </c>
    </row>
    <row r="67" spans="1:26" ht="12.75" hidden="1">
      <c r="A67" s="275" t="s">
        <v>1706</v>
      </c>
      <c r="B67" s="276" t="s">
        <v>1707</v>
      </c>
      <c r="C67" s="114">
        <v>0</v>
      </c>
      <c r="D67" s="115">
        <v>0</v>
      </c>
      <c r="E67" s="115">
        <v>0</v>
      </c>
      <c r="F67" s="127">
        <v>0</v>
      </c>
      <c r="H67" s="171">
        <v>0</v>
      </c>
      <c r="I67" s="171">
        <v>0</v>
      </c>
      <c r="J67" s="171">
        <v>0</v>
      </c>
      <c r="K67" s="171">
        <v>0</v>
      </c>
      <c r="L67" s="171"/>
      <c r="N67" s="173" t="str">
        <f t="shared" si="3"/>
        <v>-</v>
      </c>
      <c r="O67" s="174" t="str">
        <f t="shared" si="4"/>
        <v>-</v>
      </c>
      <c r="P67" s="175" t="str">
        <f t="shared" si="5"/>
        <v>-</v>
      </c>
      <c r="Q67" s="253"/>
      <c r="R67" s="254"/>
      <c r="S67" s="254"/>
      <c r="T67" s="254"/>
      <c r="U67" s="254"/>
      <c r="W67" s="176"/>
      <c r="X67" s="176"/>
      <c r="Y67" s="176"/>
      <c r="Z67" s="176"/>
    </row>
    <row r="68" spans="1:26" ht="13.5" hidden="1" thickBot="1">
      <c r="A68" s="277"/>
      <c r="B68" s="278"/>
      <c r="C68" s="118">
        <v>0</v>
      </c>
      <c r="D68" s="119">
        <v>0</v>
      </c>
      <c r="E68" s="119">
        <v>0</v>
      </c>
      <c r="F68" s="128">
        <v>0</v>
      </c>
      <c r="H68" s="178">
        <v>0</v>
      </c>
      <c r="I68" s="178">
        <v>0</v>
      </c>
      <c r="J68" s="178">
        <v>0</v>
      </c>
      <c r="K68" s="178">
        <v>0</v>
      </c>
      <c r="L68" s="178"/>
      <c r="N68" s="180" t="str">
        <f t="shared" si="3"/>
        <v>-</v>
      </c>
      <c r="O68" s="181" t="str">
        <f t="shared" si="4"/>
        <v>-</v>
      </c>
      <c r="P68" s="182" t="str">
        <f t="shared" si="5"/>
        <v>-</v>
      </c>
      <c r="Q68" s="253"/>
      <c r="R68" s="255">
        <f>R67</f>
        <v>0</v>
      </c>
      <c r="S68" s="255">
        <f>S67</f>
        <v>0</v>
      </c>
      <c r="T68" s="255">
        <f>T67</f>
        <v>0</v>
      </c>
      <c r="U68" s="255">
        <f>U67</f>
        <v>0</v>
      </c>
      <c r="W68" s="183">
        <f>W67</f>
        <v>0</v>
      </c>
      <c r="X68" s="183">
        <f>X67</f>
        <v>0</v>
      </c>
      <c r="Y68" s="183">
        <f>Y67</f>
        <v>0</v>
      </c>
      <c r="Z68" s="183">
        <f>Z67</f>
        <v>0</v>
      </c>
    </row>
    <row r="69" spans="1:26" ht="12.75" hidden="1">
      <c r="A69" s="275" t="s">
        <v>1708</v>
      </c>
      <c r="B69" s="276" t="s">
        <v>1709</v>
      </c>
      <c r="C69" s="114">
        <v>0</v>
      </c>
      <c r="D69" s="115">
        <v>0</v>
      </c>
      <c r="E69" s="115">
        <v>0</v>
      </c>
      <c r="F69" s="127">
        <v>0</v>
      </c>
      <c r="H69" s="171">
        <v>0</v>
      </c>
      <c r="I69" s="171">
        <v>0</v>
      </c>
      <c r="J69" s="171">
        <v>0</v>
      </c>
      <c r="K69" s="171">
        <v>0</v>
      </c>
      <c r="L69" s="171"/>
      <c r="N69" s="173" t="str">
        <f t="shared" si="3"/>
        <v>-</v>
      </c>
      <c r="O69" s="174" t="str">
        <f t="shared" si="4"/>
        <v>-</v>
      </c>
      <c r="P69" s="175" t="str">
        <f t="shared" si="5"/>
        <v>-</v>
      </c>
      <c r="Q69" s="253"/>
      <c r="R69" s="254"/>
      <c r="S69" s="254"/>
      <c r="T69" s="254"/>
      <c r="U69" s="254"/>
      <c r="W69" s="176"/>
      <c r="X69" s="176"/>
      <c r="Y69" s="176"/>
      <c r="Z69" s="176"/>
    </row>
    <row r="70" spans="1:26" ht="13.5" hidden="1" thickBot="1">
      <c r="A70" s="277"/>
      <c r="B70" s="278"/>
      <c r="C70" s="118">
        <v>0</v>
      </c>
      <c r="D70" s="119">
        <v>0</v>
      </c>
      <c r="E70" s="119">
        <v>0</v>
      </c>
      <c r="F70" s="128">
        <v>0</v>
      </c>
      <c r="H70" s="178">
        <v>0</v>
      </c>
      <c r="I70" s="178">
        <v>0</v>
      </c>
      <c r="J70" s="178">
        <v>0</v>
      </c>
      <c r="K70" s="178">
        <v>0</v>
      </c>
      <c r="L70" s="178"/>
      <c r="N70" s="180" t="str">
        <f t="shared" si="3"/>
        <v>-</v>
      </c>
      <c r="O70" s="181" t="str">
        <f t="shared" si="4"/>
        <v>-</v>
      </c>
      <c r="P70" s="182" t="str">
        <f t="shared" si="5"/>
        <v>-</v>
      </c>
      <c r="Q70" s="253"/>
      <c r="R70" s="255">
        <f>R69</f>
        <v>0</v>
      </c>
      <c r="S70" s="255">
        <f>S69</f>
        <v>0</v>
      </c>
      <c r="T70" s="255">
        <f>T69</f>
        <v>0</v>
      </c>
      <c r="U70" s="255">
        <f>U69</f>
        <v>0</v>
      </c>
      <c r="W70" s="183">
        <f>W69</f>
        <v>0</v>
      </c>
      <c r="X70" s="183">
        <f>X69</f>
        <v>0</v>
      </c>
      <c r="Y70" s="183">
        <f>Y69</f>
        <v>0</v>
      </c>
      <c r="Z70" s="183">
        <f>Z69</f>
        <v>0</v>
      </c>
    </row>
    <row r="71" spans="1:26" ht="12.75" hidden="1">
      <c r="A71" s="275" t="s">
        <v>1710</v>
      </c>
      <c r="B71" s="276" t="s">
        <v>1711</v>
      </c>
      <c r="C71" s="114">
        <v>0</v>
      </c>
      <c r="D71" s="115">
        <v>0</v>
      </c>
      <c r="E71" s="115">
        <v>0</v>
      </c>
      <c r="F71" s="127">
        <v>0</v>
      </c>
      <c r="H71" s="171">
        <v>0</v>
      </c>
      <c r="I71" s="171">
        <v>0</v>
      </c>
      <c r="J71" s="171">
        <v>0</v>
      </c>
      <c r="K71" s="171">
        <v>0</v>
      </c>
      <c r="L71" s="171"/>
      <c r="N71" s="173" t="str">
        <f t="shared" si="3"/>
        <v>-</v>
      </c>
      <c r="O71" s="174" t="str">
        <f t="shared" si="4"/>
        <v>-</v>
      </c>
      <c r="P71" s="175" t="str">
        <f t="shared" si="5"/>
        <v>-</v>
      </c>
      <c r="Q71" s="253"/>
      <c r="R71" s="254"/>
      <c r="S71" s="254"/>
      <c r="T71" s="254"/>
      <c r="U71" s="254"/>
      <c r="W71" s="176"/>
      <c r="X71" s="176"/>
      <c r="Y71" s="176"/>
      <c r="Z71" s="176"/>
    </row>
    <row r="72" spans="1:26" ht="13.5" hidden="1" thickBot="1">
      <c r="A72" s="277"/>
      <c r="B72" s="278"/>
      <c r="C72" s="118">
        <v>0</v>
      </c>
      <c r="D72" s="119">
        <v>0</v>
      </c>
      <c r="E72" s="119">
        <v>0</v>
      </c>
      <c r="F72" s="128">
        <v>0</v>
      </c>
      <c r="H72" s="178">
        <v>0</v>
      </c>
      <c r="I72" s="178">
        <v>0</v>
      </c>
      <c r="J72" s="178">
        <v>0</v>
      </c>
      <c r="K72" s="178">
        <v>0</v>
      </c>
      <c r="L72" s="178"/>
      <c r="N72" s="180" t="str">
        <f t="shared" si="3"/>
        <v>-</v>
      </c>
      <c r="O72" s="181" t="str">
        <f t="shared" si="4"/>
        <v>-</v>
      </c>
      <c r="P72" s="182" t="str">
        <f t="shared" si="5"/>
        <v>-</v>
      </c>
      <c r="Q72" s="253"/>
      <c r="R72" s="255">
        <f>R71</f>
        <v>0</v>
      </c>
      <c r="S72" s="255">
        <f>S71</f>
        <v>0</v>
      </c>
      <c r="T72" s="255">
        <f>T71</f>
        <v>0</v>
      </c>
      <c r="U72" s="255">
        <f>U71</f>
        <v>0</v>
      </c>
      <c r="W72" s="183">
        <f>W71</f>
        <v>0</v>
      </c>
      <c r="X72" s="183">
        <f>X71</f>
        <v>0</v>
      </c>
      <c r="Y72" s="183">
        <f>Y71</f>
        <v>0</v>
      </c>
      <c r="Z72" s="183">
        <f>Z71</f>
        <v>0</v>
      </c>
    </row>
    <row r="73" spans="1:26" ht="12.75" hidden="1">
      <c r="A73" s="275" t="s">
        <v>1712</v>
      </c>
      <c r="B73" s="276" t="s">
        <v>1699</v>
      </c>
      <c r="C73" s="114">
        <v>0</v>
      </c>
      <c r="D73" s="115">
        <v>0</v>
      </c>
      <c r="E73" s="115">
        <v>0</v>
      </c>
      <c r="F73" s="127">
        <v>0</v>
      </c>
      <c r="H73" s="171">
        <v>0</v>
      </c>
      <c r="I73" s="171">
        <v>0</v>
      </c>
      <c r="J73" s="171">
        <v>0</v>
      </c>
      <c r="K73" s="171">
        <v>0</v>
      </c>
      <c r="L73" s="171"/>
      <c r="N73" s="173" t="str">
        <f t="shared" si="3"/>
        <v>-</v>
      </c>
      <c r="O73" s="174" t="str">
        <f t="shared" si="4"/>
        <v>-</v>
      </c>
      <c r="P73" s="175" t="str">
        <f t="shared" si="5"/>
        <v>-</v>
      </c>
      <c r="Q73" s="253"/>
      <c r="R73" s="254"/>
      <c r="S73" s="254"/>
      <c r="T73" s="254"/>
      <c r="U73" s="254"/>
      <c r="W73" s="176"/>
      <c r="X73" s="176"/>
      <c r="Y73" s="176"/>
      <c r="Z73" s="176"/>
    </row>
    <row r="74" spans="1:26" ht="13.5" hidden="1" thickBot="1">
      <c r="A74" s="277"/>
      <c r="B74" s="278"/>
      <c r="C74" s="118">
        <v>0</v>
      </c>
      <c r="D74" s="119">
        <v>0</v>
      </c>
      <c r="E74" s="119">
        <v>0</v>
      </c>
      <c r="F74" s="128">
        <v>0</v>
      </c>
      <c r="H74" s="178">
        <v>0</v>
      </c>
      <c r="I74" s="178">
        <v>0</v>
      </c>
      <c r="J74" s="178">
        <v>0</v>
      </c>
      <c r="K74" s="178">
        <v>0</v>
      </c>
      <c r="L74" s="178"/>
      <c r="N74" s="180" t="str">
        <f t="shared" si="3"/>
        <v>-</v>
      </c>
      <c r="O74" s="181" t="str">
        <f t="shared" si="4"/>
        <v>-</v>
      </c>
      <c r="P74" s="182" t="str">
        <f t="shared" si="5"/>
        <v>-</v>
      </c>
      <c r="Q74" s="253"/>
      <c r="R74" s="255">
        <f>R73</f>
        <v>0</v>
      </c>
      <c r="S74" s="255">
        <f>S73</f>
        <v>0</v>
      </c>
      <c r="T74" s="255">
        <f>T73</f>
        <v>0</v>
      </c>
      <c r="U74" s="255">
        <f>U73</f>
        <v>0</v>
      </c>
      <c r="W74" s="183">
        <f>W73</f>
        <v>0</v>
      </c>
      <c r="X74" s="183">
        <f>X73</f>
        <v>0</v>
      </c>
      <c r="Y74" s="183">
        <f>Y73</f>
        <v>0</v>
      </c>
      <c r="Z74" s="183">
        <f>Z73</f>
        <v>0</v>
      </c>
    </row>
    <row r="75" spans="1:26" ht="12.75" hidden="1">
      <c r="A75" s="275" t="s">
        <v>1713</v>
      </c>
      <c r="B75" s="276" t="s">
        <v>1714</v>
      </c>
      <c r="C75" s="114">
        <v>0</v>
      </c>
      <c r="D75" s="115">
        <v>0</v>
      </c>
      <c r="E75" s="115">
        <v>0</v>
      </c>
      <c r="F75" s="127">
        <v>0</v>
      </c>
      <c r="H75" s="171">
        <v>0</v>
      </c>
      <c r="I75" s="171">
        <v>0</v>
      </c>
      <c r="J75" s="171">
        <v>0</v>
      </c>
      <c r="K75" s="171">
        <v>0</v>
      </c>
      <c r="L75" s="171"/>
      <c r="N75" s="173" t="str">
        <f t="shared" si="3"/>
        <v>-</v>
      </c>
      <c r="O75" s="174" t="str">
        <f t="shared" si="4"/>
        <v>-</v>
      </c>
      <c r="P75" s="175" t="str">
        <f t="shared" si="5"/>
        <v>-</v>
      </c>
      <c r="Q75" s="253"/>
      <c r="R75" s="254"/>
      <c r="S75" s="254"/>
      <c r="T75" s="254"/>
      <c r="U75" s="254"/>
      <c r="W75" s="176"/>
      <c r="X75" s="176"/>
      <c r="Y75" s="176"/>
      <c r="Z75" s="176"/>
    </row>
    <row r="76" spans="1:26" ht="13.5" hidden="1" thickBot="1">
      <c r="A76" s="277"/>
      <c r="B76" s="278"/>
      <c r="C76" s="118">
        <v>0</v>
      </c>
      <c r="D76" s="119">
        <v>0</v>
      </c>
      <c r="E76" s="119">
        <v>0</v>
      </c>
      <c r="F76" s="128">
        <v>0</v>
      </c>
      <c r="H76" s="178">
        <v>0</v>
      </c>
      <c r="I76" s="178">
        <v>0</v>
      </c>
      <c r="J76" s="178">
        <v>0</v>
      </c>
      <c r="K76" s="178">
        <v>0</v>
      </c>
      <c r="L76" s="178"/>
      <c r="N76" s="180" t="str">
        <f t="shared" si="3"/>
        <v>-</v>
      </c>
      <c r="O76" s="181" t="str">
        <f t="shared" si="4"/>
        <v>-</v>
      </c>
      <c r="P76" s="182" t="str">
        <f t="shared" si="5"/>
        <v>-</v>
      </c>
      <c r="Q76" s="253"/>
      <c r="R76" s="255">
        <f>R75</f>
        <v>0</v>
      </c>
      <c r="S76" s="255">
        <f>S75</f>
        <v>0</v>
      </c>
      <c r="T76" s="255">
        <f>T75</f>
        <v>0</v>
      </c>
      <c r="U76" s="255">
        <f>U75</f>
        <v>0</v>
      </c>
      <c r="W76" s="183">
        <f>W75</f>
        <v>0</v>
      </c>
      <c r="X76" s="183">
        <f>X75</f>
        <v>0</v>
      </c>
      <c r="Y76" s="183">
        <f>Y75</f>
        <v>0</v>
      </c>
      <c r="Z76" s="183">
        <f>Z75</f>
        <v>0</v>
      </c>
    </row>
    <row r="77" spans="1:26" ht="12.75">
      <c r="A77" s="112" t="s">
        <v>1715</v>
      </c>
      <c r="B77" s="113" t="s">
        <v>1716</v>
      </c>
      <c r="C77" s="114">
        <v>26869</v>
      </c>
      <c r="D77" s="115">
        <v>17926</v>
      </c>
      <c r="E77" s="115">
        <v>6274</v>
      </c>
      <c r="F77" s="127">
        <v>2669</v>
      </c>
      <c r="H77" s="171">
        <v>25684</v>
      </c>
      <c r="I77" s="171">
        <v>17048</v>
      </c>
      <c r="J77" s="171">
        <v>5967</v>
      </c>
      <c r="K77" s="171">
        <v>2669</v>
      </c>
      <c r="L77" s="171"/>
      <c r="N77" s="173">
        <f t="shared" si="3"/>
        <v>4.613767325961675</v>
      </c>
      <c r="O77" s="174">
        <f t="shared" si="4"/>
        <v>5.150164242139837</v>
      </c>
      <c r="P77" s="175">
        <f t="shared" si="5"/>
        <v>0</v>
      </c>
      <c r="Q77" s="250"/>
      <c r="R77" s="254">
        <v>20</v>
      </c>
      <c r="S77" s="254"/>
      <c r="T77" s="254"/>
      <c r="U77" s="254"/>
      <c r="W77" s="176">
        <v>53</v>
      </c>
      <c r="X77" s="176"/>
      <c r="Y77" s="176"/>
      <c r="Z77" s="176"/>
    </row>
    <row r="78" spans="1:26" ht="13.5" thickBot="1">
      <c r="A78" s="116"/>
      <c r="B78" s="117"/>
      <c r="C78" s="118">
        <v>30922</v>
      </c>
      <c r="D78" s="119">
        <v>17949</v>
      </c>
      <c r="E78" s="119">
        <v>6282</v>
      </c>
      <c r="F78" s="128">
        <v>6691</v>
      </c>
      <c r="H78" s="178">
        <v>29845</v>
      </c>
      <c r="I78" s="178">
        <v>17151</v>
      </c>
      <c r="J78" s="178">
        <v>6003</v>
      </c>
      <c r="K78" s="178">
        <v>6691</v>
      </c>
      <c r="L78" s="178"/>
      <c r="N78" s="180">
        <f t="shared" si="3"/>
        <v>3.6086446640978522</v>
      </c>
      <c r="O78" s="181">
        <f t="shared" si="4"/>
        <v>4.652789924785722</v>
      </c>
      <c r="P78" s="182">
        <f t="shared" si="5"/>
        <v>0</v>
      </c>
      <c r="Q78" s="250"/>
      <c r="R78" s="255">
        <f>R77</f>
        <v>20</v>
      </c>
      <c r="S78" s="255">
        <f>S77</f>
        <v>0</v>
      </c>
      <c r="T78" s="255">
        <f>T77</f>
        <v>0</v>
      </c>
      <c r="U78" s="255">
        <f>U77</f>
        <v>0</v>
      </c>
      <c r="W78" s="183">
        <f>W77</f>
        <v>53</v>
      </c>
      <c r="X78" s="183">
        <f>X77</f>
        <v>0</v>
      </c>
      <c r="Y78" s="183">
        <f>Y77</f>
        <v>0</v>
      </c>
      <c r="Z78" s="183">
        <f>Z77</f>
        <v>0</v>
      </c>
    </row>
    <row r="79" spans="1:26" ht="12.75" hidden="1">
      <c r="A79" s="275" t="s">
        <v>1717</v>
      </c>
      <c r="B79" s="276" t="s">
        <v>1718</v>
      </c>
      <c r="C79" s="114">
        <v>0</v>
      </c>
      <c r="D79" s="115">
        <v>0</v>
      </c>
      <c r="E79" s="115">
        <v>0</v>
      </c>
      <c r="F79" s="127">
        <v>0</v>
      </c>
      <c r="H79" s="171">
        <v>0</v>
      </c>
      <c r="I79" s="171">
        <v>0</v>
      </c>
      <c r="J79" s="171">
        <v>0</v>
      </c>
      <c r="K79" s="171">
        <v>0</v>
      </c>
      <c r="L79" s="171"/>
      <c r="N79" s="173" t="str">
        <f t="shared" si="3"/>
        <v>-</v>
      </c>
      <c r="O79" s="174" t="str">
        <f t="shared" si="4"/>
        <v>-</v>
      </c>
      <c r="P79" s="175" t="str">
        <f t="shared" si="5"/>
        <v>-</v>
      </c>
      <c r="Q79" s="253"/>
      <c r="R79" s="254"/>
      <c r="S79" s="254"/>
      <c r="T79" s="254"/>
      <c r="U79" s="254"/>
      <c r="W79" s="176"/>
      <c r="X79" s="176"/>
      <c r="Y79" s="176"/>
      <c r="Z79" s="176"/>
    </row>
    <row r="80" spans="1:26" ht="13.5" hidden="1" thickBot="1">
      <c r="A80" s="277"/>
      <c r="B80" s="278"/>
      <c r="C80" s="118">
        <v>0</v>
      </c>
      <c r="D80" s="119">
        <v>0</v>
      </c>
      <c r="E80" s="119">
        <v>0</v>
      </c>
      <c r="F80" s="128">
        <v>0</v>
      </c>
      <c r="H80" s="178">
        <v>0</v>
      </c>
      <c r="I80" s="178">
        <v>0</v>
      </c>
      <c r="J80" s="178">
        <v>0</v>
      </c>
      <c r="K80" s="178">
        <v>0</v>
      </c>
      <c r="L80" s="178"/>
      <c r="N80" s="180" t="str">
        <f t="shared" si="3"/>
        <v>-</v>
      </c>
      <c r="O80" s="181" t="str">
        <f t="shared" si="4"/>
        <v>-</v>
      </c>
      <c r="P80" s="182" t="str">
        <f t="shared" si="5"/>
        <v>-</v>
      </c>
      <c r="Q80" s="253"/>
      <c r="R80" s="255">
        <f>R79</f>
        <v>0</v>
      </c>
      <c r="S80" s="255">
        <f>S79</f>
        <v>0</v>
      </c>
      <c r="T80" s="255">
        <f>T79</f>
        <v>0</v>
      </c>
      <c r="U80" s="255">
        <f>U79</f>
        <v>0</v>
      </c>
      <c r="W80" s="183">
        <f>W79</f>
        <v>0</v>
      </c>
      <c r="X80" s="183">
        <f>X79</f>
        <v>0</v>
      </c>
      <c r="Y80" s="183">
        <f>Y79</f>
        <v>0</v>
      </c>
      <c r="Z80" s="183">
        <f>Z79</f>
        <v>0</v>
      </c>
    </row>
    <row r="81" spans="1:26" ht="12.75" hidden="1">
      <c r="A81" s="275" t="s">
        <v>1719</v>
      </c>
      <c r="B81" s="276" t="s">
        <v>1720</v>
      </c>
      <c r="C81" s="114">
        <v>0</v>
      </c>
      <c r="D81" s="115">
        <v>0</v>
      </c>
      <c r="E81" s="115">
        <v>0</v>
      </c>
      <c r="F81" s="127">
        <v>0</v>
      </c>
      <c r="H81" s="171">
        <v>0</v>
      </c>
      <c r="I81" s="171">
        <v>0</v>
      </c>
      <c r="J81" s="171">
        <v>0</v>
      </c>
      <c r="K81" s="171">
        <v>0</v>
      </c>
      <c r="L81" s="171"/>
      <c r="N81" s="173" t="str">
        <f t="shared" si="3"/>
        <v>-</v>
      </c>
      <c r="O81" s="174" t="str">
        <f t="shared" si="4"/>
        <v>-</v>
      </c>
      <c r="P81" s="175" t="str">
        <f t="shared" si="5"/>
        <v>-</v>
      </c>
      <c r="Q81" s="253"/>
      <c r="R81" s="254"/>
      <c r="S81" s="254"/>
      <c r="T81" s="254"/>
      <c r="U81" s="254"/>
      <c r="W81" s="176"/>
      <c r="X81" s="176"/>
      <c r="Y81" s="176"/>
      <c r="Z81" s="176"/>
    </row>
    <row r="82" spans="1:26" ht="13.5" hidden="1" thickBot="1">
      <c r="A82" s="277"/>
      <c r="B82" s="278"/>
      <c r="C82" s="118">
        <v>0</v>
      </c>
      <c r="D82" s="119">
        <v>0</v>
      </c>
      <c r="E82" s="119">
        <v>0</v>
      </c>
      <c r="F82" s="128">
        <v>0</v>
      </c>
      <c r="H82" s="178">
        <v>0</v>
      </c>
      <c r="I82" s="178">
        <v>0</v>
      </c>
      <c r="J82" s="178">
        <v>0</v>
      </c>
      <c r="K82" s="178">
        <v>0</v>
      </c>
      <c r="L82" s="178"/>
      <c r="N82" s="180" t="str">
        <f t="shared" si="3"/>
        <v>-</v>
      </c>
      <c r="O82" s="181" t="str">
        <f t="shared" si="4"/>
        <v>-</v>
      </c>
      <c r="P82" s="182" t="str">
        <f t="shared" si="5"/>
        <v>-</v>
      </c>
      <c r="Q82" s="253"/>
      <c r="R82" s="255">
        <f>R81</f>
        <v>0</v>
      </c>
      <c r="S82" s="255">
        <f>S81</f>
        <v>0</v>
      </c>
      <c r="T82" s="255">
        <f>T81</f>
        <v>0</v>
      </c>
      <c r="U82" s="255">
        <f>U81</f>
        <v>0</v>
      </c>
      <c r="W82" s="183">
        <f>W81</f>
        <v>0</v>
      </c>
      <c r="X82" s="183">
        <f>X81</f>
        <v>0</v>
      </c>
      <c r="Y82" s="183">
        <f>Y81</f>
        <v>0</v>
      </c>
      <c r="Z82" s="183">
        <f>Z81</f>
        <v>0</v>
      </c>
    </row>
    <row r="83" spans="1:26" ht="12.75" hidden="1">
      <c r="A83" s="275" t="s">
        <v>1726</v>
      </c>
      <c r="B83" s="276" t="s">
        <v>1727</v>
      </c>
      <c r="C83" s="114">
        <v>0</v>
      </c>
      <c r="D83" s="115">
        <v>0</v>
      </c>
      <c r="E83" s="115">
        <v>0</v>
      </c>
      <c r="F83" s="127">
        <v>0</v>
      </c>
      <c r="H83" s="171">
        <v>0</v>
      </c>
      <c r="I83" s="171">
        <v>0</v>
      </c>
      <c r="J83" s="171">
        <v>0</v>
      </c>
      <c r="K83" s="171">
        <v>0</v>
      </c>
      <c r="L83" s="171"/>
      <c r="N83" s="173" t="str">
        <f t="shared" si="3"/>
        <v>-</v>
      </c>
      <c r="O83" s="174" t="str">
        <f t="shared" si="4"/>
        <v>-</v>
      </c>
      <c r="P83" s="175" t="str">
        <f t="shared" si="5"/>
        <v>-</v>
      </c>
      <c r="Q83" s="253"/>
      <c r="R83" s="254"/>
      <c r="S83" s="254"/>
      <c r="T83" s="254"/>
      <c r="U83" s="254"/>
      <c r="W83" s="176"/>
      <c r="X83" s="176"/>
      <c r="Y83" s="176"/>
      <c r="Z83" s="176"/>
    </row>
    <row r="84" spans="1:26" ht="13.5" hidden="1" thickBot="1">
      <c r="A84" s="277"/>
      <c r="B84" s="278"/>
      <c r="C84" s="118">
        <v>0</v>
      </c>
      <c r="D84" s="119">
        <v>0</v>
      </c>
      <c r="E84" s="119">
        <v>0</v>
      </c>
      <c r="F84" s="128">
        <v>0</v>
      </c>
      <c r="H84" s="178">
        <v>0</v>
      </c>
      <c r="I84" s="178">
        <v>0</v>
      </c>
      <c r="J84" s="178">
        <v>0</v>
      </c>
      <c r="K84" s="178">
        <v>0</v>
      </c>
      <c r="L84" s="178"/>
      <c r="N84" s="180" t="str">
        <f t="shared" si="3"/>
        <v>-</v>
      </c>
      <c r="O84" s="181" t="str">
        <f t="shared" si="4"/>
        <v>-</v>
      </c>
      <c r="P84" s="182" t="str">
        <f t="shared" si="5"/>
        <v>-</v>
      </c>
      <c r="Q84" s="253"/>
      <c r="R84" s="255">
        <f>R83</f>
        <v>0</v>
      </c>
      <c r="S84" s="255">
        <f>S83</f>
        <v>0</v>
      </c>
      <c r="T84" s="255">
        <f>T83</f>
        <v>0</v>
      </c>
      <c r="U84" s="255">
        <f>U83</f>
        <v>0</v>
      </c>
      <c r="W84" s="183">
        <f>W83</f>
        <v>0</v>
      </c>
      <c r="X84" s="183">
        <f>X83</f>
        <v>0</v>
      </c>
      <c r="Y84" s="183">
        <f>Y83</f>
        <v>0</v>
      </c>
      <c r="Z84" s="183">
        <f>Z83</f>
        <v>0</v>
      </c>
    </row>
    <row r="85" spans="1:26" ht="12.75" hidden="1">
      <c r="A85" s="275" t="s">
        <v>1728</v>
      </c>
      <c r="B85" s="276" t="s">
        <v>1729</v>
      </c>
      <c r="C85" s="114">
        <v>0</v>
      </c>
      <c r="D85" s="115">
        <v>0</v>
      </c>
      <c r="E85" s="115">
        <v>0</v>
      </c>
      <c r="F85" s="127">
        <v>0</v>
      </c>
      <c r="H85" s="171">
        <v>0</v>
      </c>
      <c r="I85" s="171">
        <v>0</v>
      </c>
      <c r="J85" s="171">
        <v>0</v>
      </c>
      <c r="K85" s="171">
        <v>0</v>
      </c>
      <c r="L85" s="171"/>
      <c r="N85" s="173" t="str">
        <f t="shared" si="3"/>
        <v>-</v>
      </c>
      <c r="O85" s="174" t="str">
        <f t="shared" si="4"/>
        <v>-</v>
      </c>
      <c r="P85" s="175" t="str">
        <f t="shared" si="5"/>
        <v>-</v>
      </c>
      <c r="Q85" s="253"/>
      <c r="R85" s="254"/>
      <c r="S85" s="254"/>
      <c r="T85" s="254"/>
      <c r="U85" s="254"/>
      <c r="W85" s="176"/>
      <c r="X85" s="176"/>
      <c r="Y85" s="176"/>
      <c r="Z85" s="176"/>
    </row>
    <row r="86" spans="1:26" ht="13.5" hidden="1" thickBot="1">
      <c r="A86" s="277"/>
      <c r="B86" s="278"/>
      <c r="C86" s="118">
        <v>0</v>
      </c>
      <c r="D86" s="119">
        <v>0</v>
      </c>
      <c r="E86" s="119">
        <v>0</v>
      </c>
      <c r="F86" s="128">
        <v>0</v>
      </c>
      <c r="H86" s="178">
        <v>0</v>
      </c>
      <c r="I86" s="178">
        <v>0</v>
      </c>
      <c r="J86" s="178">
        <v>0</v>
      </c>
      <c r="K86" s="178">
        <v>0</v>
      </c>
      <c r="L86" s="178"/>
      <c r="N86" s="180" t="str">
        <f t="shared" si="3"/>
        <v>-</v>
      </c>
      <c r="O86" s="181" t="str">
        <f t="shared" si="4"/>
        <v>-</v>
      </c>
      <c r="P86" s="182" t="str">
        <f t="shared" si="5"/>
        <v>-</v>
      </c>
      <c r="Q86" s="253"/>
      <c r="R86" s="255">
        <f>R85</f>
        <v>0</v>
      </c>
      <c r="S86" s="255">
        <f>S85</f>
        <v>0</v>
      </c>
      <c r="T86" s="255">
        <f>T85</f>
        <v>0</v>
      </c>
      <c r="U86" s="255">
        <f>U85</f>
        <v>0</v>
      </c>
      <c r="W86" s="183">
        <f>W85</f>
        <v>0</v>
      </c>
      <c r="X86" s="183">
        <f>X85</f>
        <v>0</v>
      </c>
      <c r="Y86" s="183">
        <f>Y85</f>
        <v>0</v>
      </c>
      <c r="Z86" s="183">
        <f>Z85</f>
        <v>0</v>
      </c>
    </row>
    <row r="87" spans="1:26" ht="12.75" hidden="1">
      <c r="A87" s="275" t="s">
        <v>1730</v>
      </c>
      <c r="B87" s="276" t="s">
        <v>1731</v>
      </c>
      <c r="C87" s="114">
        <v>28337</v>
      </c>
      <c r="D87" s="115">
        <v>19011</v>
      </c>
      <c r="E87" s="115">
        <v>6654</v>
      </c>
      <c r="F87" s="127">
        <v>2672</v>
      </c>
      <c r="H87" s="171">
        <v>27080</v>
      </c>
      <c r="I87" s="171">
        <v>18080</v>
      </c>
      <c r="J87" s="171">
        <v>6328</v>
      </c>
      <c r="K87" s="171">
        <v>2672</v>
      </c>
      <c r="L87" s="171"/>
      <c r="N87" s="173">
        <f aca="true" t="shared" si="6" ref="N87:N150">IF(H87=0,"-",C87/H87*100-100)</f>
        <v>4.641802067946827</v>
      </c>
      <c r="O87" s="174">
        <f aca="true" t="shared" si="7" ref="O87:O150">IF(H87=0,"-",D87/I87*100-100)</f>
        <v>5.149336283185832</v>
      </c>
      <c r="P87" s="175">
        <f aca="true" t="shared" si="8" ref="P87:P150">IF(H87=0,"-",F87/(K87+L87)*100-100)</f>
        <v>0</v>
      </c>
      <c r="Q87" s="253"/>
      <c r="R87" s="254"/>
      <c r="S87" s="254"/>
      <c r="T87" s="254"/>
      <c r="U87" s="254"/>
      <c r="W87" s="176"/>
      <c r="X87" s="176"/>
      <c r="Y87" s="176"/>
      <c r="Z87" s="176"/>
    </row>
    <row r="88" spans="1:26" ht="13.5" hidden="1" thickBot="1">
      <c r="A88" s="277"/>
      <c r="B88" s="278"/>
      <c r="C88" s="118">
        <v>38046</v>
      </c>
      <c r="D88" s="119">
        <v>19087</v>
      </c>
      <c r="E88" s="119">
        <v>6680</v>
      </c>
      <c r="F88" s="128">
        <v>12279</v>
      </c>
      <c r="H88" s="178">
        <v>36902</v>
      </c>
      <c r="I88" s="178">
        <v>18239</v>
      </c>
      <c r="J88" s="178">
        <v>6384</v>
      </c>
      <c r="K88" s="178">
        <v>12279</v>
      </c>
      <c r="L88" s="178"/>
      <c r="N88" s="180">
        <f t="shared" si="6"/>
        <v>3.1001029754484932</v>
      </c>
      <c r="O88" s="181">
        <f t="shared" si="7"/>
        <v>4.649377707111142</v>
      </c>
      <c r="P88" s="182">
        <f t="shared" si="8"/>
        <v>0</v>
      </c>
      <c r="Q88" s="253"/>
      <c r="R88" s="255">
        <f>R87</f>
        <v>0</v>
      </c>
      <c r="S88" s="255">
        <f>S87</f>
        <v>0</v>
      </c>
      <c r="T88" s="255">
        <f>T87</f>
        <v>0</v>
      </c>
      <c r="U88" s="255">
        <f>U87</f>
        <v>0</v>
      </c>
      <c r="W88" s="183">
        <f>W87</f>
        <v>0</v>
      </c>
      <c r="X88" s="183">
        <f>X87</f>
        <v>0</v>
      </c>
      <c r="Y88" s="183">
        <f>Y87</f>
        <v>0</v>
      </c>
      <c r="Z88" s="183">
        <f>Z87</f>
        <v>0</v>
      </c>
    </row>
    <row r="89" spans="1:26" ht="12.75" hidden="1">
      <c r="A89" s="275" t="s">
        <v>1732</v>
      </c>
      <c r="B89" s="276" t="s">
        <v>1733</v>
      </c>
      <c r="C89" s="114">
        <v>0</v>
      </c>
      <c r="D89" s="115">
        <v>0</v>
      </c>
      <c r="E89" s="115">
        <v>0</v>
      </c>
      <c r="F89" s="127">
        <v>0</v>
      </c>
      <c r="H89" s="171">
        <v>0</v>
      </c>
      <c r="I89" s="171">
        <v>0</v>
      </c>
      <c r="J89" s="171">
        <v>0</v>
      </c>
      <c r="K89" s="171">
        <v>0</v>
      </c>
      <c r="L89" s="171"/>
      <c r="N89" s="173" t="str">
        <f t="shared" si="6"/>
        <v>-</v>
      </c>
      <c r="O89" s="174" t="str">
        <f t="shared" si="7"/>
        <v>-</v>
      </c>
      <c r="P89" s="175" t="str">
        <f t="shared" si="8"/>
        <v>-</v>
      </c>
      <c r="Q89" s="253"/>
      <c r="R89" s="254"/>
      <c r="S89" s="254"/>
      <c r="T89" s="254"/>
      <c r="U89" s="254"/>
      <c r="W89" s="176"/>
      <c r="X89" s="176"/>
      <c r="Y89" s="176"/>
      <c r="Z89" s="176"/>
    </row>
    <row r="90" spans="1:26" ht="13.5" hidden="1" thickBot="1">
      <c r="A90" s="277"/>
      <c r="B90" s="278"/>
      <c r="C90" s="118">
        <v>0</v>
      </c>
      <c r="D90" s="119">
        <v>0</v>
      </c>
      <c r="E90" s="119">
        <v>0</v>
      </c>
      <c r="F90" s="128">
        <v>0</v>
      </c>
      <c r="H90" s="178">
        <v>0</v>
      </c>
      <c r="I90" s="178">
        <v>0</v>
      </c>
      <c r="J90" s="178">
        <v>0</v>
      </c>
      <c r="K90" s="178">
        <v>0</v>
      </c>
      <c r="L90" s="178"/>
      <c r="N90" s="180" t="str">
        <f t="shared" si="6"/>
        <v>-</v>
      </c>
      <c r="O90" s="181" t="str">
        <f t="shared" si="7"/>
        <v>-</v>
      </c>
      <c r="P90" s="182" t="str">
        <f t="shared" si="8"/>
        <v>-</v>
      </c>
      <c r="Q90" s="253"/>
      <c r="R90" s="255">
        <f>R89</f>
        <v>0</v>
      </c>
      <c r="S90" s="255">
        <f>S89</f>
        <v>0</v>
      </c>
      <c r="T90" s="255">
        <f>T89</f>
        <v>0</v>
      </c>
      <c r="U90" s="255">
        <f>U89</f>
        <v>0</v>
      </c>
      <c r="W90" s="183">
        <f>W89</f>
        <v>0</v>
      </c>
      <c r="X90" s="183">
        <f>X89</f>
        <v>0</v>
      </c>
      <c r="Y90" s="183">
        <f>Y89</f>
        <v>0</v>
      </c>
      <c r="Z90" s="183">
        <f>Z89</f>
        <v>0</v>
      </c>
    </row>
    <row r="91" spans="1:26" ht="12.75" hidden="1">
      <c r="A91" s="275" t="s">
        <v>1734</v>
      </c>
      <c r="B91" s="276" t="s">
        <v>1735</v>
      </c>
      <c r="C91" s="114">
        <v>0</v>
      </c>
      <c r="D91" s="115">
        <v>0</v>
      </c>
      <c r="E91" s="115">
        <v>0</v>
      </c>
      <c r="F91" s="127">
        <v>0</v>
      </c>
      <c r="H91" s="171">
        <v>0</v>
      </c>
      <c r="I91" s="171">
        <v>0</v>
      </c>
      <c r="J91" s="171">
        <v>0</v>
      </c>
      <c r="K91" s="171">
        <v>0</v>
      </c>
      <c r="L91" s="171"/>
      <c r="N91" s="173" t="str">
        <f t="shared" si="6"/>
        <v>-</v>
      </c>
      <c r="O91" s="174" t="str">
        <f t="shared" si="7"/>
        <v>-</v>
      </c>
      <c r="P91" s="175" t="str">
        <f t="shared" si="8"/>
        <v>-</v>
      </c>
      <c r="Q91" s="253"/>
      <c r="R91" s="254"/>
      <c r="S91" s="254"/>
      <c r="T91" s="254"/>
      <c r="U91" s="254"/>
      <c r="W91" s="176"/>
      <c r="X91" s="176"/>
      <c r="Y91" s="176"/>
      <c r="Z91" s="176"/>
    </row>
    <row r="92" spans="1:26" ht="13.5" hidden="1" thickBot="1">
      <c r="A92" s="277"/>
      <c r="B92" s="278"/>
      <c r="C92" s="118">
        <v>0</v>
      </c>
      <c r="D92" s="119">
        <v>0</v>
      </c>
      <c r="E92" s="119">
        <v>0</v>
      </c>
      <c r="F92" s="128">
        <v>0</v>
      </c>
      <c r="H92" s="178">
        <v>0</v>
      </c>
      <c r="I92" s="178">
        <v>0</v>
      </c>
      <c r="J92" s="178">
        <v>0</v>
      </c>
      <c r="K92" s="178">
        <v>0</v>
      </c>
      <c r="L92" s="178"/>
      <c r="N92" s="180" t="str">
        <f t="shared" si="6"/>
        <v>-</v>
      </c>
      <c r="O92" s="181" t="str">
        <f t="shared" si="7"/>
        <v>-</v>
      </c>
      <c r="P92" s="182" t="str">
        <f t="shared" si="8"/>
        <v>-</v>
      </c>
      <c r="Q92" s="253"/>
      <c r="R92" s="255">
        <f>R91</f>
        <v>0</v>
      </c>
      <c r="S92" s="255">
        <f>S91</f>
        <v>0</v>
      </c>
      <c r="T92" s="255">
        <f>T91</f>
        <v>0</v>
      </c>
      <c r="U92" s="255">
        <f>U91</f>
        <v>0</v>
      </c>
      <c r="W92" s="183">
        <f>W91</f>
        <v>0</v>
      </c>
      <c r="X92" s="183">
        <f>X91</f>
        <v>0</v>
      </c>
      <c r="Y92" s="183">
        <f>Y91</f>
        <v>0</v>
      </c>
      <c r="Z92" s="183">
        <f>Z91</f>
        <v>0</v>
      </c>
    </row>
    <row r="93" spans="1:26" ht="12.75" hidden="1">
      <c r="A93" s="275" t="s">
        <v>1736</v>
      </c>
      <c r="B93" s="276" t="s">
        <v>1737</v>
      </c>
      <c r="C93" s="114">
        <v>0</v>
      </c>
      <c r="D93" s="115">
        <v>0</v>
      </c>
      <c r="E93" s="115">
        <v>0</v>
      </c>
      <c r="F93" s="127">
        <v>0</v>
      </c>
      <c r="H93" s="171">
        <v>0</v>
      </c>
      <c r="I93" s="171">
        <v>0</v>
      </c>
      <c r="J93" s="171">
        <v>0</v>
      </c>
      <c r="K93" s="171">
        <v>0</v>
      </c>
      <c r="L93" s="171"/>
      <c r="N93" s="173" t="str">
        <f t="shared" si="6"/>
        <v>-</v>
      </c>
      <c r="O93" s="174" t="str">
        <f t="shared" si="7"/>
        <v>-</v>
      </c>
      <c r="P93" s="175" t="str">
        <f t="shared" si="8"/>
        <v>-</v>
      </c>
      <c r="Q93" s="253"/>
      <c r="R93" s="254"/>
      <c r="S93" s="254"/>
      <c r="T93" s="254"/>
      <c r="U93" s="254"/>
      <c r="W93" s="176"/>
      <c r="X93" s="176"/>
      <c r="Y93" s="176"/>
      <c r="Z93" s="176"/>
    </row>
    <row r="94" spans="1:26" ht="13.5" hidden="1" thickBot="1">
      <c r="A94" s="277"/>
      <c r="B94" s="278"/>
      <c r="C94" s="118">
        <v>0</v>
      </c>
      <c r="D94" s="119">
        <v>0</v>
      </c>
      <c r="E94" s="119">
        <v>0</v>
      </c>
      <c r="F94" s="128">
        <v>0</v>
      </c>
      <c r="H94" s="178">
        <v>0</v>
      </c>
      <c r="I94" s="178">
        <v>0</v>
      </c>
      <c r="J94" s="178">
        <v>0</v>
      </c>
      <c r="K94" s="178">
        <v>0</v>
      </c>
      <c r="L94" s="178"/>
      <c r="N94" s="180" t="str">
        <f t="shared" si="6"/>
        <v>-</v>
      </c>
      <c r="O94" s="181" t="str">
        <f t="shared" si="7"/>
        <v>-</v>
      </c>
      <c r="P94" s="182" t="str">
        <f t="shared" si="8"/>
        <v>-</v>
      </c>
      <c r="Q94" s="253"/>
      <c r="R94" s="255">
        <f>R93</f>
        <v>0</v>
      </c>
      <c r="S94" s="255">
        <f>S93</f>
        <v>0</v>
      </c>
      <c r="T94" s="255">
        <f>T93</f>
        <v>0</v>
      </c>
      <c r="U94" s="255">
        <f>U93</f>
        <v>0</v>
      </c>
      <c r="W94" s="183">
        <f>W93</f>
        <v>0</v>
      </c>
      <c r="X94" s="183">
        <f>X93</f>
        <v>0</v>
      </c>
      <c r="Y94" s="183">
        <f>Y93</f>
        <v>0</v>
      </c>
      <c r="Z94" s="183">
        <f>Z93</f>
        <v>0</v>
      </c>
    </row>
    <row r="95" spans="1:26" ht="12.75" hidden="1">
      <c r="A95" s="275" t="s">
        <v>1738</v>
      </c>
      <c r="B95" s="276" t="s">
        <v>1739</v>
      </c>
      <c r="C95" s="114">
        <v>28006</v>
      </c>
      <c r="D95" s="115">
        <v>18807</v>
      </c>
      <c r="E95" s="115">
        <v>6582</v>
      </c>
      <c r="F95" s="127">
        <v>2617</v>
      </c>
      <c r="H95" s="171">
        <v>26763</v>
      </c>
      <c r="I95" s="171">
        <v>17886</v>
      </c>
      <c r="J95" s="171">
        <v>6260</v>
      </c>
      <c r="K95" s="171">
        <v>2617</v>
      </c>
      <c r="L95" s="171"/>
      <c r="N95" s="173">
        <f t="shared" si="6"/>
        <v>4.644471845458284</v>
      </c>
      <c r="O95" s="174">
        <f t="shared" si="7"/>
        <v>5.1492787655149215</v>
      </c>
      <c r="P95" s="175">
        <f t="shared" si="8"/>
        <v>0</v>
      </c>
      <c r="Q95" s="253"/>
      <c r="R95" s="254"/>
      <c r="S95" s="254"/>
      <c r="T95" s="254"/>
      <c r="U95" s="254"/>
      <c r="W95" s="176"/>
      <c r="X95" s="176"/>
      <c r="Y95" s="176"/>
      <c r="Z95" s="176"/>
    </row>
    <row r="96" spans="1:26" ht="13.5" hidden="1" thickBot="1">
      <c r="A96" s="277"/>
      <c r="B96" s="278"/>
      <c r="C96" s="118">
        <v>39206</v>
      </c>
      <c r="D96" s="119">
        <v>19942</v>
      </c>
      <c r="E96" s="119">
        <v>6980</v>
      </c>
      <c r="F96" s="128">
        <v>12284</v>
      </c>
      <c r="H96" s="178">
        <v>38010</v>
      </c>
      <c r="I96" s="178">
        <v>19056</v>
      </c>
      <c r="J96" s="178">
        <v>6670</v>
      </c>
      <c r="K96" s="178">
        <v>12284</v>
      </c>
      <c r="L96" s="178"/>
      <c r="N96" s="180">
        <f t="shared" si="6"/>
        <v>3.146540384109443</v>
      </c>
      <c r="O96" s="181">
        <f t="shared" si="7"/>
        <v>4.649454240134347</v>
      </c>
      <c r="P96" s="182">
        <f t="shared" si="8"/>
        <v>0</v>
      </c>
      <c r="Q96" s="253"/>
      <c r="R96" s="255">
        <f>R95</f>
        <v>0</v>
      </c>
      <c r="S96" s="255">
        <f>S95</f>
        <v>0</v>
      </c>
      <c r="T96" s="255">
        <f>T95</f>
        <v>0</v>
      </c>
      <c r="U96" s="255">
        <f>U95</f>
        <v>0</v>
      </c>
      <c r="W96" s="183">
        <f>W95</f>
        <v>0</v>
      </c>
      <c r="X96" s="183">
        <f>X95</f>
        <v>0</v>
      </c>
      <c r="Y96" s="183">
        <f>Y95</f>
        <v>0</v>
      </c>
      <c r="Z96" s="183">
        <f>Z95</f>
        <v>0</v>
      </c>
    </row>
    <row r="97" spans="1:26" ht="12.75" hidden="1">
      <c r="A97" s="275" t="s">
        <v>1740</v>
      </c>
      <c r="B97" s="276" t="s">
        <v>1741</v>
      </c>
      <c r="C97" s="114">
        <v>0</v>
      </c>
      <c r="D97" s="115">
        <v>0</v>
      </c>
      <c r="E97" s="115">
        <v>0</v>
      </c>
      <c r="F97" s="127">
        <v>0</v>
      </c>
      <c r="H97" s="171">
        <v>0</v>
      </c>
      <c r="I97" s="171">
        <v>0</v>
      </c>
      <c r="J97" s="171">
        <v>0</v>
      </c>
      <c r="K97" s="171">
        <v>0</v>
      </c>
      <c r="L97" s="171"/>
      <c r="N97" s="173" t="str">
        <f t="shared" si="6"/>
        <v>-</v>
      </c>
      <c r="O97" s="174" t="str">
        <f t="shared" si="7"/>
        <v>-</v>
      </c>
      <c r="P97" s="175" t="str">
        <f t="shared" si="8"/>
        <v>-</v>
      </c>
      <c r="Q97" s="253"/>
      <c r="R97" s="254"/>
      <c r="S97" s="254"/>
      <c r="T97" s="254"/>
      <c r="U97" s="254"/>
      <c r="W97" s="176"/>
      <c r="X97" s="176"/>
      <c r="Y97" s="176"/>
      <c r="Z97" s="176"/>
    </row>
    <row r="98" spans="1:26" ht="13.5" hidden="1" thickBot="1">
      <c r="A98" s="277"/>
      <c r="B98" s="278"/>
      <c r="C98" s="118">
        <v>0</v>
      </c>
      <c r="D98" s="119">
        <v>0</v>
      </c>
      <c r="E98" s="119">
        <v>0</v>
      </c>
      <c r="F98" s="128">
        <v>0</v>
      </c>
      <c r="H98" s="178">
        <v>0</v>
      </c>
      <c r="I98" s="178">
        <v>0</v>
      </c>
      <c r="J98" s="178">
        <v>0</v>
      </c>
      <c r="K98" s="178">
        <v>0</v>
      </c>
      <c r="L98" s="178"/>
      <c r="N98" s="180" t="str">
        <f t="shared" si="6"/>
        <v>-</v>
      </c>
      <c r="O98" s="181" t="str">
        <f t="shared" si="7"/>
        <v>-</v>
      </c>
      <c r="P98" s="182" t="str">
        <f t="shared" si="8"/>
        <v>-</v>
      </c>
      <c r="Q98" s="253"/>
      <c r="R98" s="255">
        <f>R97</f>
        <v>0</v>
      </c>
      <c r="S98" s="255">
        <f>S97</f>
        <v>0</v>
      </c>
      <c r="T98" s="255">
        <f>T97</f>
        <v>0</v>
      </c>
      <c r="U98" s="255">
        <f>U97</f>
        <v>0</v>
      </c>
      <c r="W98" s="183">
        <f>W97</f>
        <v>0</v>
      </c>
      <c r="X98" s="183">
        <f>X97</f>
        <v>0</v>
      </c>
      <c r="Y98" s="183">
        <f>Y97</f>
        <v>0</v>
      </c>
      <c r="Z98" s="183">
        <f>Z97</f>
        <v>0</v>
      </c>
    </row>
    <row r="99" spans="1:26" ht="12.75" hidden="1">
      <c r="A99" s="275" t="s">
        <v>1742</v>
      </c>
      <c r="B99" s="276" t="s">
        <v>1743</v>
      </c>
      <c r="C99" s="114">
        <v>17573</v>
      </c>
      <c r="D99" s="115">
        <v>11057</v>
      </c>
      <c r="E99" s="115">
        <v>3870</v>
      </c>
      <c r="F99" s="127">
        <v>2646</v>
      </c>
      <c r="H99" s="171">
        <v>16843</v>
      </c>
      <c r="I99" s="171">
        <v>10516</v>
      </c>
      <c r="J99" s="171">
        <v>3681</v>
      </c>
      <c r="K99" s="171">
        <v>2646</v>
      </c>
      <c r="L99" s="171"/>
      <c r="N99" s="173">
        <f t="shared" si="6"/>
        <v>4.334144748560249</v>
      </c>
      <c r="O99" s="174">
        <f t="shared" si="7"/>
        <v>5.144541650817786</v>
      </c>
      <c r="P99" s="175">
        <f t="shared" si="8"/>
        <v>0</v>
      </c>
      <c r="Q99" s="253"/>
      <c r="R99" s="254"/>
      <c r="S99" s="254"/>
      <c r="T99" s="254"/>
      <c r="U99" s="254"/>
      <c r="W99" s="176"/>
      <c r="X99" s="176"/>
      <c r="Y99" s="176"/>
      <c r="Z99" s="176"/>
    </row>
    <row r="100" spans="1:26" ht="13.5" hidden="1" thickBot="1">
      <c r="A100" s="277"/>
      <c r="B100" s="278"/>
      <c r="C100" s="118">
        <v>54641</v>
      </c>
      <c r="D100" s="119">
        <v>37771</v>
      </c>
      <c r="E100" s="119">
        <v>13220</v>
      </c>
      <c r="F100" s="128">
        <v>3650</v>
      </c>
      <c r="H100" s="178">
        <v>52374</v>
      </c>
      <c r="I100" s="178">
        <v>36092</v>
      </c>
      <c r="J100" s="178">
        <v>12632</v>
      </c>
      <c r="K100" s="178">
        <v>3650</v>
      </c>
      <c r="L100" s="178"/>
      <c r="N100" s="180">
        <f t="shared" si="6"/>
        <v>4.328483598732191</v>
      </c>
      <c r="O100" s="181">
        <f t="shared" si="7"/>
        <v>4.652000443311536</v>
      </c>
      <c r="P100" s="182">
        <f t="shared" si="8"/>
        <v>0</v>
      </c>
      <c r="Q100" s="253"/>
      <c r="R100" s="255">
        <f>R99</f>
        <v>0</v>
      </c>
      <c r="S100" s="255">
        <f>S99</f>
        <v>0</v>
      </c>
      <c r="T100" s="255">
        <f>T99</f>
        <v>0</v>
      </c>
      <c r="U100" s="255">
        <f>U99</f>
        <v>0</v>
      </c>
      <c r="W100" s="183">
        <f>W99</f>
        <v>0</v>
      </c>
      <c r="X100" s="183">
        <f>X99</f>
        <v>0</v>
      </c>
      <c r="Y100" s="183">
        <f>Y99</f>
        <v>0</v>
      </c>
      <c r="Z100" s="183">
        <f>Z99</f>
        <v>0</v>
      </c>
    </row>
    <row r="101" spans="1:26" ht="12.75">
      <c r="A101" s="112" t="s">
        <v>1744</v>
      </c>
      <c r="B101" s="113" t="s">
        <v>1745</v>
      </c>
      <c r="C101" s="114">
        <v>25518</v>
      </c>
      <c r="D101" s="115">
        <v>16946</v>
      </c>
      <c r="E101" s="115">
        <v>5931</v>
      </c>
      <c r="F101" s="127">
        <v>2641</v>
      </c>
      <c r="H101" s="171">
        <v>24398</v>
      </c>
      <c r="I101" s="171">
        <v>16116</v>
      </c>
      <c r="J101" s="171">
        <v>5641</v>
      </c>
      <c r="K101" s="171">
        <v>2641</v>
      </c>
      <c r="L101" s="171"/>
      <c r="N101" s="173">
        <f t="shared" si="6"/>
        <v>4.590540208213795</v>
      </c>
      <c r="O101" s="174">
        <f t="shared" si="7"/>
        <v>5.150161330354933</v>
      </c>
      <c r="P101" s="175">
        <f t="shared" si="8"/>
        <v>0</v>
      </c>
      <c r="Q101" s="250"/>
      <c r="R101" s="254"/>
      <c r="S101" s="254"/>
      <c r="T101" s="254"/>
      <c r="U101" s="254"/>
      <c r="W101" s="176">
        <v>206</v>
      </c>
      <c r="X101" s="176"/>
      <c r="Y101" s="176"/>
      <c r="Z101" s="176"/>
    </row>
    <row r="102" spans="1:26" ht="13.5" thickBot="1">
      <c r="A102" s="116"/>
      <c r="B102" s="117"/>
      <c r="C102" s="118">
        <v>40559</v>
      </c>
      <c r="D102" s="119">
        <v>20940</v>
      </c>
      <c r="E102" s="119">
        <v>7329</v>
      </c>
      <c r="F102" s="128">
        <v>12290</v>
      </c>
      <c r="H102" s="178">
        <v>39302</v>
      </c>
      <c r="I102" s="178">
        <v>20009</v>
      </c>
      <c r="J102" s="178">
        <v>7003</v>
      </c>
      <c r="K102" s="178">
        <v>12290</v>
      </c>
      <c r="L102" s="178"/>
      <c r="N102" s="180">
        <f t="shared" si="6"/>
        <v>3.1983105185486664</v>
      </c>
      <c r="O102" s="181">
        <f t="shared" si="7"/>
        <v>4.652906192213507</v>
      </c>
      <c r="P102" s="182">
        <f t="shared" si="8"/>
        <v>0</v>
      </c>
      <c r="Q102" s="250"/>
      <c r="R102" s="255">
        <f>R101</f>
        <v>0</v>
      </c>
      <c r="S102" s="255">
        <f>S101</f>
        <v>0</v>
      </c>
      <c r="T102" s="255">
        <f>T101</f>
        <v>0</v>
      </c>
      <c r="U102" s="255">
        <f>U101</f>
        <v>0</v>
      </c>
      <c r="W102" s="183">
        <f>W101</f>
        <v>206</v>
      </c>
      <c r="X102" s="183">
        <f>X101</f>
        <v>0</v>
      </c>
      <c r="Y102" s="183">
        <f>Y101</f>
        <v>0</v>
      </c>
      <c r="Z102" s="183">
        <f>Z101</f>
        <v>0</v>
      </c>
    </row>
    <row r="103" spans="1:26" ht="12.75" hidden="1">
      <c r="A103" s="275" t="s">
        <v>1746</v>
      </c>
      <c r="B103" s="276" t="s">
        <v>1747</v>
      </c>
      <c r="C103" s="114">
        <v>0</v>
      </c>
      <c r="D103" s="115">
        <v>0</v>
      </c>
      <c r="E103" s="115">
        <v>0</v>
      </c>
      <c r="F103" s="127">
        <v>0</v>
      </c>
      <c r="H103" s="171">
        <v>0</v>
      </c>
      <c r="I103" s="171">
        <v>0</v>
      </c>
      <c r="J103" s="171">
        <v>0</v>
      </c>
      <c r="K103" s="171">
        <v>0</v>
      </c>
      <c r="L103" s="171"/>
      <c r="N103" s="173" t="str">
        <f t="shared" si="6"/>
        <v>-</v>
      </c>
      <c r="O103" s="174" t="str">
        <f t="shared" si="7"/>
        <v>-</v>
      </c>
      <c r="P103" s="175" t="str">
        <f t="shared" si="8"/>
        <v>-</v>
      </c>
      <c r="Q103" s="253"/>
      <c r="R103" s="254"/>
      <c r="S103" s="254"/>
      <c r="T103" s="254"/>
      <c r="U103" s="254"/>
      <c r="W103" s="176"/>
      <c r="X103" s="176"/>
      <c r="Y103" s="176"/>
      <c r="Z103" s="176"/>
    </row>
    <row r="104" spans="1:26" ht="13.5" hidden="1" thickBot="1">
      <c r="A104" s="277"/>
      <c r="B104" s="278"/>
      <c r="C104" s="118">
        <v>0</v>
      </c>
      <c r="D104" s="119">
        <v>0</v>
      </c>
      <c r="E104" s="119">
        <v>0</v>
      </c>
      <c r="F104" s="128">
        <v>0</v>
      </c>
      <c r="H104" s="178">
        <v>0</v>
      </c>
      <c r="I104" s="178">
        <v>0</v>
      </c>
      <c r="J104" s="178">
        <v>0</v>
      </c>
      <c r="K104" s="178">
        <v>0</v>
      </c>
      <c r="L104" s="178"/>
      <c r="N104" s="180" t="str">
        <f t="shared" si="6"/>
        <v>-</v>
      </c>
      <c r="O104" s="181" t="str">
        <f t="shared" si="7"/>
        <v>-</v>
      </c>
      <c r="P104" s="182" t="str">
        <f t="shared" si="8"/>
        <v>-</v>
      </c>
      <c r="Q104" s="253"/>
      <c r="R104" s="255">
        <f>R103</f>
        <v>0</v>
      </c>
      <c r="S104" s="255">
        <f>S103</f>
        <v>0</v>
      </c>
      <c r="T104" s="255">
        <f>T103</f>
        <v>0</v>
      </c>
      <c r="U104" s="255">
        <f>U103</f>
        <v>0</v>
      </c>
      <c r="W104" s="183">
        <f>W103</f>
        <v>0</v>
      </c>
      <c r="X104" s="183">
        <f>X103</f>
        <v>0</v>
      </c>
      <c r="Y104" s="183">
        <f>Y103</f>
        <v>0</v>
      </c>
      <c r="Z104" s="183">
        <f>Z103</f>
        <v>0</v>
      </c>
    </row>
    <row r="105" spans="1:26" ht="12.75" hidden="1">
      <c r="A105" s="275" t="s">
        <v>1748</v>
      </c>
      <c r="B105" s="276" t="s">
        <v>1743</v>
      </c>
      <c r="C105" s="114">
        <v>0</v>
      </c>
      <c r="D105" s="115">
        <v>0</v>
      </c>
      <c r="E105" s="115">
        <v>0</v>
      </c>
      <c r="F105" s="127">
        <v>0</v>
      </c>
      <c r="H105" s="171">
        <v>0</v>
      </c>
      <c r="I105" s="171">
        <v>0</v>
      </c>
      <c r="J105" s="171">
        <v>0</v>
      </c>
      <c r="K105" s="171">
        <v>0</v>
      </c>
      <c r="L105" s="171"/>
      <c r="N105" s="173" t="str">
        <f t="shared" si="6"/>
        <v>-</v>
      </c>
      <c r="O105" s="174" t="str">
        <f t="shared" si="7"/>
        <v>-</v>
      </c>
      <c r="P105" s="175" t="str">
        <f t="shared" si="8"/>
        <v>-</v>
      </c>
      <c r="Q105" s="253"/>
      <c r="R105" s="254"/>
      <c r="S105" s="254"/>
      <c r="T105" s="254"/>
      <c r="U105" s="254"/>
      <c r="W105" s="176"/>
      <c r="X105" s="176"/>
      <c r="Y105" s="176"/>
      <c r="Z105" s="176"/>
    </row>
    <row r="106" spans="1:26" ht="13.5" hidden="1" thickBot="1">
      <c r="A106" s="277"/>
      <c r="B106" s="278"/>
      <c r="C106" s="118">
        <v>0</v>
      </c>
      <c r="D106" s="119">
        <v>0</v>
      </c>
      <c r="E106" s="119">
        <v>0</v>
      </c>
      <c r="F106" s="128">
        <v>0</v>
      </c>
      <c r="H106" s="178">
        <v>0</v>
      </c>
      <c r="I106" s="178">
        <v>0</v>
      </c>
      <c r="J106" s="178">
        <v>0</v>
      </c>
      <c r="K106" s="178">
        <v>0</v>
      </c>
      <c r="L106" s="178"/>
      <c r="N106" s="180" t="str">
        <f t="shared" si="6"/>
        <v>-</v>
      </c>
      <c r="O106" s="181" t="str">
        <f t="shared" si="7"/>
        <v>-</v>
      </c>
      <c r="P106" s="182" t="str">
        <f t="shared" si="8"/>
        <v>-</v>
      </c>
      <c r="Q106" s="253"/>
      <c r="R106" s="255">
        <f>R105</f>
        <v>0</v>
      </c>
      <c r="S106" s="255">
        <f>S105</f>
        <v>0</v>
      </c>
      <c r="T106" s="255">
        <f>T105</f>
        <v>0</v>
      </c>
      <c r="U106" s="255">
        <f>U105</f>
        <v>0</v>
      </c>
      <c r="W106" s="183">
        <f>W105</f>
        <v>0</v>
      </c>
      <c r="X106" s="183">
        <f>X105</f>
        <v>0</v>
      </c>
      <c r="Y106" s="183">
        <f>Y105</f>
        <v>0</v>
      </c>
      <c r="Z106" s="183">
        <f>Z105</f>
        <v>0</v>
      </c>
    </row>
    <row r="107" spans="1:26" ht="12.75" hidden="1">
      <c r="A107" s="275" t="s">
        <v>1749</v>
      </c>
      <c r="B107" s="276" t="s">
        <v>1750</v>
      </c>
      <c r="C107" s="114">
        <v>0</v>
      </c>
      <c r="D107" s="115">
        <v>0</v>
      </c>
      <c r="E107" s="115">
        <v>0</v>
      </c>
      <c r="F107" s="127">
        <v>0</v>
      </c>
      <c r="H107" s="171">
        <v>0</v>
      </c>
      <c r="I107" s="171">
        <v>0</v>
      </c>
      <c r="J107" s="171">
        <v>0</v>
      </c>
      <c r="K107" s="171">
        <v>0</v>
      </c>
      <c r="L107" s="171"/>
      <c r="N107" s="173" t="str">
        <f t="shared" si="6"/>
        <v>-</v>
      </c>
      <c r="O107" s="174" t="str">
        <f t="shared" si="7"/>
        <v>-</v>
      </c>
      <c r="P107" s="175" t="str">
        <f t="shared" si="8"/>
        <v>-</v>
      </c>
      <c r="Q107" s="253"/>
      <c r="R107" s="254"/>
      <c r="S107" s="254"/>
      <c r="T107" s="254"/>
      <c r="U107" s="254"/>
      <c r="W107" s="176"/>
      <c r="X107" s="176"/>
      <c r="Y107" s="176"/>
      <c r="Z107" s="176"/>
    </row>
    <row r="108" spans="1:26" ht="13.5" hidden="1" thickBot="1">
      <c r="A108" s="277"/>
      <c r="B108" s="278"/>
      <c r="C108" s="118">
        <v>0</v>
      </c>
      <c r="D108" s="119">
        <v>0</v>
      </c>
      <c r="E108" s="119">
        <v>0</v>
      </c>
      <c r="F108" s="128">
        <v>0</v>
      </c>
      <c r="H108" s="178">
        <v>0</v>
      </c>
      <c r="I108" s="178">
        <v>0</v>
      </c>
      <c r="J108" s="178">
        <v>0</v>
      </c>
      <c r="K108" s="178">
        <v>0</v>
      </c>
      <c r="L108" s="178"/>
      <c r="N108" s="180" t="str">
        <f t="shared" si="6"/>
        <v>-</v>
      </c>
      <c r="O108" s="181" t="str">
        <f t="shared" si="7"/>
        <v>-</v>
      </c>
      <c r="P108" s="182" t="str">
        <f t="shared" si="8"/>
        <v>-</v>
      </c>
      <c r="Q108" s="253"/>
      <c r="R108" s="255">
        <f>R107</f>
        <v>0</v>
      </c>
      <c r="S108" s="255">
        <f>S107</f>
        <v>0</v>
      </c>
      <c r="T108" s="255">
        <f>T107</f>
        <v>0</v>
      </c>
      <c r="U108" s="255">
        <f>U107</f>
        <v>0</v>
      </c>
      <c r="W108" s="183">
        <f>W107</f>
        <v>0</v>
      </c>
      <c r="X108" s="183">
        <f>X107</f>
        <v>0</v>
      </c>
      <c r="Y108" s="183">
        <f>Y107</f>
        <v>0</v>
      </c>
      <c r="Z108" s="183">
        <f>Z107</f>
        <v>0</v>
      </c>
    </row>
    <row r="109" spans="1:26" ht="12.75" hidden="1">
      <c r="A109" s="275" t="s">
        <v>1751</v>
      </c>
      <c r="B109" s="276" t="s">
        <v>1752</v>
      </c>
      <c r="C109" s="114">
        <v>0</v>
      </c>
      <c r="D109" s="115">
        <v>0</v>
      </c>
      <c r="E109" s="115">
        <v>0</v>
      </c>
      <c r="F109" s="127">
        <v>0</v>
      </c>
      <c r="H109" s="171">
        <v>0</v>
      </c>
      <c r="I109" s="171">
        <v>0</v>
      </c>
      <c r="J109" s="171">
        <v>0</v>
      </c>
      <c r="K109" s="171">
        <v>0</v>
      </c>
      <c r="L109" s="171"/>
      <c r="N109" s="173" t="str">
        <f t="shared" si="6"/>
        <v>-</v>
      </c>
      <c r="O109" s="174" t="str">
        <f t="shared" si="7"/>
        <v>-</v>
      </c>
      <c r="P109" s="175" t="str">
        <f t="shared" si="8"/>
        <v>-</v>
      </c>
      <c r="Q109" s="253"/>
      <c r="R109" s="254"/>
      <c r="S109" s="254"/>
      <c r="T109" s="254"/>
      <c r="U109" s="254"/>
      <c r="W109" s="176"/>
      <c r="X109" s="176"/>
      <c r="Y109" s="176"/>
      <c r="Z109" s="176"/>
    </row>
    <row r="110" spans="1:26" ht="13.5" hidden="1" thickBot="1">
      <c r="A110" s="277"/>
      <c r="B110" s="278"/>
      <c r="C110" s="118">
        <v>0</v>
      </c>
      <c r="D110" s="119">
        <v>0</v>
      </c>
      <c r="E110" s="119">
        <v>0</v>
      </c>
      <c r="F110" s="128">
        <v>0</v>
      </c>
      <c r="H110" s="178">
        <v>0</v>
      </c>
      <c r="I110" s="178">
        <v>0</v>
      </c>
      <c r="J110" s="178">
        <v>0</v>
      </c>
      <c r="K110" s="178">
        <v>0</v>
      </c>
      <c r="L110" s="178"/>
      <c r="N110" s="180" t="str">
        <f t="shared" si="6"/>
        <v>-</v>
      </c>
      <c r="O110" s="181" t="str">
        <f t="shared" si="7"/>
        <v>-</v>
      </c>
      <c r="P110" s="182" t="str">
        <f t="shared" si="8"/>
        <v>-</v>
      </c>
      <c r="Q110" s="253"/>
      <c r="R110" s="255">
        <f>R109</f>
        <v>0</v>
      </c>
      <c r="S110" s="255">
        <f>S109</f>
        <v>0</v>
      </c>
      <c r="T110" s="255">
        <f>T109</f>
        <v>0</v>
      </c>
      <c r="U110" s="255">
        <f>U109</f>
        <v>0</v>
      </c>
      <c r="W110" s="183">
        <f>W109</f>
        <v>0</v>
      </c>
      <c r="X110" s="183">
        <f>X109</f>
        <v>0</v>
      </c>
      <c r="Y110" s="183">
        <f>Y109</f>
        <v>0</v>
      </c>
      <c r="Z110" s="183">
        <f>Z109</f>
        <v>0</v>
      </c>
    </row>
    <row r="111" spans="1:26" ht="12.75">
      <c r="A111" s="112" t="s">
        <v>1753</v>
      </c>
      <c r="B111" s="113" t="s">
        <v>1754</v>
      </c>
      <c r="C111" s="114">
        <v>35480</v>
      </c>
      <c r="D111" s="115">
        <v>24289</v>
      </c>
      <c r="E111" s="115">
        <v>8501</v>
      </c>
      <c r="F111" s="127">
        <v>2690</v>
      </c>
      <c r="H111" s="171">
        <v>33882</v>
      </c>
      <c r="I111" s="171">
        <v>23105</v>
      </c>
      <c r="J111" s="171">
        <v>8087</v>
      </c>
      <c r="K111" s="171">
        <v>2690</v>
      </c>
      <c r="L111" s="171"/>
      <c r="N111" s="173">
        <f t="shared" si="6"/>
        <v>4.716368573283745</v>
      </c>
      <c r="O111" s="174">
        <f t="shared" si="7"/>
        <v>5.124431941138269</v>
      </c>
      <c r="P111" s="175">
        <f t="shared" si="8"/>
        <v>0</v>
      </c>
      <c r="Q111" s="250"/>
      <c r="R111" s="254">
        <v>7</v>
      </c>
      <c r="S111" s="254"/>
      <c r="T111" s="254"/>
      <c r="U111" s="254"/>
      <c r="W111" s="176">
        <v>17</v>
      </c>
      <c r="X111" s="176"/>
      <c r="Y111" s="176"/>
      <c r="Z111" s="176"/>
    </row>
    <row r="112" spans="1:26" ht="13.5" thickBot="1">
      <c r="A112" s="116"/>
      <c r="B112" s="117"/>
      <c r="C112" s="118">
        <v>30113</v>
      </c>
      <c r="D112" s="119">
        <v>15100</v>
      </c>
      <c r="E112" s="119">
        <v>5285</v>
      </c>
      <c r="F112" s="128">
        <v>9728</v>
      </c>
      <c r="H112" s="178">
        <v>29207</v>
      </c>
      <c r="I112" s="178">
        <v>14429</v>
      </c>
      <c r="J112" s="178">
        <v>5050</v>
      </c>
      <c r="K112" s="178">
        <v>9728</v>
      </c>
      <c r="L112" s="178"/>
      <c r="N112" s="180">
        <f t="shared" si="6"/>
        <v>3.101996096826113</v>
      </c>
      <c r="O112" s="181">
        <f t="shared" si="7"/>
        <v>4.6503569200914825</v>
      </c>
      <c r="P112" s="182">
        <f t="shared" si="8"/>
        <v>0</v>
      </c>
      <c r="Q112" s="250"/>
      <c r="R112" s="255">
        <f>R111</f>
        <v>7</v>
      </c>
      <c r="S112" s="255">
        <f>S111</f>
        <v>0</v>
      </c>
      <c r="T112" s="255">
        <f>T111</f>
        <v>0</v>
      </c>
      <c r="U112" s="255">
        <f>U111</f>
        <v>0</v>
      </c>
      <c r="W112" s="183">
        <f>W111</f>
        <v>17</v>
      </c>
      <c r="X112" s="183">
        <f>X111</f>
        <v>0</v>
      </c>
      <c r="Y112" s="183">
        <f>Y111</f>
        <v>0</v>
      </c>
      <c r="Z112" s="183">
        <f>Z111</f>
        <v>0</v>
      </c>
    </row>
    <row r="113" spans="1:26" ht="12.75">
      <c r="A113" s="112" t="s">
        <v>1755</v>
      </c>
      <c r="B113" s="113" t="s">
        <v>1756</v>
      </c>
      <c r="C113" s="114">
        <v>33799</v>
      </c>
      <c r="D113" s="115">
        <v>23046</v>
      </c>
      <c r="E113" s="115">
        <v>8066</v>
      </c>
      <c r="F113" s="127">
        <v>2687</v>
      </c>
      <c r="H113" s="171">
        <v>32283</v>
      </c>
      <c r="I113" s="171">
        <v>21923</v>
      </c>
      <c r="J113" s="171">
        <v>7673</v>
      </c>
      <c r="K113" s="171">
        <v>2687</v>
      </c>
      <c r="L113" s="171"/>
      <c r="N113" s="173">
        <f t="shared" si="6"/>
        <v>4.6959700151782755</v>
      </c>
      <c r="O113" s="174">
        <f t="shared" si="7"/>
        <v>5.122474113944264</v>
      </c>
      <c r="P113" s="175">
        <f t="shared" si="8"/>
        <v>0</v>
      </c>
      <c r="Q113" s="250"/>
      <c r="R113" s="254">
        <v>127</v>
      </c>
      <c r="S113" s="254"/>
      <c r="T113" s="254"/>
      <c r="U113" s="254"/>
      <c r="W113" s="176">
        <v>277</v>
      </c>
      <c r="X113" s="176"/>
      <c r="Y113" s="176"/>
      <c r="Z113" s="176"/>
    </row>
    <row r="114" spans="1:26" ht="13.5" thickBot="1">
      <c r="A114" s="116"/>
      <c r="B114" s="117"/>
      <c r="C114" s="118">
        <v>28845</v>
      </c>
      <c r="D114" s="119">
        <v>14161</v>
      </c>
      <c r="E114" s="119">
        <v>4956</v>
      </c>
      <c r="F114" s="128">
        <v>9728</v>
      </c>
      <c r="H114" s="178">
        <v>27996</v>
      </c>
      <c r="I114" s="178">
        <v>13532</v>
      </c>
      <c r="J114" s="178">
        <v>4736</v>
      </c>
      <c r="K114" s="178">
        <v>9728</v>
      </c>
      <c r="L114" s="178"/>
      <c r="N114" s="180">
        <f t="shared" si="6"/>
        <v>3.0325760822974814</v>
      </c>
      <c r="O114" s="181">
        <f t="shared" si="7"/>
        <v>4.64824120603015</v>
      </c>
      <c r="P114" s="182">
        <f t="shared" si="8"/>
        <v>0</v>
      </c>
      <c r="Q114" s="250"/>
      <c r="R114" s="255">
        <f>R113</f>
        <v>127</v>
      </c>
      <c r="S114" s="255">
        <f>S113</f>
        <v>0</v>
      </c>
      <c r="T114" s="255">
        <f>T113</f>
        <v>0</v>
      </c>
      <c r="U114" s="255">
        <f>U113</f>
        <v>0</v>
      </c>
      <c r="W114" s="183">
        <f>W113</f>
        <v>277</v>
      </c>
      <c r="X114" s="183">
        <f>X113</f>
        <v>0</v>
      </c>
      <c r="Y114" s="183">
        <f>Y113</f>
        <v>0</v>
      </c>
      <c r="Z114" s="183">
        <f>Z113</f>
        <v>0</v>
      </c>
    </row>
    <row r="115" spans="1:26" ht="12.75" hidden="1">
      <c r="A115" s="275" t="s">
        <v>1757</v>
      </c>
      <c r="B115" s="276" t="s">
        <v>1758</v>
      </c>
      <c r="C115" s="114">
        <v>0</v>
      </c>
      <c r="D115" s="115">
        <v>0</v>
      </c>
      <c r="E115" s="115">
        <v>0</v>
      </c>
      <c r="F115" s="127">
        <v>0</v>
      </c>
      <c r="H115" s="171">
        <v>0</v>
      </c>
      <c r="I115" s="171">
        <v>0</v>
      </c>
      <c r="J115" s="171">
        <v>0</v>
      </c>
      <c r="K115" s="171">
        <v>0</v>
      </c>
      <c r="L115" s="171"/>
      <c r="N115" s="173" t="str">
        <f t="shared" si="6"/>
        <v>-</v>
      </c>
      <c r="O115" s="174" t="str">
        <f t="shared" si="7"/>
        <v>-</v>
      </c>
      <c r="P115" s="175" t="str">
        <f t="shared" si="8"/>
        <v>-</v>
      </c>
      <c r="Q115" s="253"/>
      <c r="R115" s="254"/>
      <c r="S115" s="254"/>
      <c r="T115" s="254"/>
      <c r="U115" s="254"/>
      <c r="W115" s="176"/>
      <c r="X115" s="176"/>
      <c r="Y115" s="176"/>
      <c r="Z115" s="176"/>
    </row>
    <row r="116" spans="1:26" ht="13.5" hidden="1" thickBot="1">
      <c r="A116" s="277"/>
      <c r="B116" s="278"/>
      <c r="C116" s="118">
        <v>0</v>
      </c>
      <c r="D116" s="119">
        <v>0</v>
      </c>
      <c r="E116" s="119">
        <v>0</v>
      </c>
      <c r="F116" s="128">
        <v>0</v>
      </c>
      <c r="H116" s="178">
        <v>0</v>
      </c>
      <c r="I116" s="178">
        <v>0</v>
      </c>
      <c r="J116" s="178">
        <v>0</v>
      </c>
      <c r="K116" s="178">
        <v>0</v>
      </c>
      <c r="L116" s="178"/>
      <c r="N116" s="180" t="str">
        <f t="shared" si="6"/>
        <v>-</v>
      </c>
      <c r="O116" s="181" t="str">
        <f t="shared" si="7"/>
        <v>-</v>
      </c>
      <c r="P116" s="182" t="str">
        <f t="shared" si="8"/>
        <v>-</v>
      </c>
      <c r="Q116" s="253"/>
      <c r="R116" s="255">
        <f>R115</f>
        <v>0</v>
      </c>
      <c r="S116" s="255">
        <f>S115</f>
        <v>0</v>
      </c>
      <c r="T116" s="255">
        <f>T115</f>
        <v>0</v>
      </c>
      <c r="U116" s="255">
        <f>U115</f>
        <v>0</v>
      </c>
      <c r="W116" s="183">
        <f>W115</f>
        <v>0</v>
      </c>
      <c r="X116" s="183">
        <f>X115</f>
        <v>0</v>
      </c>
      <c r="Y116" s="183">
        <f>Y115</f>
        <v>0</v>
      </c>
      <c r="Z116" s="183">
        <f>Z115</f>
        <v>0</v>
      </c>
    </row>
    <row r="117" spans="1:26" ht="12.75" hidden="1">
      <c r="A117" s="275" t="s">
        <v>1759</v>
      </c>
      <c r="B117" s="276" t="s">
        <v>1760</v>
      </c>
      <c r="C117" s="114">
        <v>0</v>
      </c>
      <c r="D117" s="115">
        <v>0</v>
      </c>
      <c r="E117" s="115">
        <v>0</v>
      </c>
      <c r="F117" s="127">
        <v>0</v>
      </c>
      <c r="H117" s="171">
        <v>0</v>
      </c>
      <c r="I117" s="171">
        <v>0</v>
      </c>
      <c r="J117" s="171">
        <v>0</v>
      </c>
      <c r="K117" s="171">
        <v>0</v>
      </c>
      <c r="L117" s="171"/>
      <c r="N117" s="173" t="str">
        <f t="shared" si="6"/>
        <v>-</v>
      </c>
      <c r="O117" s="174" t="str">
        <f t="shared" si="7"/>
        <v>-</v>
      </c>
      <c r="P117" s="175" t="str">
        <f t="shared" si="8"/>
        <v>-</v>
      </c>
      <c r="Q117" s="253"/>
      <c r="R117" s="254"/>
      <c r="S117" s="254"/>
      <c r="T117" s="254"/>
      <c r="U117" s="254"/>
      <c r="W117" s="176"/>
      <c r="X117" s="176"/>
      <c r="Y117" s="176"/>
      <c r="Z117" s="176"/>
    </row>
    <row r="118" spans="1:26" ht="13.5" hidden="1" thickBot="1">
      <c r="A118" s="277"/>
      <c r="B118" s="278"/>
      <c r="C118" s="118">
        <v>0</v>
      </c>
      <c r="D118" s="119">
        <v>0</v>
      </c>
      <c r="E118" s="119">
        <v>0</v>
      </c>
      <c r="F118" s="128">
        <v>0</v>
      </c>
      <c r="H118" s="178">
        <v>0</v>
      </c>
      <c r="I118" s="178">
        <v>0</v>
      </c>
      <c r="J118" s="178">
        <v>0</v>
      </c>
      <c r="K118" s="178">
        <v>0</v>
      </c>
      <c r="L118" s="178"/>
      <c r="N118" s="180" t="str">
        <f t="shared" si="6"/>
        <v>-</v>
      </c>
      <c r="O118" s="181" t="str">
        <f t="shared" si="7"/>
        <v>-</v>
      </c>
      <c r="P118" s="182" t="str">
        <f t="shared" si="8"/>
        <v>-</v>
      </c>
      <c r="Q118" s="253"/>
      <c r="R118" s="255">
        <f>R117</f>
        <v>0</v>
      </c>
      <c r="S118" s="255">
        <f>S117</f>
        <v>0</v>
      </c>
      <c r="T118" s="255">
        <f>T117</f>
        <v>0</v>
      </c>
      <c r="U118" s="255">
        <f>U117</f>
        <v>0</v>
      </c>
      <c r="W118" s="183">
        <f>W117</f>
        <v>0</v>
      </c>
      <c r="X118" s="183">
        <f>X117</f>
        <v>0</v>
      </c>
      <c r="Y118" s="183">
        <f>Y117</f>
        <v>0</v>
      </c>
      <c r="Z118" s="183">
        <f>Z117</f>
        <v>0</v>
      </c>
    </row>
    <row r="119" spans="1:26" ht="12.75" hidden="1">
      <c r="A119" s="275" t="s">
        <v>1761</v>
      </c>
      <c r="B119" s="276" t="s">
        <v>1762</v>
      </c>
      <c r="C119" s="114">
        <v>0</v>
      </c>
      <c r="D119" s="115">
        <v>0</v>
      </c>
      <c r="E119" s="115">
        <v>0</v>
      </c>
      <c r="F119" s="127">
        <v>0</v>
      </c>
      <c r="H119" s="171">
        <v>0</v>
      </c>
      <c r="I119" s="171">
        <v>0</v>
      </c>
      <c r="J119" s="171">
        <v>0</v>
      </c>
      <c r="K119" s="171">
        <v>0</v>
      </c>
      <c r="L119" s="171"/>
      <c r="N119" s="173" t="str">
        <f t="shared" si="6"/>
        <v>-</v>
      </c>
      <c r="O119" s="174" t="str">
        <f t="shared" si="7"/>
        <v>-</v>
      </c>
      <c r="P119" s="175" t="str">
        <f t="shared" si="8"/>
        <v>-</v>
      </c>
      <c r="Q119" s="253"/>
      <c r="R119" s="254"/>
      <c r="S119" s="254"/>
      <c r="T119" s="254"/>
      <c r="U119" s="254"/>
      <c r="W119" s="176"/>
      <c r="X119" s="176"/>
      <c r="Y119" s="176"/>
      <c r="Z119" s="176"/>
    </row>
    <row r="120" spans="1:26" ht="13.5" hidden="1" thickBot="1">
      <c r="A120" s="277"/>
      <c r="B120" s="278"/>
      <c r="C120" s="118">
        <v>0</v>
      </c>
      <c r="D120" s="119">
        <v>0</v>
      </c>
      <c r="E120" s="119">
        <v>0</v>
      </c>
      <c r="F120" s="128">
        <v>0</v>
      </c>
      <c r="H120" s="178">
        <v>0</v>
      </c>
      <c r="I120" s="178">
        <v>0</v>
      </c>
      <c r="J120" s="178">
        <v>0</v>
      </c>
      <c r="K120" s="178">
        <v>0</v>
      </c>
      <c r="L120" s="178"/>
      <c r="N120" s="180" t="str">
        <f t="shared" si="6"/>
        <v>-</v>
      </c>
      <c r="O120" s="181" t="str">
        <f t="shared" si="7"/>
        <v>-</v>
      </c>
      <c r="P120" s="182" t="str">
        <f t="shared" si="8"/>
        <v>-</v>
      </c>
      <c r="Q120" s="253"/>
      <c r="R120" s="255">
        <f>R119</f>
        <v>0</v>
      </c>
      <c r="S120" s="255">
        <f>S119</f>
        <v>0</v>
      </c>
      <c r="T120" s="255">
        <f>T119</f>
        <v>0</v>
      </c>
      <c r="U120" s="255">
        <f>U119</f>
        <v>0</v>
      </c>
      <c r="W120" s="183">
        <f>W119</f>
        <v>0</v>
      </c>
      <c r="X120" s="183">
        <f>X119</f>
        <v>0</v>
      </c>
      <c r="Y120" s="183">
        <f>Y119</f>
        <v>0</v>
      </c>
      <c r="Z120" s="183">
        <f>Z119</f>
        <v>0</v>
      </c>
    </row>
    <row r="121" spans="1:26" ht="12.75" hidden="1">
      <c r="A121" s="275" t="s">
        <v>1763</v>
      </c>
      <c r="B121" s="276" t="s">
        <v>1764</v>
      </c>
      <c r="C121" s="114">
        <v>0</v>
      </c>
      <c r="D121" s="115">
        <v>0</v>
      </c>
      <c r="E121" s="115">
        <v>0</v>
      </c>
      <c r="F121" s="127">
        <v>0</v>
      </c>
      <c r="H121" s="171">
        <v>0</v>
      </c>
      <c r="I121" s="171">
        <v>0</v>
      </c>
      <c r="J121" s="171">
        <v>0</v>
      </c>
      <c r="K121" s="171">
        <v>0</v>
      </c>
      <c r="L121" s="171"/>
      <c r="N121" s="173" t="str">
        <f t="shared" si="6"/>
        <v>-</v>
      </c>
      <c r="O121" s="174" t="str">
        <f t="shared" si="7"/>
        <v>-</v>
      </c>
      <c r="P121" s="175" t="str">
        <f t="shared" si="8"/>
        <v>-</v>
      </c>
      <c r="Q121" s="253"/>
      <c r="R121" s="254"/>
      <c r="S121" s="254"/>
      <c r="T121" s="254"/>
      <c r="U121" s="254"/>
      <c r="W121" s="176"/>
      <c r="X121" s="176"/>
      <c r="Y121" s="176"/>
      <c r="Z121" s="176"/>
    </row>
    <row r="122" spans="1:26" ht="13.5" hidden="1" thickBot="1">
      <c r="A122" s="277"/>
      <c r="B122" s="278"/>
      <c r="C122" s="118">
        <v>0</v>
      </c>
      <c r="D122" s="119">
        <v>0</v>
      </c>
      <c r="E122" s="119">
        <v>0</v>
      </c>
      <c r="F122" s="128">
        <v>0</v>
      </c>
      <c r="H122" s="178">
        <v>0</v>
      </c>
      <c r="I122" s="178">
        <v>0</v>
      </c>
      <c r="J122" s="178">
        <v>0</v>
      </c>
      <c r="K122" s="178">
        <v>0</v>
      </c>
      <c r="L122" s="178"/>
      <c r="N122" s="180" t="str">
        <f t="shared" si="6"/>
        <v>-</v>
      </c>
      <c r="O122" s="181" t="str">
        <f t="shared" si="7"/>
        <v>-</v>
      </c>
      <c r="P122" s="182" t="str">
        <f t="shared" si="8"/>
        <v>-</v>
      </c>
      <c r="Q122" s="253"/>
      <c r="R122" s="255">
        <f>R121</f>
        <v>0</v>
      </c>
      <c r="S122" s="255">
        <f>S121</f>
        <v>0</v>
      </c>
      <c r="T122" s="255">
        <f>T121</f>
        <v>0</v>
      </c>
      <c r="U122" s="255">
        <f>U121</f>
        <v>0</v>
      </c>
      <c r="W122" s="183">
        <f>W121</f>
        <v>0</v>
      </c>
      <c r="X122" s="183">
        <f>X121</f>
        <v>0</v>
      </c>
      <c r="Y122" s="183">
        <f>Y121</f>
        <v>0</v>
      </c>
      <c r="Z122" s="183">
        <f>Z121</f>
        <v>0</v>
      </c>
    </row>
    <row r="123" spans="1:26" ht="12.75">
      <c r="A123" s="112" t="s">
        <v>1765</v>
      </c>
      <c r="B123" s="113" t="s">
        <v>1766</v>
      </c>
      <c r="C123" s="114">
        <v>29263</v>
      </c>
      <c r="D123" s="115">
        <v>19694</v>
      </c>
      <c r="E123" s="115">
        <v>6893</v>
      </c>
      <c r="F123" s="127">
        <v>2676</v>
      </c>
      <c r="H123" s="171">
        <v>27962</v>
      </c>
      <c r="I123" s="171">
        <v>18730</v>
      </c>
      <c r="J123" s="171">
        <v>6556</v>
      </c>
      <c r="K123" s="171">
        <v>2676</v>
      </c>
      <c r="L123" s="171"/>
      <c r="N123" s="173">
        <f t="shared" si="6"/>
        <v>4.652743008368503</v>
      </c>
      <c r="O123" s="174">
        <f t="shared" si="7"/>
        <v>5.146823278163382</v>
      </c>
      <c r="P123" s="175">
        <f t="shared" si="8"/>
        <v>0</v>
      </c>
      <c r="Q123" s="250"/>
      <c r="R123" s="254"/>
      <c r="S123" s="254"/>
      <c r="T123" s="254"/>
      <c r="U123" s="254"/>
      <c r="W123" s="176">
        <v>18</v>
      </c>
      <c r="X123" s="176"/>
      <c r="Y123" s="176"/>
      <c r="Z123" s="176"/>
    </row>
    <row r="124" spans="1:26" ht="13.5" thickBot="1">
      <c r="A124" s="116"/>
      <c r="B124" s="117"/>
      <c r="C124" s="118">
        <v>35215</v>
      </c>
      <c r="D124" s="119">
        <v>18869</v>
      </c>
      <c r="E124" s="119">
        <v>6604</v>
      </c>
      <c r="F124" s="128">
        <v>9742</v>
      </c>
      <c r="H124" s="178">
        <v>34083</v>
      </c>
      <c r="I124" s="178">
        <v>18030</v>
      </c>
      <c r="J124" s="178">
        <v>6311</v>
      </c>
      <c r="K124" s="178">
        <v>9742</v>
      </c>
      <c r="L124" s="178"/>
      <c r="N124" s="180">
        <f t="shared" si="6"/>
        <v>3.321303875832541</v>
      </c>
      <c r="O124" s="181">
        <f t="shared" si="7"/>
        <v>4.653355518580156</v>
      </c>
      <c r="P124" s="182">
        <f t="shared" si="8"/>
        <v>0</v>
      </c>
      <c r="Q124" s="250"/>
      <c r="R124" s="255">
        <f>R123</f>
        <v>0</v>
      </c>
      <c r="S124" s="255">
        <f>S123</f>
        <v>0</v>
      </c>
      <c r="T124" s="255">
        <f>T123</f>
        <v>0</v>
      </c>
      <c r="U124" s="255">
        <f>U123</f>
        <v>0</v>
      </c>
      <c r="W124" s="183">
        <f>W123</f>
        <v>18</v>
      </c>
      <c r="X124" s="183">
        <f>X123</f>
        <v>0</v>
      </c>
      <c r="Y124" s="183">
        <f>Y123</f>
        <v>0</v>
      </c>
      <c r="Z124" s="183">
        <f>Z123</f>
        <v>0</v>
      </c>
    </row>
    <row r="125" spans="1:26" ht="12.75">
      <c r="A125" s="112" t="s">
        <v>1767</v>
      </c>
      <c r="B125" s="113" t="s">
        <v>1771</v>
      </c>
      <c r="C125" s="114">
        <v>28404</v>
      </c>
      <c r="D125" s="115">
        <v>19061</v>
      </c>
      <c r="E125" s="115">
        <v>6671</v>
      </c>
      <c r="F125" s="127">
        <v>2672</v>
      </c>
      <c r="H125" s="171">
        <v>27145</v>
      </c>
      <c r="I125" s="171">
        <v>18128</v>
      </c>
      <c r="J125" s="171">
        <v>6345</v>
      </c>
      <c r="K125" s="171">
        <v>2672</v>
      </c>
      <c r="L125" s="171"/>
      <c r="N125" s="173">
        <f t="shared" si="6"/>
        <v>4.638054890403382</v>
      </c>
      <c r="O125" s="174">
        <f t="shared" si="7"/>
        <v>5.146734333627535</v>
      </c>
      <c r="P125" s="175">
        <f t="shared" si="8"/>
        <v>0</v>
      </c>
      <c r="Q125" s="250"/>
      <c r="R125" s="254"/>
      <c r="S125" s="254"/>
      <c r="T125" s="254"/>
      <c r="U125" s="254"/>
      <c r="W125" s="176">
        <v>24</v>
      </c>
      <c r="X125" s="176"/>
      <c r="Y125" s="176"/>
      <c r="Z125" s="176"/>
    </row>
    <row r="126" spans="1:26" ht="13.5" thickBot="1">
      <c r="A126" s="116"/>
      <c r="B126" s="117"/>
      <c r="C126" s="118">
        <v>36059</v>
      </c>
      <c r="D126" s="119">
        <v>19493</v>
      </c>
      <c r="E126" s="119">
        <v>6823</v>
      </c>
      <c r="F126" s="128">
        <v>9743</v>
      </c>
      <c r="H126" s="178">
        <v>34889</v>
      </c>
      <c r="I126" s="178">
        <v>18627</v>
      </c>
      <c r="J126" s="178">
        <v>6519</v>
      </c>
      <c r="K126" s="178">
        <v>9743</v>
      </c>
      <c r="L126" s="178"/>
      <c r="N126" s="180">
        <f t="shared" si="6"/>
        <v>3.353492504800954</v>
      </c>
      <c r="O126" s="181">
        <f t="shared" si="7"/>
        <v>4.649165190315131</v>
      </c>
      <c r="P126" s="182">
        <f t="shared" si="8"/>
        <v>0</v>
      </c>
      <c r="Q126" s="250"/>
      <c r="R126" s="255">
        <f>R125</f>
        <v>0</v>
      </c>
      <c r="S126" s="255">
        <f>S125</f>
        <v>0</v>
      </c>
      <c r="T126" s="255">
        <f>T125</f>
        <v>0</v>
      </c>
      <c r="U126" s="255">
        <f>U125</f>
        <v>0</v>
      </c>
      <c r="W126" s="183">
        <f>W125</f>
        <v>24</v>
      </c>
      <c r="X126" s="183">
        <f>X125</f>
        <v>0</v>
      </c>
      <c r="Y126" s="183">
        <f>Y125</f>
        <v>0</v>
      </c>
      <c r="Z126" s="183">
        <f>Z125</f>
        <v>0</v>
      </c>
    </row>
    <row r="127" spans="1:26" ht="12.75">
      <c r="A127" s="112" t="s">
        <v>1772</v>
      </c>
      <c r="B127" s="113" t="s">
        <v>1773</v>
      </c>
      <c r="C127" s="114">
        <v>28809</v>
      </c>
      <c r="D127" s="115">
        <v>19359</v>
      </c>
      <c r="E127" s="115">
        <v>6776</v>
      </c>
      <c r="F127" s="127">
        <v>2674</v>
      </c>
      <c r="H127" s="171">
        <v>27529</v>
      </c>
      <c r="I127" s="171">
        <v>18411</v>
      </c>
      <c r="J127" s="171">
        <v>6444</v>
      </c>
      <c r="K127" s="171">
        <v>2674</v>
      </c>
      <c r="L127" s="171"/>
      <c r="N127" s="173">
        <f t="shared" si="6"/>
        <v>4.649642195502921</v>
      </c>
      <c r="O127" s="174">
        <f t="shared" si="7"/>
        <v>5.149095649340069</v>
      </c>
      <c r="P127" s="175">
        <f t="shared" si="8"/>
        <v>0</v>
      </c>
      <c r="Q127" s="257" t="s">
        <v>2844</v>
      </c>
      <c r="R127" s="254"/>
      <c r="S127" s="254"/>
      <c r="T127" s="254"/>
      <c r="U127" s="254"/>
      <c r="W127" s="176">
        <v>45</v>
      </c>
      <c r="X127" s="176"/>
      <c r="Y127" s="176"/>
      <c r="Z127" s="176"/>
    </row>
    <row r="128" spans="1:26" ht="13.5" thickBot="1">
      <c r="A128" s="116"/>
      <c r="B128" s="117"/>
      <c r="C128" s="118">
        <v>38290</v>
      </c>
      <c r="D128" s="119">
        <v>21141</v>
      </c>
      <c r="E128" s="119">
        <v>7399</v>
      </c>
      <c r="F128" s="128">
        <v>9750</v>
      </c>
      <c r="H128" s="178">
        <v>37021</v>
      </c>
      <c r="I128" s="178">
        <v>20201</v>
      </c>
      <c r="J128" s="178">
        <v>7070</v>
      </c>
      <c r="K128" s="178">
        <v>9750</v>
      </c>
      <c r="L128" s="178"/>
      <c r="N128" s="180">
        <f t="shared" si="6"/>
        <v>3.427784230571845</v>
      </c>
      <c r="O128" s="181">
        <f t="shared" si="7"/>
        <v>4.653234988366918</v>
      </c>
      <c r="P128" s="182">
        <f t="shared" si="8"/>
        <v>0</v>
      </c>
      <c r="Q128" s="257"/>
      <c r="R128" s="255">
        <f>R127</f>
        <v>0</v>
      </c>
      <c r="S128" s="255">
        <f>S127</f>
        <v>0</v>
      </c>
      <c r="T128" s="255">
        <f>T127</f>
        <v>0</v>
      </c>
      <c r="U128" s="255">
        <f>U127</f>
        <v>0</v>
      </c>
      <c r="W128" s="183">
        <f>W127</f>
        <v>45</v>
      </c>
      <c r="X128" s="183">
        <f>X127</f>
        <v>0</v>
      </c>
      <c r="Y128" s="183">
        <f>Y127</f>
        <v>0</v>
      </c>
      <c r="Z128" s="183">
        <f>Z127</f>
        <v>0</v>
      </c>
    </row>
    <row r="129" spans="1:26" ht="12.75" hidden="1">
      <c r="A129" s="275" t="s">
        <v>1774</v>
      </c>
      <c r="B129" s="276" t="s">
        <v>1764</v>
      </c>
      <c r="C129" s="114">
        <v>0</v>
      </c>
      <c r="D129" s="115">
        <v>0</v>
      </c>
      <c r="E129" s="115">
        <v>0</v>
      </c>
      <c r="F129" s="127">
        <v>0</v>
      </c>
      <c r="H129" s="171">
        <v>0</v>
      </c>
      <c r="I129" s="171">
        <v>0</v>
      </c>
      <c r="J129" s="171">
        <v>0</v>
      </c>
      <c r="K129" s="171">
        <v>0</v>
      </c>
      <c r="L129" s="171"/>
      <c r="N129" s="173" t="str">
        <f t="shared" si="6"/>
        <v>-</v>
      </c>
      <c r="O129" s="174" t="str">
        <f t="shared" si="7"/>
        <v>-</v>
      </c>
      <c r="P129" s="175" t="str">
        <f t="shared" si="8"/>
        <v>-</v>
      </c>
      <c r="Q129" s="253"/>
      <c r="R129" s="254"/>
      <c r="S129" s="254"/>
      <c r="T129" s="254"/>
      <c r="U129" s="254"/>
      <c r="W129" s="176"/>
      <c r="X129" s="176"/>
      <c r="Y129" s="176"/>
      <c r="Z129" s="176"/>
    </row>
    <row r="130" spans="1:26" ht="13.5" hidden="1" thickBot="1">
      <c r="A130" s="277"/>
      <c r="B130" s="278"/>
      <c r="C130" s="118">
        <v>0</v>
      </c>
      <c r="D130" s="119">
        <v>0</v>
      </c>
      <c r="E130" s="119">
        <v>0</v>
      </c>
      <c r="F130" s="128">
        <v>0</v>
      </c>
      <c r="H130" s="178">
        <v>0</v>
      </c>
      <c r="I130" s="178">
        <v>0</v>
      </c>
      <c r="J130" s="178">
        <v>0</v>
      </c>
      <c r="K130" s="178">
        <v>0</v>
      </c>
      <c r="L130" s="178"/>
      <c r="N130" s="180" t="str">
        <f t="shared" si="6"/>
        <v>-</v>
      </c>
      <c r="O130" s="181" t="str">
        <f t="shared" si="7"/>
        <v>-</v>
      </c>
      <c r="P130" s="182" t="str">
        <f t="shared" si="8"/>
        <v>-</v>
      </c>
      <c r="Q130" s="253"/>
      <c r="R130" s="255">
        <f>R129</f>
        <v>0</v>
      </c>
      <c r="S130" s="255">
        <f>S129</f>
        <v>0</v>
      </c>
      <c r="T130" s="255">
        <f>T129</f>
        <v>0</v>
      </c>
      <c r="U130" s="255">
        <f>U129</f>
        <v>0</v>
      </c>
      <c r="W130" s="183">
        <f>W129</f>
        <v>0</v>
      </c>
      <c r="X130" s="183">
        <f>X129</f>
        <v>0</v>
      </c>
      <c r="Y130" s="183">
        <f>Y129</f>
        <v>0</v>
      </c>
      <c r="Z130" s="183">
        <f>Z129</f>
        <v>0</v>
      </c>
    </row>
    <row r="131" spans="1:26" ht="12.75" hidden="1">
      <c r="A131" s="275" t="s">
        <v>1775</v>
      </c>
      <c r="B131" s="276" t="s">
        <v>1776</v>
      </c>
      <c r="C131" s="114">
        <v>0</v>
      </c>
      <c r="D131" s="115">
        <v>0</v>
      </c>
      <c r="E131" s="115">
        <v>0</v>
      </c>
      <c r="F131" s="127">
        <v>0</v>
      </c>
      <c r="H131" s="171">
        <v>0</v>
      </c>
      <c r="I131" s="171">
        <v>0</v>
      </c>
      <c r="J131" s="171">
        <v>0</v>
      </c>
      <c r="K131" s="171">
        <v>0</v>
      </c>
      <c r="L131" s="171"/>
      <c r="N131" s="173" t="str">
        <f t="shared" si="6"/>
        <v>-</v>
      </c>
      <c r="O131" s="174" t="str">
        <f t="shared" si="7"/>
        <v>-</v>
      </c>
      <c r="P131" s="175" t="str">
        <f t="shared" si="8"/>
        <v>-</v>
      </c>
      <c r="Q131" s="253"/>
      <c r="R131" s="254"/>
      <c r="S131" s="254"/>
      <c r="T131" s="254"/>
      <c r="U131" s="254"/>
      <c r="W131" s="176"/>
      <c r="X131" s="176"/>
      <c r="Y131" s="176"/>
      <c r="Z131" s="176"/>
    </row>
    <row r="132" spans="1:26" ht="13.5" hidden="1" thickBot="1">
      <c r="A132" s="277"/>
      <c r="B132" s="278"/>
      <c r="C132" s="118">
        <v>0</v>
      </c>
      <c r="D132" s="119">
        <v>0</v>
      </c>
      <c r="E132" s="119">
        <v>0</v>
      </c>
      <c r="F132" s="128">
        <v>0</v>
      </c>
      <c r="H132" s="178">
        <v>0</v>
      </c>
      <c r="I132" s="178">
        <v>0</v>
      </c>
      <c r="J132" s="178">
        <v>0</v>
      </c>
      <c r="K132" s="178">
        <v>0</v>
      </c>
      <c r="L132" s="178"/>
      <c r="N132" s="180" t="str">
        <f t="shared" si="6"/>
        <v>-</v>
      </c>
      <c r="O132" s="181" t="str">
        <f t="shared" si="7"/>
        <v>-</v>
      </c>
      <c r="P132" s="182" t="str">
        <f t="shared" si="8"/>
        <v>-</v>
      </c>
      <c r="Q132" s="253"/>
      <c r="R132" s="255">
        <f>R131</f>
        <v>0</v>
      </c>
      <c r="S132" s="255">
        <f>S131</f>
        <v>0</v>
      </c>
      <c r="T132" s="255">
        <f>T131</f>
        <v>0</v>
      </c>
      <c r="U132" s="255">
        <f>U131</f>
        <v>0</v>
      </c>
      <c r="W132" s="183">
        <f>W131</f>
        <v>0</v>
      </c>
      <c r="X132" s="183">
        <f>X131</f>
        <v>0</v>
      </c>
      <c r="Y132" s="183">
        <f>Y131</f>
        <v>0</v>
      </c>
      <c r="Z132" s="183">
        <f>Z131</f>
        <v>0</v>
      </c>
    </row>
    <row r="133" spans="1:26" ht="12.75">
      <c r="A133" s="112" t="s">
        <v>1777</v>
      </c>
      <c r="B133" s="113" t="s">
        <v>1778</v>
      </c>
      <c r="C133" s="114">
        <v>29012</v>
      </c>
      <c r="D133" s="115">
        <v>19506</v>
      </c>
      <c r="E133" s="115">
        <v>6827</v>
      </c>
      <c r="F133" s="127">
        <v>2679</v>
      </c>
      <c r="H133" s="171">
        <v>27723</v>
      </c>
      <c r="I133" s="171">
        <v>18551</v>
      </c>
      <c r="J133" s="171">
        <v>6493</v>
      </c>
      <c r="K133" s="171">
        <v>2679</v>
      </c>
      <c r="L133" s="171"/>
      <c r="N133" s="173">
        <f t="shared" si="6"/>
        <v>4.649568949969336</v>
      </c>
      <c r="O133" s="174">
        <f t="shared" si="7"/>
        <v>5.147970459813479</v>
      </c>
      <c r="P133" s="175">
        <f t="shared" si="8"/>
        <v>0</v>
      </c>
      <c r="Q133" s="250"/>
      <c r="R133" s="254"/>
      <c r="S133" s="254"/>
      <c r="T133" s="254"/>
      <c r="U133" s="254"/>
      <c r="W133" s="176">
        <v>25</v>
      </c>
      <c r="X133" s="176"/>
      <c r="Y133" s="176"/>
      <c r="Z133" s="176"/>
    </row>
    <row r="134" spans="1:26" ht="13.5" thickBot="1">
      <c r="A134" s="116"/>
      <c r="B134" s="117"/>
      <c r="C134" s="118">
        <v>35089</v>
      </c>
      <c r="D134" s="119">
        <v>18776</v>
      </c>
      <c r="E134" s="119">
        <v>6572</v>
      </c>
      <c r="F134" s="128">
        <v>9741</v>
      </c>
      <c r="H134" s="178">
        <v>33961</v>
      </c>
      <c r="I134" s="178">
        <v>17941</v>
      </c>
      <c r="J134" s="178">
        <v>6279</v>
      </c>
      <c r="K134" s="178">
        <v>9741</v>
      </c>
      <c r="L134" s="178"/>
      <c r="N134" s="180">
        <f t="shared" si="6"/>
        <v>3.3214569653426054</v>
      </c>
      <c r="O134" s="181">
        <f t="shared" si="7"/>
        <v>4.654144139122678</v>
      </c>
      <c r="P134" s="182">
        <f t="shared" si="8"/>
        <v>0</v>
      </c>
      <c r="Q134" s="250"/>
      <c r="R134" s="255">
        <f>R133</f>
        <v>0</v>
      </c>
      <c r="S134" s="255">
        <f>S133</f>
        <v>0</v>
      </c>
      <c r="T134" s="255">
        <f>T133</f>
        <v>0</v>
      </c>
      <c r="U134" s="255">
        <f>U133</f>
        <v>0</v>
      </c>
      <c r="W134" s="183">
        <f>W133</f>
        <v>25</v>
      </c>
      <c r="X134" s="183">
        <f>X133</f>
        <v>0</v>
      </c>
      <c r="Y134" s="183">
        <f>Y133</f>
        <v>0</v>
      </c>
      <c r="Z134" s="183">
        <f>Z133</f>
        <v>0</v>
      </c>
    </row>
    <row r="135" spans="1:26" ht="12.75">
      <c r="A135" s="112" t="s">
        <v>1779</v>
      </c>
      <c r="B135" s="113" t="s">
        <v>1780</v>
      </c>
      <c r="C135" s="114">
        <v>28387</v>
      </c>
      <c r="D135" s="115">
        <v>19049</v>
      </c>
      <c r="E135" s="115">
        <v>6667</v>
      </c>
      <c r="F135" s="127">
        <v>2671</v>
      </c>
      <c r="H135" s="171">
        <v>27128</v>
      </c>
      <c r="I135" s="171">
        <v>18116</v>
      </c>
      <c r="J135" s="171">
        <v>6341</v>
      </c>
      <c r="K135" s="171">
        <v>2671</v>
      </c>
      <c r="L135" s="171"/>
      <c r="N135" s="173">
        <f t="shared" si="6"/>
        <v>4.640961368327922</v>
      </c>
      <c r="O135" s="174">
        <f t="shared" si="7"/>
        <v>5.150143519540734</v>
      </c>
      <c r="P135" s="175">
        <f t="shared" si="8"/>
        <v>0</v>
      </c>
      <c r="Q135" s="250"/>
      <c r="R135" s="254"/>
      <c r="S135" s="254"/>
      <c r="T135" s="254"/>
      <c r="U135" s="254"/>
      <c r="W135" s="176">
        <v>10</v>
      </c>
      <c r="X135" s="176"/>
      <c r="Y135" s="176"/>
      <c r="Z135" s="176"/>
    </row>
    <row r="136" spans="1:26" ht="13.5" thickBot="1">
      <c r="A136" s="116"/>
      <c r="B136" s="117"/>
      <c r="C136" s="118">
        <v>35028</v>
      </c>
      <c r="D136" s="119">
        <v>18731</v>
      </c>
      <c r="E136" s="119">
        <v>6556</v>
      </c>
      <c r="F136" s="128">
        <v>9741</v>
      </c>
      <c r="H136" s="178">
        <v>33903</v>
      </c>
      <c r="I136" s="178">
        <v>17898</v>
      </c>
      <c r="J136" s="178">
        <v>6264</v>
      </c>
      <c r="K136" s="178">
        <v>9741</v>
      </c>
      <c r="L136" s="178"/>
      <c r="N136" s="180">
        <f t="shared" si="6"/>
        <v>3.3182904167772733</v>
      </c>
      <c r="O136" s="181">
        <f t="shared" si="7"/>
        <v>4.654151301821429</v>
      </c>
      <c r="P136" s="182">
        <f t="shared" si="8"/>
        <v>0</v>
      </c>
      <c r="Q136" s="250"/>
      <c r="R136" s="255">
        <f>R135</f>
        <v>0</v>
      </c>
      <c r="S136" s="255">
        <f>S135</f>
        <v>0</v>
      </c>
      <c r="T136" s="255">
        <f>T135</f>
        <v>0</v>
      </c>
      <c r="U136" s="255">
        <f>U135</f>
        <v>0</v>
      </c>
      <c r="W136" s="183">
        <f>W135</f>
        <v>10</v>
      </c>
      <c r="X136" s="183">
        <f>X135</f>
        <v>0</v>
      </c>
      <c r="Y136" s="183">
        <f>Y135</f>
        <v>0</v>
      </c>
      <c r="Z136" s="183">
        <f>Z135</f>
        <v>0</v>
      </c>
    </row>
    <row r="137" spans="1:26" ht="12.75" customHeight="1" hidden="1">
      <c r="A137" s="275" t="s">
        <v>1781</v>
      </c>
      <c r="B137" s="276" t="s">
        <v>1782</v>
      </c>
      <c r="C137" s="114">
        <v>0</v>
      </c>
      <c r="D137" s="115">
        <v>0</v>
      </c>
      <c r="E137" s="115">
        <v>0</v>
      </c>
      <c r="F137" s="127">
        <v>0</v>
      </c>
      <c r="H137" s="171">
        <v>0</v>
      </c>
      <c r="I137" s="171">
        <v>0</v>
      </c>
      <c r="J137" s="171">
        <v>0</v>
      </c>
      <c r="K137" s="171">
        <v>0</v>
      </c>
      <c r="L137" s="171"/>
      <c r="N137" s="173" t="str">
        <f t="shared" si="6"/>
        <v>-</v>
      </c>
      <c r="O137" s="174" t="str">
        <f t="shared" si="7"/>
        <v>-</v>
      </c>
      <c r="P137" s="175" t="str">
        <f t="shared" si="8"/>
        <v>-</v>
      </c>
      <c r="Q137" s="253"/>
      <c r="R137" s="254"/>
      <c r="S137" s="254"/>
      <c r="T137" s="254"/>
      <c r="U137" s="254"/>
      <c r="W137" s="176"/>
      <c r="X137" s="176"/>
      <c r="Y137" s="176"/>
      <c r="Z137" s="176"/>
    </row>
    <row r="138" spans="1:26" ht="13.5" customHeight="1" hidden="1" thickBot="1">
      <c r="A138" s="277"/>
      <c r="B138" s="278"/>
      <c r="C138" s="118">
        <v>0</v>
      </c>
      <c r="D138" s="119">
        <v>0</v>
      </c>
      <c r="E138" s="119">
        <v>0</v>
      </c>
      <c r="F138" s="128">
        <v>0</v>
      </c>
      <c r="H138" s="178">
        <v>0</v>
      </c>
      <c r="I138" s="178">
        <v>0</v>
      </c>
      <c r="J138" s="178">
        <v>0</v>
      </c>
      <c r="K138" s="178">
        <v>0</v>
      </c>
      <c r="L138" s="178"/>
      <c r="N138" s="180" t="str">
        <f t="shared" si="6"/>
        <v>-</v>
      </c>
      <c r="O138" s="181" t="str">
        <f t="shared" si="7"/>
        <v>-</v>
      </c>
      <c r="P138" s="182" t="str">
        <f t="shared" si="8"/>
        <v>-</v>
      </c>
      <c r="Q138" s="253"/>
      <c r="R138" s="255">
        <f>R137</f>
        <v>0</v>
      </c>
      <c r="S138" s="255">
        <f>S137</f>
        <v>0</v>
      </c>
      <c r="T138" s="255">
        <f>T137</f>
        <v>0</v>
      </c>
      <c r="U138" s="255">
        <f>U137</f>
        <v>0</v>
      </c>
      <c r="W138" s="183">
        <f>W137</f>
        <v>0</v>
      </c>
      <c r="X138" s="183">
        <f>X137</f>
        <v>0</v>
      </c>
      <c r="Y138" s="183">
        <f>Y137</f>
        <v>0</v>
      </c>
      <c r="Z138" s="183">
        <f>Z137</f>
        <v>0</v>
      </c>
    </row>
    <row r="139" spans="1:26" ht="12.75" customHeight="1" hidden="1">
      <c r="A139" s="275" t="s">
        <v>1783</v>
      </c>
      <c r="B139" s="276" t="s">
        <v>1758</v>
      </c>
      <c r="C139" s="114">
        <v>0</v>
      </c>
      <c r="D139" s="115">
        <v>0</v>
      </c>
      <c r="E139" s="115">
        <v>0</v>
      </c>
      <c r="F139" s="127">
        <v>0</v>
      </c>
      <c r="H139" s="171">
        <v>0</v>
      </c>
      <c r="I139" s="171">
        <v>0</v>
      </c>
      <c r="J139" s="171">
        <v>0</v>
      </c>
      <c r="K139" s="171">
        <v>0</v>
      </c>
      <c r="L139" s="171"/>
      <c r="N139" s="173" t="str">
        <f t="shared" si="6"/>
        <v>-</v>
      </c>
      <c r="O139" s="174" t="str">
        <f t="shared" si="7"/>
        <v>-</v>
      </c>
      <c r="P139" s="175" t="str">
        <f t="shared" si="8"/>
        <v>-</v>
      </c>
      <c r="Q139" s="253"/>
      <c r="R139" s="254"/>
      <c r="S139" s="254"/>
      <c r="T139" s="254"/>
      <c r="U139" s="254"/>
      <c r="W139" s="176"/>
      <c r="X139" s="176"/>
      <c r="Y139" s="176"/>
      <c r="Z139" s="176"/>
    </row>
    <row r="140" spans="1:26" ht="13.5" customHeight="1" hidden="1" thickBot="1">
      <c r="A140" s="277"/>
      <c r="B140" s="278"/>
      <c r="C140" s="118">
        <v>0</v>
      </c>
      <c r="D140" s="119">
        <v>0</v>
      </c>
      <c r="E140" s="119">
        <v>0</v>
      </c>
      <c r="F140" s="128">
        <v>0</v>
      </c>
      <c r="H140" s="178">
        <v>0</v>
      </c>
      <c r="I140" s="178">
        <v>0</v>
      </c>
      <c r="J140" s="178">
        <v>0</v>
      </c>
      <c r="K140" s="178">
        <v>0</v>
      </c>
      <c r="L140" s="178"/>
      <c r="N140" s="180" t="str">
        <f t="shared" si="6"/>
        <v>-</v>
      </c>
      <c r="O140" s="181" t="str">
        <f t="shared" si="7"/>
        <v>-</v>
      </c>
      <c r="P140" s="182" t="str">
        <f t="shared" si="8"/>
        <v>-</v>
      </c>
      <c r="Q140" s="253"/>
      <c r="R140" s="255">
        <f>R139</f>
        <v>0</v>
      </c>
      <c r="S140" s="255">
        <f>S139</f>
        <v>0</v>
      </c>
      <c r="T140" s="255">
        <f>T139</f>
        <v>0</v>
      </c>
      <c r="U140" s="255">
        <f>U139</f>
        <v>0</v>
      </c>
      <c r="W140" s="183">
        <f>W139</f>
        <v>0</v>
      </c>
      <c r="X140" s="183">
        <f>X139</f>
        <v>0</v>
      </c>
      <c r="Y140" s="183">
        <f>Y139</f>
        <v>0</v>
      </c>
      <c r="Z140" s="183">
        <f>Z139</f>
        <v>0</v>
      </c>
    </row>
    <row r="141" spans="1:26" ht="12.75">
      <c r="A141" s="112" t="s">
        <v>1784</v>
      </c>
      <c r="B141" s="113" t="s">
        <v>1785</v>
      </c>
      <c r="C141" s="114">
        <v>27549</v>
      </c>
      <c r="D141" s="115">
        <v>18437</v>
      </c>
      <c r="E141" s="115">
        <v>6453</v>
      </c>
      <c r="F141" s="127">
        <v>2659</v>
      </c>
      <c r="H141" s="171">
        <v>26330</v>
      </c>
      <c r="I141" s="171">
        <v>17534</v>
      </c>
      <c r="J141" s="171">
        <v>6137</v>
      </c>
      <c r="K141" s="171">
        <v>2659</v>
      </c>
      <c r="L141" s="171"/>
      <c r="N141" s="173">
        <f t="shared" si="6"/>
        <v>4.62969996202051</v>
      </c>
      <c r="O141" s="174">
        <f t="shared" si="7"/>
        <v>5.149994296794787</v>
      </c>
      <c r="P141" s="175">
        <f t="shared" si="8"/>
        <v>0</v>
      </c>
      <c r="Q141" s="250"/>
      <c r="R141" s="254">
        <v>27</v>
      </c>
      <c r="S141" s="254"/>
      <c r="T141" s="254"/>
      <c r="U141" s="254"/>
      <c r="W141" s="176">
        <v>55</v>
      </c>
      <c r="X141" s="176"/>
      <c r="Y141" s="176"/>
      <c r="Z141" s="176"/>
    </row>
    <row r="142" spans="1:26" ht="13.5" thickBot="1">
      <c r="A142" s="116"/>
      <c r="B142" s="117"/>
      <c r="C142" s="118">
        <v>34064</v>
      </c>
      <c r="D142" s="119">
        <v>18018</v>
      </c>
      <c r="E142" s="119">
        <v>6306</v>
      </c>
      <c r="F142" s="128">
        <v>9740</v>
      </c>
      <c r="H142" s="178">
        <v>32983</v>
      </c>
      <c r="I142" s="178">
        <v>17217</v>
      </c>
      <c r="J142" s="178">
        <v>6026</v>
      </c>
      <c r="K142" s="178">
        <v>9740</v>
      </c>
      <c r="L142" s="178"/>
      <c r="N142" s="180">
        <f t="shared" si="6"/>
        <v>3.277445957008169</v>
      </c>
      <c r="O142" s="181">
        <f t="shared" si="7"/>
        <v>4.652378463146903</v>
      </c>
      <c r="P142" s="182">
        <f t="shared" si="8"/>
        <v>0</v>
      </c>
      <c r="Q142" s="250"/>
      <c r="R142" s="255">
        <f>R141</f>
        <v>27</v>
      </c>
      <c r="S142" s="255">
        <f>S141</f>
        <v>0</v>
      </c>
      <c r="T142" s="255">
        <f>T141</f>
        <v>0</v>
      </c>
      <c r="U142" s="255">
        <f>U141</f>
        <v>0</v>
      </c>
      <c r="W142" s="183">
        <f>W141</f>
        <v>55</v>
      </c>
      <c r="X142" s="183">
        <f>X141</f>
        <v>0</v>
      </c>
      <c r="Y142" s="183">
        <f>Y141</f>
        <v>0</v>
      </c>
      <c r="Z142" s="183">
        <f>Z141</f>
        <v>0</v>
      </c>
    </row>
    <row r="143" spans="1:26" ht="12.75" hidden="1">
      <c r="A143" s="275" t="s">
        <v>1786</v>
      </c>
      <c r="B143" s="276" t="s">
        <v>1787</v>
      </c>
      <c r="C143" s="114">
        <v>0</v>
      </c>
      <c r="D143" s="115">
        <v>0</v>
      </c>
      <c r="E143" s="115">
        <v>0</v>
      </c>
      <c r="F143" s="127">
        <v>0</v>
      </c>
      <c r="H143" s="171">
        <v>0</v>
      </c>
      <c r="I143" s="171">
        <v>0</v>
      </c>
      <c r="J143" s="171">
        <v>0</v>
      </c>
      <c r="K143" s="171">
        <v>0</v>
      </c>
      <c r="L143" s="171"/>
      <c r="N143" s="173" t="str">
        <f t="shared" si="6"/>
        <v>-</v>
      </c>
      <c r="O143" s="174" t="str">
        <f t="shared" si="7"/>
        <v>-</v>
      </c>
      <c r="P143" s="175" t="str">
        <f t="shared" si="8"/>
        <v>-</v>
      </c>
      <c r="Q143" s="253"/>
      <c r="R143" s="254"/>
      <c r="S143" s="254"/>
      <c r="T143" s="254"/>
      <c r="U143" s="254"/>
      <c r="W143" s="176"/>
      <c r="X143" s="176"/>
      <c r="Y143" s="176"/>
      <c r="Z143" s="176"/>
    </row>
    <row r="144" spans="1:26" ht="13.5" hidden="1" thickBot="1">
      <c r="A144" s="277"/>
      <c r="B144" s="278"/>
      <c r="C144" s="118">
        <v>0</v>
      </c>
      <c r="D144" s="119">
        <v>0</v>
      </c>
      <c r="E144" s="119">
        <v>0</v>
      </c>
      <c r="F144" s="128">
        <v>0</v>
      </c>
      <c r="H144" s="178">
        <v>0</v>
      </c>
      <c r="I144" s="178">
        <v>0</v>
      </c>
      <c r="J144" s="178">
        <v>0</v>
      </c>
      <c r="K144" s="178">
        <v>0</v>
      </c>
      <c r="L144" s="178"/>
      <c r="N144" s="180" t="str">
        <f t="shared" si="6"/>
        <v>-</v>
      </c>
      <c r="O144" s="181" t="str">
        <f t="shared" si="7"/>
        <v>-</v>
      </c>
      <c r="P144" s="182" t="str">
        <f t="shared" si="8"/>
        <v>-</v>
      </c>
      <c r="Q144" s="253"/>
      <c r="R144" s="255">
        <f>R143</f>
        <v>0</v>
      </c>
      <c r="S144" s="255">
        <f>S143</f>
        <v>0</v>
      </c>
      <c r="T144" s="255">
        <f>T143</f>
        <v>0</v>
      </c>
      <c r="U144" s="255">
        <f>U143</f>
        <v>0</v>
      </c>
      <c r="W144" s="183">
        <f>W143</f>
        <v>0</v>
      </c>
      <c r="X144" s="183">
        <f>X143</f>
        <v>0</v>
      </c>
      <c r="Y144" s="183">
        <f>Y143</f>
        <v>0</v>
      </c>
      <c r="Z144" s="183">
        <f>Z143</f>
        <v>0</v>
      </c>
    </row>
    <row r="145" spans="1:26" ht="12.75" hidden="1">
      <c r="A145" s="275" t="s">
        <v>1788</v>
      </c>
      <c r="B145" s="276" t="s">
        <v>1789</v>
      </c>
      <c r="C145" s="114">
        <v>0</v>
      </c>
      <c r="D145" s="115">
        <v>0</v>
      </c>
      <c r="E145" s="115">
        <v>0</v>
      </c>
      <c r="F145" s="127">
        <v>0</v>
      </c>
      <c r="H145" s="171">
        <v>0</v>
      </c>
      <c r="I145" s="171">
        <v>0</v>
      </c>
      <c r="J145" s="171">
        <v>0</v>
      </c>
      <c r="K145" s="171">
        <v>0</v>
      </c>
      <c r="L145" s="171"/>
      <c r="N145" s="173" t="str">
        <f t="shared" si="6"/>
        <v>-</v>
      </c>
      <c r="O145" s="174" t="str">
        <f t="shared" si="7"/>
        <v>-</v>
      </c>
      <c r="P145" s="175" t="str">
        <f t="shared" si="8"/>
        <v>-</v>
      </c>
      <c r="Q145" s="253"/>
      <c r="R145" s="254"/>
      <c r="S145" s="254"/>
      <c r="T145" s="254"/>
      <c r="U145" s="254"/>
      <c r="W145" s="176"/>
      <c r="X145" s="176"/>
      <c r="Y145" s="176"/>
      <c r="Z145" s="176"/>
    </row>
    <row r="146" spans="1:26" ht="13.5" hidden="1" thickBot="1">
      <c r="A146" s="277"/>
      <c r="B146" s="278"/>
      <c r="C146" s="118">
        <v>0</v>
      </c>
      <c r="D146" s="119">
        <v>0</v>
      </c>
      <c r="E146" s="119">
        <v>0</v>
      </c>
      <c r="F146" s="128">
        <v>0</v>
      </c>
      <c r="H146" s="178">
        <v>0</v>
      </c>
      <c r="I146" s="178">
        <v>0</v>
      </c>
      <c r="J146" s="178">
        <v>0</v>
      </c>
      <c r="K146" s="178">
        <v>0</v>
      </c>
      <c r="L146" s="178"/>
      <c r="N146" s="180" t="str">
        <f t="shared" si="6"/>
        <v>-</v>
      </c>
      <c r="O146" s="181" t="str">
        <f t="shared" si="7"/>
        <v>-</v>
      </c>
      <c r="P146" s="182" t="str">
        <f t="shared" si="8"/>
        <v>-</v>
      </c>
      <c r="Q146" s="253"/>
      <c r="R146" s="255">
        <f>R145</f>
        <v>0</v>
      </c>
      <c r="S146" s="255">
        <f>S145</f>
        <v>0</v>
      </c>
      <c r="T146" s="255">
        <f>T145</f>
        <v>0</v>
      </c>
      <c r="U146" s="255">
        <f>U145</f>
        <v>0</v>
      </c>
      <c r="W146" s="183">
        <f>W145</f>
        <v>0</v>
      </c>
      <c r="X146" s="183">
        <f>X145</f>
        <v>0</v>
      </c>
      <c r="Y146" s="183">
        <f>Y145</f>
        <v>0</v>
      </c>
      <c r="Z146" s="183">
        <f>Z145</f>
        <v>0</v>
      </c>
    </row>
    <row r="147" spans="1:26" ht="12.75" hidden="1">
      <c r="A147" s="275" t="s">
        <v>1790</v>
      </c>
      <c r="B147" s="276" t="s">
        <v>1791</v>
      </c>
      <c r="C147" s="114">
        <v>0</v>
      </c>
      <c r="D147" s="115">
        <v>0</v>
      </c>
      <c r="E147" s="115">
        <v>0</v>
      </c>
      <c r="F147" s="127">
        <v>0</v>
      </c>
      <c r="H147" s="171">
        <v>0</v>
      </c>
      <c r="I147" s="171">
        <v>0</v>
      </c>
      <c r="J147" s="171">
        <v>0</v>
      </c>
      <c r="K147" s="171">
        <v>0</v>
      </c>
      <c r="L147" s="171"/>
      <c r="N147" s="173" t="str">
        <f t="shared" si="6"/>
        <v>-</v>
      </c>
      <c r="O147" s="174" t="str">
        <f t="shared" si="7"/>
        <v>-</v>
      </c>
      <c r="P147" s="175" t="str">
        <f t="shared" si="8"/>
        <v>-</v>
      </c>
      <c r="Q147" s="253"/>
      <c r="R147" s="254"/>
      <c r="S147" s="254"/>
      <c r="T147" s="254"/>
      <c r="U147" s="254"/>
      <c r="W147" s="176"/>
      <c r="X147" s="176"/>
      <c r="Y147" s="176"/>
      <c r="Z147" s="176"/>
    </row>
    <row r="148" spans="1:26" ht="13.5" hidden="1" thickBot="1">
      <c r="A148" s="277"/>
      <c r="B148" s="278"/>
      <c r="C148" s="118">
        <v>0</v>
      </c>
      <c r="D148" s="119">
        <v>0</v>
      </c>
      <c r="E148" s="119">
        <v>0</v>
      </c>
      <c r="F148" s="128">
        <v>0</v>
      </c>
      <c r="H148" s="178">
        <v>0</v>
      </c>
      <c r="I148" s="178">
        <v>0</v>
      </c>
      <c r="J148" s="178">
        <v>0</v>
      </c>
      <c r="K148" s="178">
        <v>0</v>
      </c>
      <c r="L148" s="178"/>
      <c r="N148" s="180" t="str">
        <f t="shared" si="6"/>
        <v>-</v>
      </c>
      <c r="O148" s="181" t="str">
        <f t="shared" si="7"/>
        <v>-</v>
      </c>
      <c r="P148" s="182" t="str">
        <f t="shared" si="8"/>
        <v>-</v>
      </c>
      <c r="Q148" s="253"/>
      <c r="R148" s="255">
        <f>R147</f>
        <v>0</v>
      </c>
      <c r="S148" s="255">
        <f>S147</f>
        <v>0</v>
      </c>
      <c r="T148" s="255">
        <f>T147</f>
        <v>0</v>
      </c>
      <c r="U148" s="255">
        <f>U147</f>
        <v>0</v>
      </c>
      <c r="W148" s="183">
        <f>W147</f>
        <v>0</v>
      </c>
      <c r="X148" s="183">
        <f>X147</f>
        <v>0</v>
      </c>
      <c r="Y148" s="183">
        <f>Y147</f>
        <v>0</v>
      </c>
      <c r="Z148" s="183">
        <f>Z147</f>
        <v>0</v>
      </c>
    </row>
    <row r="149" spans="1:26" ht="12.75" hidden="1">
      <c r="A149" s="275" t="s">
        <v>1792</v>
      </c>
      <c r="B149" s="276" t="s">
        <v>1793</v>
      </c>
      <c r="C149" s="114">
        <v>0</v>
      </c>
      <c r="D149" s="115">
        <v>0</v>
      </c>
      <c r="E149" s="115">
        <v>0</v>
      </c>
      <c r="F149" s="127">
        <v>0</v>
      </c>
      <c r="H149" s="171">
        <v>0</v>
      </c>
      <c r="I149" s="171">
        <v>0</v>
      </c>
      <c r="J149" s="171">
        <v>0</v>
      </c>
      <c r="K149" s="171">
        <v>0</v>
      </c>
      <c r="L149" s="171"/>
      <c r="N149" s="173" t="str">
        <f t="shared" si="6"/>
        <v>-</v>
      </c>
      <c r="O149" s="174" t="str">
        <f t="shared" si="7"/>
        <v>-</v>
      </c>
      <c r="P149" s="175" t="str">
        <f t="shared" si="8"/>
        <v>-</v>
      </c>
      <c r="Q149" s="253"/>
      <c r="R149" s="254"/>
      <c r="S149" s="254"/>
      <c r="T149" s="254"/>
      <c r="U149" s="254"/>
      <c r="W149" s="176"/>
      <c r="X149" s="176"/>
      <c r="Y149" s="176"/>
      <c r="Z149" s="176"/>
    </row>
    <row r="150" spans="1:26" ht="13.5" hidden="1" thickBot="1">
      <c r="A150" s="277"/>
      <c r="B150" s="278"/>
      <c r="C150" s="118">
        <v>0</v>
      </c>
      <c r="D150" s="119">
        <v>0</v>
      </c>
      <c r="E150" s="119">
        <v>0</v>
      </c>
      <c r="F150" s="128">
        <v>0</v>
      </c>
      <c r="H150" s="178">
        <v>0</v>
      </c>
      <c r="I150" s="178">
        <v>0</v>
      </c>
      <c r="J150" s="178">
        <v>0</v>
      </c>
      <c r="K150" s="178">
        <v>0</v>
      </c>
      <c r="L150" s="178"/>
      <c r="N150" s="180" t="str">
        <f t="shared" si="6"/>
        <v>-</v>
      </c>
      <c r="O150" s="181" t="str">
        <f t="shared" si="7"/>
        <v>-</v>
      </c>
      <c r="P150" s="182" t="str">
        <f t="shared" si="8"/>
        <v>-</v>
      </c>
      <c r="Q150" s="253"/>
      <c r="R150" s="255">
        <f>R149</f>
        <v>0</v>
      </c>
      <c r="S150" s="255">
        <f>S149</f>
        <v>0</v>
      </c>
      <c r="T150" s="255">
        <f>T149</f>
        <v>0</v>
      </c>
      <c r="U150" s="255">
        <f>U149</f>
        <v>0</v>
      </c>
      <c r="W150" s="183">
        <f>W149</f>
        <v>0</v>
      </c>
      <c r="X150" s="183">
        <f>X149</f>
        <v>0</v>
      </c>
      <c r="Y150" s="183">
        <f>Y149</f>
        <v>0</v>
      </c>
      <c r="Z150" s="183">
        <f>Z149</f>
        <v>0</v>
      </c>
    </row>
    <row r="151" spans="1:26" ht="12.75" hidden="1">
      <c r="A151" s="275" t="s">
        <v>1794</v>
      </c>
      <c r="B151" s="276" t="s">
        <v>1795</v>
      </c>
      <c r="C151" s="114">
        <v>0</v>
      </c>
      <c r="D151" s="115">
        <v>0</v>
      </c>
      <c r="E151" s="115">
        <v>0</v>
      </c>
      <c r="F151" s="127">
        <v>0</v>
      </c>
      <c r="H151" s="171">
        <v>0</v>
      </c>
      <c r="I151" s="171">
        <v>0</v>
      </c>
      <c r="J151" s="171">
        <v>0</v>
      </c>
      <c r="K151" s="171">
        <v>0</v>
      </c>
      <c r="L151" s="171"/>
      <c r="N151" s="173" t="str">
        <f aca="true" t="shared" si="9" ref="N151:N214">IF(H151=0,"-",C151/H151*100-100)</f>
        <v>-</v>
      </c>
      <c r="O151" s="174" t="str">
        <f aca="true" t="shared" si="10" ref="O151:O214">IF(H151=0,"-",D151/I151*100-100)</f>
        <v>-</v>
      </c>
      <c r="P151" s="175" t="str">
        <f aca="true" t="shared" si="11" ref="P151:P214">IF(H151=0,"-",F151/(K151+L151)*100-100)</f>
        <v>-</v>
      </c>
      <c r="Q151" s="253"/>
      <c r="R151" s="254"/>
      <c r="S151" s="254"/>
      <c r="T151" s="254"/>
      <c r="U151" s="254"/>
      <c r="W151" s="176"/>
      <c r="X151" s="176"/>
      <c r="Y151" s="176"/>
      <c r="Z151" s="176"/>
    </row>
    <row r="152" spans="1:26" ht="13.5" hidden="1" thickBot="1">
      <c r="A152" s="277"/>
      <c r="B152" s="278"/>
      <c r="C152" s="118">
        <v>0</v>
      </c>
      <c r="D152" s="119">
        <v>0</v>
      </c>
      <c r="E152" s="119">
        <v>0</v>
      </c>
      <c r="F152" s="128">
        <v>0</v>
      </c>
      <c r="H152" s="178">
        <v>0</v>
      </c>
      <c r="I152" s="178">
        <v>0</v>
      </c>
      <c r="J152" s="178">
        <v>0</v>
      </c>
      <c r="K152" s="178">
        <v>0</v>
      </c>
      <c r="L152" s="178"/>
      <c r="N152" s="180" t="str">
        <f t="shared" si="9"/>
        <v>-</v>
      </c>
      <c r="O152" s="181" t="str">
        <f t="shared" si="10"/>
        <v>-</v>
      </c>
      <c r="P152" s="182" t="str">
        <f t="shared" si="11"/>
        <v>-</v>
      </c>
      <c r="Q152" s="253"/>
      <c r="R152" s="255">
        <f>R151</f>
        <v>0</v>
      </c>
      <c r="S152" s="255">
        <f>S151</f>
        <v>0</v>
      </c>
      <c r="T152" s="255">
        <f>T151</f>
        <v>0</v>
      </c>
      <c r="U152" s="255">
        <f>U151</f>
        <v>0</v>
      </c>
      <c r="W152" s="183">
        <f>W151</f>
        <v>0</v>
      </c>
      <c r="X152" s="183">
        <f>X151</f>
        <v>0</v>
      </c>
      <c r="Y152" s="183">
        <f>Y151</f>
        <v>0</v>
      </c>
      <c r="Z152" s="183">
        <f>Z151</f>
        <v>0</v>
      </c>
    </row>
    <row r="153" spans="1:26" ht="12.75" hidden="1">
      <c r="A153" s="275" t="s">
        <v>1796</v>
      </c>
      <c r="B153" s="276" t="s">
        <v>1797</v>
      </c>
      <c r="C153" s="114">
        <v>0</v>
      </c>
      <c r="D153" s="115">
        <v>0</v>
      </c>
      <c r="E153" s="115">
        <v>0</v>
      </c>
      <c r="F153" s="127">
        <v>0</v>
      </c>
      <c r="H153" s="171">
        <v>0</v>
      </c>
      <c r="I153" s="171">
        <v>0</v>
      </c>
      <c r="J153" s="171">
        <v>0</v>
      </c>
      <c r="K153" s="171">
        <v>0</v>
      </c>
      <c r="L153" s="171"/>
      <c r="N153" s="173" t="str">
        <f t="shared" si="9"/>
        <v>-</v>
      </c>
      <c r="O153" s="174" t="str">
        <f t="shared" si="10"/>
        <v>-</v>
      </c>
      <c r="P153" s="175" t="str">
        <f t="shared" si="11"/>
        <v>-</v>
      </c>
      <c r="Q153" s="253"/>
      <c r="R153" s="254"/>
      <c r="S153" s="254"/>
      <c r="T153" s="254"/>
      <c r="U153" s="254"/>
      <c r="W153" s="176"/>
      <c r="X153" s="176"/>
      <c r="Y153" s="176"/>
      <c r="Z153" s="176"/>
    </row>
    <row r="154" spans="1:26" ht="13.5" hidden="1" thickBot="1">
      <c r="A154" s="277"/>
      <c r="B154" s="278"/>
      <c r="C154" s="118">
        <v>0</v>
      </c>
      <c r="D154" s="119">
        <v>0</v>
      </c>
      <c r="E154" s="119">
        <v>0</v>
      </c>
      <c r="F154" s="128">
        <v>0</v>
      </c>
      <c r="H154" s="178">
        <v>0</v>
      </c>
      <c r="I154" s="178">
        <v>0</v>
      </c>
      <c r="J154" s="178">
        <v>0</v>
      </c>
      <c r="K154" s="178">
        <v>0</v>
      </c>
      <c r="L154" s="178"/>
      <c r="N154" s="180" t="str">
        <f t="shared" si="9"/>
        <v>-</v>
      </c>
      <c r="O154" s="181" t="str">
        <f t="shared" si="10"/>
        <v>-</v>
      </c>
      <c r="P154" s="182" t="str">
        <f t="shared" si="11"/>
        <v>-</v>
      </c>
      <c r="Q154" s="253"/>
      <c r="R154" s="255">
        <f>R153</f>
        <v>0</v>
      </c>
      <c r="S154" s="255">
        <f>S153</f>
        <v>0</v>
      </c>
      <c r="T154" s="255">
        <f>T153</f>
        <v>0</v>
      </c>
      <c r="U154" s="255">
        <f>U153</f>
        <v>0</v>
      </c>
      <c r="W154" s="183">
        <f>W153</f>
        <v>0</v>
      </c>
      <c r="X154" s="183">
        <f>X153</f>
        <v>0</v>
      </c>
      <c r="Y154" s="183">
        <f>Y153</f>
        <v>0</v>
      </c>
      <c r="Z154" s="183">
        <f>Z153</f>
        <v>0</v>
      </c>
    </row>
    <row r="155" spans="1:26" ht="12.75" hidden="1">
      <c r="A155" s="275" t="s">
        <v>1798</v>
      </c>
      <c r="B155" s="276" t="s">
        <v>1799</v>
      </c>
      <c r="C155" s="114">
        <v>0</v>
      </c>
      <c r="D155" s="115">
        <v>0</v>
      </c>
      <c r="E155" s="115">
        <v>0</v>
      </c>
      <c r="F155" s="127">
        <v>0</v>
      </c>
      <c r="H155" s="171">
        <v>0</v>
      </c>
      <c r="I155" s="171">
        <v>0</v>
      </c>
      <c r="J155" s="171">
        <v>0</v>
      </c>
      <c r="K155" s="171">
        <v>0</v>
      </c>
      <c r="L155" s="171"/>
      <c r="N155" s="173" t="str">
        <f t="shared" si="9"/>
        <v>-</v>
      </c>
      <c r="O155" s="174" t="str">
        <f t="shared" si="10"/>
        <v>-</v>
      </c>
      <c r="P155" s="175" t="str">
        <f t="shared" si="11"/>
        <v>-</v>
      </c>
      <c r="Q155" s="253"/>
      <c r="R155" s="254"/>
      <c r="S155" s="254"/>
      <c r="T155" s="254"/>
      <c r="U155" s="254"/>
      <c r="W155" s="176"/>
      <c r="X155" s="176"/>
      <c r="Y155" s="176"/>
      <c r="Z155" s="176"/>
    </row>
    <row r="156" spans="1:26" ht="13.5" hidden="1" thickBot="1">
      <c r="A156" s="277"/>
      <c r="B156" s="278"/>
      <c r="C156" s="118">
        <v>0</v>
      </c>
      <c r="D156" s="119">
        <v>0</v>
      </c>
      <c r="E156" s="119">
        <v>0</v>
      </c>
      <c r="F156" s="128">
        <v>0</v>
      </c>
      <c r="H156" s="178">
        <v>0</v>
      </c>
      <c r="I156" s="178">
        <v>0</v>
      </c>
      <c r="J156" s="178">
        <v>0</v>
      </c>
      <c r="K156" s="178">
        <v>0</v>
      </c>
      <c r="L156" s="178"/>
      <c r="N156" s="180" t="str">
        <f t="shared" si="9"/>
        <v>-</v>
      </c>
      <c r="O156" s="181" t="str">
        <f t="shared" si="10"/>
        <v>-</v>
      </c>
      <c r="P156" s="182" t="str">
        <f t="shared" si="11"/>
        <v>-</v>
      </c>
      <c r="Q156" s="253"/>
      <c r="R156" s="255">
        <f>R155</f>
        <v>0</v>
      </c>
      <c r="S156" s="255">
        <f>S155</f>
        <v>0</v>
      </c>
      <c r="T156" s="255">
        <f>T155</f>
        <v>0</v>
      </c>
      <c r="U156" s="255">
        <f>U155</f>
        <v>0</v>
      </c>
      <c r="W156" s="183">
        <f>W155</f>
        <v>0</v>
      </c>
      <c r="X156" s="183">
        <f>X155</f>
        <v>0</v>
      </c>
      <c r="Y156" s="183">
        <f>Y155</f>
        <v>0</v>
      </c>
      <c r="Z156" s="183">
        <f>Z155</f>
        <v>0</v>
      </c>
    </row>
    <row r="157" spans="1:26" ht="12.75" hidden="1">
      <c r="A157" s="275" t="s">
        <v>1800</v>
      </c>
      <c r="B157" s="276" t="s">
        <v>1801</v>
      </c>
      <c r="C157" s="114">
        <v>0</v>
      </c>
      <c r="D157" s="115">
        <v>0</v>
      </c>
      <c r="E157" s="115">
        <v>0</v>
      </c>
      <c r="F157" s="127">
        <v>0</v>
      </c>
      <c r="H157" s="171">
        <v>0</v>
      </c>
      <c r="I157" s="171">
        <v>0</v>
      </c>
      <c r="J157" s="171">
        <v>0</v>
      </c>
      <c r="K157" s="171">
        <v>0</v>
      </c>
      <c r="L157" s="171"/>
      <c r="N157" s="173" t="str">
        <f t="shared" si="9"/>
        <v>-</v>
      </c>
      <c r="O157" s="174" t="str">
        <f t="shared" si="10"/>
        <v>-</v>
      </c>
      <c r="P157" s="175" t="str">
        <f t="shared" si="11"/>
        <v>-</v>
      </c>
      <c r="Q157" s="253"/>
      <c r="R157" s="254"/>
      <c r="S157" s="254"/>
      <c r="T157" s="254"/>
      <c r="U157" s="254"/>
      <c r="W157" s="176"/>
      <c r="X157" s="176"/>
      <c r="Y157" s="176"/>
      <c r="Z157" s="176"/>
    </row>
    <row r="158" spans="1:26" ht="13.5" hidden="1" thickBot="1">
      <c r="A158" s="277"/>
      <c r="B158" s="278"/>
      <c r="C158" s="118">
        <v>0</v>
      </c>
      <c r="D158" s="119">
        <v>0</v>
      </c>
      <c r="E158" s="119">
        <v>0</v>
      </c>
      <c r="F158" s="128">
        <v>0</v>
      </c>
      <c r="H158" s="178">
        <v>0</v>
      </c>
      <c r="I158" s="178">
        <v>0</v>
      </c>
      <c r="J158" s="178">
        <v>0</v>
      </c>
      <c r="K158" s="178">
        <v>0</v>
      </c>
      <c r="L158" s="178"/>
      <c r="N158" s="180" t="str">
        <f t="shared" si="9"/>
        <v>-</v>
      </c>
      <c r="O158" s="181" t="str">
        <f t="shared" si="10"/>
        <v>-</v>
      </c>
      <c r="P158" s="182" t="str">
        <f t="shared" si="11"/>
        <v>-</v>
      </c>
      <c r="Q158" s="253"/>
      <c r="R158" s="255">
        <f>R157</f>
        <v>0</v>
      </c>
      <c r="S158" s="255">
        <f>S157</f>
        <v>0</v>
      </c>
      <c r="T158" s="255">
        <f>T157</f>
        <v>0</v>
      </c>
      <c r="U158" s="255">
        <f>U157</f>
        <v>0</v>
      </c>
      <c r="W158" s="183">
        <f>W157</f>
        <v>0</v>
      </c>
      <c r="X158" s="183">
        <f>X157</f>
        <v>0</v>
      </c>
      <c r="Y158" s="183">
        <f>Y157</f>
        <v>0</v>
      </c>
      <c r="Z158" s="183">
        <f>Z157</f>
        <v>0</v>
      </c>
    </row>
    <row r="159" spans="1:26" ht="12.75" hidden="1">
      <c r="A159" s="275" t="s">
        <v>1802</v>
      </c>
      <c r="B159" s="276" t="s">
        <v>1803</v>
      </c>
      <c r="C159" s="114">
        <v>0</v>
      </c>
      <c r="D159" s="115">
        <v>0</v>
      </c>
      <c r="E159" s="115">
        <v>0</v>
      </c>
      <c r="F159" s="127">
        <v>0</v>
      </c>
      <c r="H159" s="171">
        <v>0</v>
      </c>
      <c r="I159" s="171">
        <v>0</v>
      </c>
      <c r="J159" s="171">
        <v>0</v>
      </c>
      <c r="K159" s="171">
        <v>0</v>
      </c>
      <c r="L159" s="171"/>
      <c r="N159" s="173" t="str">
        <f t="shared" si="9"/>
        <v>-</v>
      </c>
      <c r="O159" s="174" t="str">
        <f t="shared" si="10"/>
        <v>-</v>
      </c>
      <c r="P159" s="175" t="str">
        <f t="shared" si="11"/>
        <v>-</v>
      </c>
      <c r="Q159" s="253"/>
      <c r="R159" s="254"/>
      <c r="S159" s="254"/>
      <c r="T159" s="254"/>
      <c r="U159" s="254"/>
      <c r="W159" s="176"/>
      <c r="X159" s="176"/>
      <c r="Y159" s="176"/>
      <c r="Z159" s="176"/>
    </row>
    <row r="160" spans="1:26" ht="13.5" hidden="1" thickBot="1">
      <c r="A160" s="277"/>
      <c r="B160" s="278"/>
      <c r="C160" s="118">
        <v>0</v>
      </c>
      <c r="D160" s="119">
        <v>0</v>
      </c>
      <c r="E160" s="119">
        <v>0</v>
      </c>
      <c r="F160" s="128">
        <v>0</v>
      </c>
      <c r="H160" s="178">
        <v>0</v>
      </c>
      <c r="I160" s="178">
        <v>0</v>
      </c>
      <c r="J160" s="178">
        <v>0</v>
      </c>
      <c r="K160" s="178">
        <v>0</v>
      </c>
      <c r="L160" s="178"/>
      <c r="N160" s="180" t="str">
        <f t="shared" si="9"/>
        <v>-</v>
      </c>
      <c r="O160" s="181" t="str">
        <f t="shared" si="10"/>
        <v>-</v>
      </c>
      <c r="P160" s="182" t="str">
        <f t="shared" si="11"/>
        <v>-</v>
      </c>
      <c r="Q160" s="253"/>
      <c r="R160" s="255">
        <f>R159</f>
        <v>0</v>
      </c>
      <c r="S160" s="255">
        <f>S159</f>
        <v>0</v>
      </c>
      <c r="T160" s="255">
        <f>T159</f>
        <v>0</v>
      </c>
      <c r="U160" s="255">
        <f>U159</f>
        <v>0</v>
      </c>
      <c r="W160" s="183">
        <f>W159</f>
        <v>0</v>
      </c>
      <c r="X160" s="183">
        <f>X159</f>
        <v>0</v>
      </c>
      <c r="Y160" s="183">
        <f>Y159</f>
        <v>0</v>
      </c>
      <c r="Z160" s="183">
        <f>Z159</f>
        <v>0</v>
      </c>
    </row>
    <row r="161" spans="1:26" ht="12.75" hidden="1">
      <c r="A161" s="275" t="s">
        <v>1804</v>
      </c>
      <c r="B161" s="276" t="s">
        <v>1801</v>
      </c>
      <c r="C161" s="114">
        <v>0</v>
      </c>
      <c r="D161" s="115">
        <v>0</v>
      </c>
      <c r="E161" s="115">
        <v>0</v>
      </c>
      <c r="F161" s="127">
        <v>0</v>
      </c>
      <c r="H161" s="171">
        <v>0</v>
      </c>
      <c r="I161" s="171">
        <v>0</v>
      </c>
      <c r="J161" s="171">
        <v>0</v>
      </c>
      <c r="K161" s="171">
        <v>0</v>
      </c>
      <c r="L161" s="171"/>
      <c r="N161" s="173" t="str">
        <f t="shared" si="9"/>
        <v>-</v>
      </c>
      <c r="O161" s="174" t="str">
        <f t="shared" si="10"/>
        <v>-</v>
      </c>
      <c r="P161" s="175" t="str">
        <f t="shared" si="11"/>
        <v>-</v>
      </c>
      <c r="Q161" s="253"/>
      <c r="R161" s="254"/>
      <c r="S161" s="254"/>
      <c r="T161" s="254"/>
      <c r="U161" s="254"/>
      <c r="W161" s="176"/>
      <c r="X161" s="176"/>
      <c r="Y161" s="176"/>
      <c r="Z161" s="176"/>
    </row>
    <row r="162" spans="1:26" ht="13.5" hidden="1" thickBot="1">
      <c r="A162" s="277"/>
      <c r="B162" s="278"/>
      <c r="C162" s="118">
        <v>0</v>
      </c>
      <c r="D162" s="119">
        <v>0</v>
      </c>
      <c r="E162" s="119">
        <v>0</v>
      </c>
      <c r="F162" s="128">
        <v>0</v>
      </c>
      <c r="H162" s="178">
        <v>0</v>
      </c>
      <c r="I162" s="178">
        <v>0</v>
      </c>
      <c r="J162" s="178">
        <v>0</v>
      </c>
      <c r="K162" s="178">
        <v>0</v>
      </c>
      <c r="L162" s="178"/>
      <c r="N162" s="180" t="str">
        <f t="shared" si="9"/>
        <v>-</v>
      </c>
      <c r="O162" s="181" t="str">
        <f t="shared" si="10"/>
        <v>-</v>
      </c>
      <c r="P162" s="182" t="str">
        <f t="shared" si="11"/>
        <v>-</v>
      </c>
      <c r="Q162" s="253"/>
      <c r="R162" s="255">
        <f>R161</f>
        <v>0</v>
      </c>
      <c r="S162" s="255">
        <f>S161</f>
        <v>0</v>
      </c>
      <c r="T162" s="255">
        <f>T161</f>
        <v>0</v>
      </c>
      <c r="U162" s="255">
        <f>U161</f>
        <v>0</v>
      </c>
      <c r="W162" s="183">
        <f>W161</f>
        <v>0</v>
      </c>
      <c r="X162" s="183">
        <f>X161</f>
        <v>0</v>
      </c>
      <c r="Y162" s="183">
        <f>Y161</f>
        <v>0</v>
      </c>
      <c r="Z162" s="183">
        <f>Z161</f>
        <v>0</v>
      </c>
    </row>
    <row r="163" spans="1:26" ht="12.75" hidden="1">
      <c r="A163" s="275" t="s">
        <v>1805</v>
      </c>
      <c r="B163" s="276" t="s">
        <v>1806</v>
      </c>
      <c r="C163" s="114">
        <v>0</v>
      </c>
      <c r="D163" s="115">
        <v>0</v>
      </c>
      <c r="E163" s="115">
        <v>0</v>
      </c>
      <c r="F163" s="127">
        <v>0</v>
      </c>
      <c r="H163" s="171">
        <v>0</v>
      </c>
      <c r="I163" s="171">
        <v>0</v>
      </c>
      <c r="J163" s="171">
        <v>0</v>
      </c>
      <c r="K163" s="171">
        <v>0</v>
      </c>
      <c r="L163" s="171"/>
      <c r="N163" s="173" t="str">
        <f t="shared" si="9"/>
        <v>-</v>
      </c>
      <c r="O163" s="174" t="str">
        <f t="shared" si="10"/>
        <v>-</v>
      </c>
      <c r="P163" s="175" t="str">
        <f t="shared" si="11"/>
        <v>-</v>
      </c>
      <c r="Q163" s="253"/>
      <c r="R163" s="254"/>
      <c r="S163" s="254"/>
      <c r="T163" s="254"/>
      <c r="U163" s="254"/>
      <c r="W163" s="176"/>
      <c r="X163" s="176"/>
      <c r="Y163" s="176"/>
      <c r="Z163" s="176"/>
    </row>
    <row r="164" spans="1:26" ht="13.5" hidden="1" thickBot="1">
      <c r="A164" s="277"/>
      <c r="B164" s="278"/>
      <c r="C164" s="118">
        <v>0</v>
      </c>
      <c r="D164" s="119">
        <v>0</v>
      </c>
      <c r="E164" s="119">
        <v>0</v>
      </c>
      <c r="F164" s="128">
        <v>0</v>
      </c>
      <c r="H164" s="178">
        <v>0</v>
      </c>
      <c r="I164" s="178">
        <v>0</v>
      </c>
      <c r="J164" s="178">
        <v>0</v>
      </c>
      <c r="K164" s="178">
        <v>0</v>
      </c>
      <c r="L164" s="178"/>
      <c r="N164" s="180" t="str">
        <f t="shared" si="9"/>
        <v>-</v>
      </c>
      <c r="O164" s="181" t="str">
        <f t="shared" si="10"/>
        <v>-</v>
      </c>
      <c r="P164" s="182" t="str">
        <f t="shared" si="11"/>
        <v>-</v>
      </c>
      <c r="Q164" s="253"/>
      <c r="R164" s="255">
        <f>R163</f>
        <v>0</v>
      </c>
      <c r="S164" s="255">
        <f>S163</f>
        <v>0</v>
      </c>
      <c r="T164" s="255">
        <f>T163</f>
        <v>0</v>
      </c>
      <c r="U164" s="255">
        <f>U163</f>
        <v>0</v>
      </c>
      <c r="W164" s="183">
        <f>W163</f>
        <v>0</v>
      </c>
      <c r="X164" s="183">
        <f>X163</f>
        <v>0</v>
      </c>
      <c r="Y164" s="183">
        <f>Y163</f>
        <v>0</v>
      </c>
      <c r="Z164" s="183">
        <f>Z163</f>
        <v>0</v>
      </c>
    </row>
    <row r="165" spans="1:26" ht="12.75" hidden="1">
      <c r="A165" s="275" t="s">
        <v>1807</v>
      </c>
      <c r="B165" s="276" t="s">
        <v>1808</v>
      </c>
      <c r="C165" s="114">
        <v>0</v>
      </c>
      <c r="D165" s="115">
        <v>0</v>
      </c>
      <c r="E165" s="115">
        <v>0</v>
      </c>
      <c r="F165" s="127">
        <v>0</v>
      </c>
      <c r="H165" s="171">
        <v>0</v>
      </c>
      <c r="I165" s="171">
        <v>0</v>
      </c>
      <c r="J165" s="171">
        <v>0</v>
      </c>
      <c r="K165" s="171">
        <v>0</v>
      </c>
      <c r="L165" s="171"/>
      <c r="N165" s="173" t="str">
        <f t="shared" si="9"/>
        <v>-</v>
      </c>
      <c r="O165" s="174" t="str">
        <f t="shared" si="10"/>
        <v>-</v>
      </c>
      <c r="P165" s="175" t="str">
        <f t="shared" si="11"/>
        <v>-</v>
      </c>
      <c r="Q165" s="253"/>
      <c r="R165" s="254"/>
      <c r="S165" s="254"/>
      <c r="T165" s="254"/>
      <c r="U165" s="254"/>
      <c r="W165" s="176"/>
      <c r="X165" s="176"/>
      <c r="Y165" s="176"/>
      <c r="Z165" s="176"/>
    </row>
    <row r="166" spans="1:26" ht="13.5" hidden="1" thickBot="1">
      <c r="A166" s="277"/>
      <c r="B166" s="278"/>
      <c r="C166" s="118">
        <v>0</v>
      </c>
      <c r="D166" s="119">
        <v>0</v>
      </c>
      <c r="E166" s="119">
        <v>0</v>
      </c>
      <c r="F166" s="128">
        <v>0</v>
      </c>
      <c r="H166" s="178">
        <v>0</v>
      </c>
      <c r="I166" s="178">
        <v>0</v>
      </c>
      <c r="J166" s="178">
        <v>0</v>
      </c>
      <c r="K166" s="178">
        <v>0</v>
      </c>
      <c r="L166" s="178"/>
      <c r="N166" s="180" t="str">
        <f t="shared" si="9"/>
        <v>-</v>
      </c>
      <c r="O166" s="181" t="str">
        <f t="shared" si="10"/>
        <v>-</v>
      </c>
      <c r="P166" s="182" t="str">
        <f t="shared" si="11"/>
        <v>-</v>
      </c>
      <c r="Q166" s="253"/>
      <c r="R166" s="255">
        <f>R165</f>
        <v>0</v>
      </c>
      <c r="S166" s="255">
        <f>S165</f>
        <v>0</v>
      </c>
      <c r="T166" s="255">
        <f>T165</f>
        <v>0</v>
      </c>
      <c r="U166" s="255">
        <f>U165</f>
        <v>0</v>
      </c>
      <c r="W166" s="183">
        <f>W165</f>
        <v>0</v>
      </c>
      <c r="X166" s="183">
        <f>X165</f>
        <v>0</v>
      </c>
      <c r="Y166" s="183">
        <f>Y165</f>
        <v>0</v>
      </c>
      <c r="Z166" s="183">
        <f>Z165</f>
        <v>0</v>
      </c>
    </row>
    <row r="167" spans="1:26" ht="12.75" hidden="1">
      <c r="A167" s="275" t="s">
        <v>1809</v>
      </c>
      <c r="B167" s="276" t="s">
        <v>1810</v>
      </c>
      <c r="C167" s="114">
        <v>0</v>
      </c>
      <c r="D167" s="115">
        <v>0</v>
      </c>
      <c r="E167" s="115">
        <v>0</v>
      </c>
      <c r="F167" s="127">
        <v>0</v>
      </c>
      <c r="H167" s="171">
        <v>0</v>
      </c>
      <c r="I167" s="171">
        <v>0</v>
      </c>
      <c r="J167" s="171">
        <v>0</v>
      </c>
      <c r="K167" s="171">
        <v>0</v>
      </c>
      <c r="L167" s="171"/>
      <c r="N167" s="173" t="str">
        <f t="shared" si="9"/>
        <v>-</v>
      </c>
      <c r="O167" s="174" t="str">
        <f t="shared" si="10"/>
        <v>-</v>
      </c>
      <c r="P167" s="175" t="str">
        <f t="shared" si="11"/>
        <v>-</v>
      </c>
      <c r="Q167" s="253"/>
      <c r="R167" s="254"/>
      <c r="S167" s="254"/>
      <c r="T167" s="254"/>
      <c r="U167" s="254"/>
      <c r="W167" s="176"/>
      <c r="X167" s="176"/>
      <c r="Y167" s="176"/>
      <c r="Z167" s="176"/>
    </row>
    <row r="168" spans="1:26" ht="13.5" hidden="1" thickBot="1">
      <c r="A168" s="277"/>
      <c r="B168" s="278"/>
      <c r="C168" s="118">
        <v>0</v>
      </c>
      <c r="D168" s="119">
        <v>0</v>
      </c>
      <c r="E168" s="119">
        <v>0</v>
      </c>
      <c r="F168" s="128">
        <v>0</v>
      </c>
      <c r="H168" s="178">
        <v>0</v>
      </c>
      <c r="I168" s="178">
        <v>0</v>
      </c>
      <c r="J168" s="178">
        <v>0</v>
      </c>
      <c r="K168" s="178">
        <v>0</v>
      </c>
      <c r="L168" s="178"/>
      <c r="N168" s="180" t="str">
        <f t="shared" si="9"/>
        <v>-</v>
      </c>
      <c r="O168" s="181" t="str">
        <f t="shared" si="10"/>
        <v>-</v>
      </c>
      <c r="P168" s="182" t="str">
        <f t="shared" si="11"/>
        <v>-</v>
      </c>
      <c r="Q168" s="253"/>
      <c r="R168" s="255">
        <f>R167</f>
        <v>0</v>
      </c>
      <c r="S168" s="255">
        <f>S167</f>
        <v>0</v>
      </c>
      <c r="T168" s="255">
        <f>T167</f>
        <v>0</v>
      </c>
      <c r="U168" s="255">
        <f>U167</f>
        <v>0</v>
      </c>
      <c r="W168" s="183">
        <f>W167</f>
        <v>0</v>
      </c>
      <c r="X168" s="183">
        <f>X167</f>
        <v>0</v>
      </c>
      <c r="Y168" s="183">
        <f>Y167</f>
        <v>0</v>
      </c>
      <c r="Z168" s="183">
        <f>Z167</f>
        <v>0</v>
      </c>
    </row>
    <row r="169" spans="1:26" ht="12.75" hidden="1">
      <c r="A169" s="275" t="s">
        <v>1811</v>
      </c>
      <c r="B169" s="276" t="s">
        <v>1812</v>
      </c>
      <c r="C169" s="114">
        <v>0</v>
      </c>
      <c r="D169" s="115">
        <v>0</v>
      </c>
      <c r="E169" s="115">
        <v>0</v>
      </c>
      <c r="F169" s="127">
        <v>0</v>
      </c>
      <c r="H169" s="171">
        <v>0</v>
      </c>
      <c r="I169" s="171">
        <v>0</v>
      </c>
      <c r="J169" s="171">
        <v>0</v>
      </c>
      <c r="K169" s="171">
        <v>0</v>
      </c>
      <c r="L169" s="171"/>
      <c r="N169" s="173" t="str">
        <f t="shared" si="9"/>
        <v>-</v>
      </c>
      <c r="O169" s="174" t="str">
        <f t="shared" si="10"/>
        <v>-</v>
      </c>
      <c r="P169" s="175" t="str">
        <f t="shared" si="11"/>
        <v>-</v>
      </c>
      <c r="Q169" s="253"/>
      <c r="R169" s="254"/>
      <c r="S169" s="254"/>
      <c r="T169" s="254"/>
      <c r="U169" s="254"/>
      <c r="W169" s="176"/>
      <c r="X169" s="176"/>
      <c r="Y169" s="176"/>
      <c r="Z169" s="176"/>
    </row>
    <row r="170" spans="1:26" ht="13.5" hidden="1" thickBot="1">
      <c r="A170" s="277"/>
      <c r="B170" s="278"/>
      <c r="C170" s="118">
        <v>0</v>
      </c>
      <c r="D170" s="119">
        <v>0</v>
      </c>
      <c r="E170" s="119">
        <v>0</v>
      </c>
      <c r="F170" s="128">
        <v>0</v>
      </c>
      <c r="H170" s="178">
        <v>0</v>
      </c>
      <c r="I170" s="178">
        <v>0</v>
      </c>
      <c r="J170" s="178">
        <v>0</v>
      </c>
      <c r="K170" s="178">
        <v>0</v>
      </c>
      <c r="L170" s="178"/>
      <c r="N170" s="180" t="str">
        <f t="shared" si="9"/>
        <v>-</v>
      </c>
      <c r="O170" s="181" t="str">
        <f t="shared" si="10"/>
        <v>-</v>
      </c>
      <c r="P170" s="182" t="str">
        <f t="shared" si="11"/>
        <v>-</v>
      </c>
      <c r="Q170" s="253"/>
      <c r="R170" s="255">
        <f>R169</f>
        <v>0</v>
      </c>
      <c r="S170" s="255">
        <f>S169</f>
        <v>0</v>
      </c>
      <c r="T170" s="255">
        <f>T169</f>
        <v>0</v>
      </c>
      <c r="U170" s="255">
        <f>U169</f>
        <v>0</v>
      </c>
      <c r="W170" s="183">
        <f>W169</f>
        <v>0</v>
      </c>
      <c r="X170" s="183">
        <f>X169</f>
        <v>0</v>
      </c>
      <c r="Y170" s="183">
        <f>Y169</f>
        <v>0</v>
      </c>
      <c r="Z170" s="183">
        <f>Z169</f>
        <v>0</v>
      </c>
    </row>
    <row r="171" spans="1:26" ht="12.75" hidden="1">
      <c r="A171" s="275" t="s">
        <v>1813</v>
      </c>
      <c r="B171" s="276" t="s">
        <v>1810</v>
      </c>
      <c r="C171" s="114">
        <v>0</v>
      </c>
      <c r="D171" s="115">
        <v>0</v>
      </c>
      <c r="E171" s="115">
        <v>0</v>
      </c>
      <c r="F171" s="127">
        <v>0</v>
      </c>
      <c r="H171" s="171">
        <v>0</v>
      </c>
      <c r="I171" s="171">
        <v>0</v>
      </c>
      <c r="J171" s="171">
        <v>0</v>
      </c>
      <c r="K171" s="171">
        <v>0</v>
      </c>
      <c r="L171" s="171"/>
      <c r="N171" s="173" t="str">
        <f t="shared" si="9"/>
        <v>-</v>
      </c>
      <c r="O171" s="174" t="str">
        <f t="shared" si="10"/>
        <v>-</v>
      </c>
      <c r="P171" s="175" t="str">
        <f t="shared" si="11"/>
        <v>-</v>
      </c>
      <c r="Q171" s="253"/>
      <c r="R171" s="254"/>
      <c r="S171" s="254"/>
      <c r="T171" s="254"/>
      <c r="U171" s="254"/>
      <c r="W171" s="176"/>
      <c r="X171" s="176"/>
      <c r="Y171" s="176"/>
      <c r="Z171" s="176"/>
    </row>
    <row r="172" spans="1:26" ht="13.5" hidden="1" thickBot="1">
      <c r="A172" s="277"/>
      <c r="B172" s="278"/>
      <c r="C172" s="118">
        <v>0</v>
      </c>
      <c r="D172" s="119">
        <v>0</v>
      </c>
      <c r="E172" s="119">
        <v>0</v>
      </c>
      <c r="F172" s="128">
        <v>0</v>
      </c>
      <c r="H172" s="178">
        <v>0</v>
      </c>
      <c r="I172" s="178">
        <v>0</v>
      </c>
      <c r="J172" s="178">
        <v>0</v>
      </c>
      <c r="K172" s="178">
        <v>0</v>
      </c>
      <c r="L172" s="178"/>
      <c r="N172" s="180" t="str">
        <f t="shared" si="9"/>
        <v>-</v>
      </c>
      <c r="O172" s="181" t="str">
        <f t="shared" si="10"/>
        <v>-</v>
      </c>
      <c r="P172" s="182" t="str">
        <f t="shared" si="11"/>
        <v>-</v>
      </c>
      <c r="Q172" s="253"/>
      <c r="R172" s="255">
        <f>R171</f>
        <v>0</v>
      </c>
      <c r="S172" s="255">
        <f>S171</f>
        <v>0</v>
      </c>
      <c r="T172" s="255">
        <f>T171</f>
        <v>0</v>
      </c>
      <c r="U172" s="255">
        <f>U171</f>
        <v>0</v>
      </c>
      <c r="W172" s="183">
        <f>W171</f>
        <v>0</v>
      </c>
      <c r="X172" s="183">
        <f>X171</f>
        <v>0</v>
      </c>
      <c r="Y172" s="183">
        <f>Y171</f>
        <v>0</v>
      </c>
      <c r="Z172" s="183">
        <f>Z171</f>
        <v>0</v>
      </c>
    </row>
    <row r="173" spans="1:26" ht="12.75" hidden="1">
      <c r="A173" s="275" t="s">
        <v>1814</v>
      </c>
      <c r="B173" s="276" t="s">
        <v>1815</v>
      </c>
      <c r="C173" s="114">
        <v>0</v>
      </c>
      <c r="D173" s="115">
        <v>0</v>
      </c>
      <c r="E173" s="115">
        <v>0</v>
      </c>
      <c r="F173" s="127">
        <v>0</v>
      </c>
      <c r="H173" s="171">
        <v>0</v>
      </c>
      <c r="I173" s="171">
        <v>0</v>
      </c>
      <c r="J173" s="171">
        <v>0</v>
      </c>
      <c r="K173" s="171">
        <v>0</v>
      </c>
      <c r="L173" s="171"/>
      <c r="N173" s="173" t="str">
        <f t="shared" si="9"/>
        <v>-</v>
      </c>
      <c r="O173" s="174" t="str">
        <f t="shared" si="10"/>
        <v>-</v>
      </c>
      <c r="P173" s="175" t="str">
        <f t="shared" si="11"/>
        <v>-</v>
      </c>
      <c r="Q173" s="253"/>
      <c r="R173" s="254"/>
      <c r="S173" s="254"/>
      <c r="T173" s="254"/>
      <c r="U173" s="254"/>
      <c r="W173" s="176"/>
      <c r="X173" s="176"/>
      <c r="Y173" s="176"/>
      <c r="Z173" s="176"/>
    </row>
    <row r="174" spans="1:26" ht="13.5" hidden="1" thickBot="1">
      <c r="A174" s="277"/>
      <c r="B174" s="278"/>
      <c r="C174" s="118">
        <v>0</v>
      </c>
      <c r="D174" s="119">
        <v>0</v>
      </c>
      <c r="E174" s="119">
        <v>0</v>
      </c>
      <c r="F174" s="128">
        <v>0</v>
      </c>
      <c r="H174" s="178">
        <v>0</v>
      </c>
      <c r="I174" s="178">
        <v>0</v>
      </c>
      <c r="J174" s="178">
        <v>0</v>
      </c>
      <c r="K174" s="178">
        <v>0</v>
      </c>
      <c r="L174" s="178"/>
      <c r="N174" s="180" t="str">
        <f t="shared" si="9"/>
        <v>-</v>
      </c>
      <c r="O174" s="181" t="str">
        <f t="shared" si="10"/>
        <v>-</v>
      </c>
      <c r="P174" s="182" t="str">
        <f t="shared" si="11"/>
        <v>-</v>
      </c>
      <c r="Q174" s="253"/>
      <c r="R174" s="255">
        <f>R173</f>
        <v>0</v>
      </c>
      <c r="S174" s="255">
        <f>S173</f>
        <v>0</v>
      </c>
      <c r="T174" s="255">
        <f>T173</f>
        <v>0</v>
      </c>
      <c r="U174" s="255">
        <f>U173</f>
        <v>0</v>
      </c>
      <c r="W174" s="183">
        <f>W173</f>
        <v>0</v>
      </c>
      <c r="X174" s="183">
        <f>X173</f>
        <v>0</v>
      </c>
      <c r="Y174" s="183">
        <f>Y173</f>
        <v>0</v>
      </c>
      <c r="Z174" s="183">
        <f>Z173</f>
        <v>0</v>
      </c>
    </row>
    <row r="175" spans="1:26" ht="12.75" hidden="1">
      <c r="A175" s="275" t="s">
        <v>1816</v>
      </c>
      <c r="B175" s="276" t="s">
        <v>1815</v>
      </c>
      <c r="C175" s="114">
        <v>0</v>
      </c>
      <c r="D175" s="115">
        <v>0</v>
      </c>
      <c r="E175" s="115">
        <v>0</v>
      </c>
      <c r="F175" s="127">
        <v>0</v>
      </c>
      <c r="H175" s="171">
        <v>0</v>
      </c>
      <c r="I175" s="171">
        <v>0</v>
      </c>
      <c r="J175" s="171">
        <v>0</v>
      </c>
      <c r="K175" s="171">
        <v>0</v>
      </c>
      <c r="L175" s="171"/>
      <c r="N175" s="173" t="str">
        <f t="shared" si="9"/>
        <v>-</v>
      </c>
      <c r="O175" s="174" t="str">
        <f t="shared" si="10"/>
        <v>-</v>
      </c>
      <c r="P175" s="175" t="str">
        <f t="shared" si="11"/>
        <v>-</v>
      </c>
      <c r="Q175" s="253"/>
      <c r="R175" s="254"/>
      <c r="S175" s="254"/>
      <c r="T175" s="254"/>
      <c r="U175" s="254"/>
      <c r="W175" s="176"/>
      <c r="X175" s="176"/>
      <c r="Y175" s="176"/>
      <c r="Z175" s="176"/>
    </row>
    <row r="176" spans="1:26" ht="13.5" hidden="1" thickBot="1">
      <c r="A176" s="277"/>
      <c r="B176" s="278"/>
      <c r="C176" s="118">
        <v>0</v>
      </c>
      <c r="D176" s="119">
        <v>0</v>
      </c>
      <c r="E176" s="119">
        <v>0</v>
      </c>
      <c r="F176" s="128">
        <v>0</v>
      </c>
      <c r="H176" s="178">
        <v>0</v>
      </c>
      <c r="I176" s="178">
        <v>0</v>
      </c>
      <c r="J176" s="178">
        <v>0</v>
      </c>
      <c r="K176" s="178">
        <v>0</v>
      </c>
      <c r="L176" s="178"/>
      <c r="N176" s="180" t="str">
        <f t="shared" si="9"/>
        <v>-</v>
      </c>
      <c r="O176" s="181" t="str">
        <f t="shared" si="10"/>
        <v>-</v>
      </c>
      <c r="P176" s="182" t="str">
        <f t="shared" si="11"/>
        <v>-</v>
      </c>
      <c r="Q176" s="253"/>
      <c r="R176" s="255">
        <f>R175</f>
        <v>0</v>
      </c>
      <c r="S176" s="255">
        <f>S175</f>
        <v>0</v>
      </c>
      <c r="T176" s="255">
        <f>T175</f>
        <v>0</v>
      </c>
      <c r="U176" s="255">
        <f>U175</f>
        <v>0</v>
      </c>
      <c r="W176" s="183">
        <f>W175</f>
        <v>0</v>
      </c>
      <c r="X176" s="183">
        <f>X175</f>
        <v>0</v>
      </c>
      <c r="Y176" s="183">
        <f>Y175</f>
        <v>0</v>
      </c>
      <c r="Z176" s="183">
        <f>Z175</f>
        <v>0</v>
      </c>
    </row>
    <row r="177" spans="1:26" ht="12.75" hidden="1">
      <c r="A177" s="275" t="s">
        <v>1817</v>
      </c>
      <c r="B177" s="276" t="s">
        <v>1818</v>
      </c>
      <c r="C177" s="114">
        <v>0</v>
      </c>
      <c r="D177" s="115">
        <v>0</v>
      </c>
      <c r="E177" s="115">
        <v>0</v>
      </c>
      <c r="F177" s="127">
        <v>0</v>
      </c>
      <c r="H177" s="171">
        <v>0</v>
      </c>
      <c r="I177" s="171">
        <v>0</v>
      </c>
      <c r="J177" s="171">
        <v>0</v>
      </c>
      <c r="K177" s="171">
        <v>0</v>
      </c>
      <c r="L177" s="171"/>
      <c r="N177" s="173" t="str">
        <f t="shared" si="9"/>
        <v>-</v>
      </c>
      <c r="O177" s="174" t="str">
        <f t="shared" si="10"/>
        <v>-</v>
      </c>
      <c r="P177" s="175" t="str">
        <f t="shared" si="11"/>
        <v>-</v>
      </c>
      <c r="Q177" s="253"/>
      <c r="R177" s="254"/>
      <c r="S177" s="254"/>
      <c r="T177" s="254"/>
      <c r="U177" s="254"/>
      <c r="W177" s="176"/>
      <c r="X177" s="176"/>
      <c r="Y177" s="176"/>
      <c r="Z177" s="176"/>
    </row>
    <row r="178" spans="1:26" ht="13.5" hidden="1" thickBot="1">
      <c r="A178" s="277"/>
      <c r="B178" s="278"/>
      <c r="C178" s="118">
        <v>0</v>
      </c>
      <c r="D178" s="119">
        <v>0</v>
      </c>
      <c r="E178" s="119">
        <v>0</v>
      </c>
      <c r="F178" s="128">
        <v>0</v>
      </c>
      <c r="H178" s="178">
        <v>0</v>
      </c>
      <c r="I178" s="178">
        <v>0</v>
      </c>
      <c r="J178" s="178">
        <v>0</v>
      </c>
      <c r="K178" s="178">
        <v>0</v>
      </c>
      <c r="L178" s="178"/>
      <c r="N178" s="180" t="str">
        <f t="shared" si="9"/>
        <v>-</v>
      </c>
      <c r="O178" s="181" t="str">
        <f t="shared" si="10"/>
        <v>-</v>
      </c>
      <c r="P178" s="182" t="str">
        <f t="shared" si="11"/>
        <v>-</v>
      </c>
      <c r="Q178" s="253"/>
      <c r="R178" s="255">
        <f>R177</f>
        <v>0</v>
      </c>
      <c r="S178" s="255">
        <f>S177</f>
        <v>0</v>
      </c>
      <c r="T178" s="255">
        <f>T177</f>
        <v>0</v>
      </c>
      <c r="U178" s="255">
        <f>U177</f>
        <v>0</v>
      </c>
      <c r="W178" s="183">
        <f>W177</f>
        <v>0</v>
      </c>
      <c r="X178" s="183">
        <f>X177</f>
        <v>0</v>
      </c>
      <c r="Y178" s="183">
        <f>Y177</f>
        <v>0</v>
      </c>
      <c r="Z178" s="183">
        <f>Z177</f>
        <v>0</v>
      </c>
    </row>
    <row r="179" spans="1:26" ht="12.75" hidden="1">
      <c r="A179" s="275" t="s">
        <v>1819</v>
      </c>
      <c r="B179" s="276" t="s">
        <v>1820</v>
      </c>
      <c r="C179" s="114">
        <v>39870</v>
      </c>
      <c r="D179" s="115">
        <v>27724</v>
      </c>
      <c r="E179" s="115">
        <v>9703</v>
      </c>
      <c r="F179" s="127">
        <v>2443</v>
      </c>
      <c r="H179" s="171">
        <v>38038</v>
      </c>
      <c r="I179" s="171">
        <v>26367</v>
      </c>
      <c r="J179" s="171">
        <v>9228</v>
      </c>
      <c r="K179" s="171">
        <v>2443</v>
      </c>
      <c r="L179" s="171"/>
      <c r="N179" s="173">
        <f t="shared" si="9"/>
        <v>4.816236395183765</v>
      </c>
      <c r="O179" s="174">
        <f t="shared" si="10"/>
        <v>5.146584746084116</v>
      </c>
      <c r="P179" s="175">
        <f t="shared" si="11"/>
        <v>0</v>
      </c>
      <c r="Q179" s="253"/>
      <c r="R179" s="254"/>
      <c r="S179" s="254"/>
      <c r="T179" s="254"/>
      <c r="U179" s="254"/>
      <c r="W179" s="176"/>
      <c r="X179" s="176"/>
      <c r="Y179" s="176"/>
      <c r="Z179" s="176"/>
    </row>
    <row r="180" spans="1:26" ht="13.5" hidden="1" thickBot="1">
      <c r="A180" s="277"/>
      <c r="B180" s="278"/>
      <c r="C180" s="118">
        <v>38660</v>
      </c>
      <c r="D180" s="119">
        <v>21417</v>
      </c>
      <c r="E180" s="119">
        <v>7496</v>
      </c>
      <c r="F180" s="128">
        <v>9747</v>
      </c>
      <c r="H180" s="178">
        <v>37375</v>
      </c>
      <c r="I180" s="178">
        <v>20465</v>
      </c>
      <c r="J180" s="178">
        <v>7163</v>
      </c>
      <c r="K180" s="178">
        <v>9747</v>
      </c>
      <c r="L180" s="178"/>
      <c r="N180" s="180">
        <f t="shared" si="9"/>
        <v>3.438127090301009</v>
      </c>
      <c r="O180" s="181">
        <f t="shared" si="10"/>
        <v>4.651844612753479</v>
      </c>
      <c r="P180" s="182">
        <f t="shared" si="11"/>
        <v>0</v>
      </c>
      <c r="Q180" s="253"/>
      <c r="R180" s="255">
        <f>R179</f>
        <v>0</v>
      </c>
      <c r="S180" s="255">
        <f>S179</f>
        <v>0</v>
      </c>
      <c r="T180" s="255">
        <f>T179</f>
        <v>0</v>
      </c>
      <c r="U180" s="255">
        <f>U179</f>
        <v>0</v>
      </c>
      <c r="W180" s="183">
        <f>W179</f>
        <v>0</v>
      </c>
      <c r="X180" s="183">
        <f>X179</f>
        <v>0</v>
      </c>
      <c r="Y180" s="183">
        <f>Y179</f>
        <v>0</v>
      </c>
      <c r="Z180" s="183">
        <f>Z179</f>
        <v>0</v>
      </c>
    </row>
    <row r="181" spans="1:26" ht="12.75" hidden="1">
      <c r="A181" s="275" t="s">
        <v>1821</v>
      </c>
      <c r="B181" s="276" t="s">
        <v>1818</v>
      </c>
      <c r="C181" s="114">
        <v>0</v>
      </c>
      <c r="D181" s="115">
        <v>0</v>
      </c>
      <c r="E181" s="115">
        <v>0</v>
      </c>
      <c r="F181" s="127">
        <v>0</v>
      </c>
      <c r="H181" s="171">
        <v>0</v>
      </c>
      <c r="I181" s="171">
        <v>0</v>
      </c>
      <c r="J181" s="171">
        <v>0</v>
      </c>
      <c r="K181" s="171">
        <v>0</v>
      </c>
      <c r="L181" s="171"/>
      <c r="N181" s="173" t="str">
        <f t="shared" si="9"/>
        <v>-</v>
      </c>
      <c r="O181" s="174" t="str">
        <f t="shared" si="10"/>
        <v>-</v>
      </c>
      <c r="P181" s="175" t="str">
        <f t="shared" si="11"/>
        <v>-</v>
      </c>
      <c r="Q181" s="253"/>
      <c r="R181" s="254"/>
      <c r="S181" s="254"/>
      <c r="T181" s="254"/>
      <c r="U181" s="254"/>
      <c r="W181" s="176"/>
      <c r="X181" s="176"/>
      <c r="Y181" s="176"/>
      <c r="Z181" s="176"/>
    </row>
    <row r="182" spans="1:26" ht="13.5" hidden="1" thickBot="1">
      <c r="A182" s="277"/>
      <c r="B182" s="278"/>
      <c r="C182" s="118">
        <v>0</v>
      </c>
      <c r="D182" s="119">
        <v>0</v>
      </c>
      <c r="E182" s="119">
        <v>0</v>
      </c>
      <c r="F182" s="128">
        <v>0</v>
      </c>
      <c r="H182" s="178">
        <v>0</v>
      </c>
      <c r="I182" s="178">
        <v>0</v>
      </c>
      <c r="J182" s="178">
        <v>0</v>
      </c>
      <c r="K182" s="178">
        <v>0</v>
      </c>
      <c r="L182" s="178"/>
      <c r="N182" s="180" t="str">
        <f t="shared" si="9"/>
        <v>-</v>
      </c>
      <c r="O182" s="181" t="str">
        <f t="shared" si="10"/>
        <v>-</v>
      </c>
      <c r="P182" s="182" t="str">
        <f t="shared" si="11"/>
        <v>-</v>
      </c>
      <c r="Q182" s="253"/>
      <c r="R182" s="255">
        <f>R181</f>
        <v>0</v>
      </c>
      <c r="S182" s="255">
        <f>S181</f>
        <v>0</v>
      </c>
      <c r="T182" s="255">
        <f>T181</f>
        <v>0</v>
      </c>
      <c r="U182" s="255">
        <f>U181</f>
        <v>0</v>
      </c>
      <c r="W182" s="183">
        <f>W181</f>
        <v>0</v>
      </c>
      <c r="X182" s="183">
        <f>X181</f>
        <v>0</v>
      </c>
      <c r="Y182" s="183">
        <f>Y181</f>
        <v>0</v>
      </c>
      <c r="Z182" s="183">
        <f>Z181</f>
        <v>0</v>
      </c>
    </row>
    <row r="183" spans="1:26" ht="12.75" hidden="1">
      <c r="A183" s="275" t="s">
        <v>1822</v>
      </c>
      <c r="B183" s="276" t="s">
        <v>1823</v>
      </c>
      <c r="C183" s="114">
        <v>0</v>
      </c>
      <c r="D183" s="115">
        <v>0</v>
      </c>
      <c r="E183" s="115">
        <v>0</v>
      </c>
      <c r="F183" s="127">
        <v>0</v>
      </c>
      <c r="H183" s="171">
        <v>0</v>
      </c>
      <c r="I183" s="171">
        <v>0</v>
      </c>
      <c r="J183" s="171">
        <v>0</v>
      </c>
      <c r="K183" s="171">
        <v>0</v>
      </c>
      <c r="L183" s="171"/>
      <c r="N183" s="173" t="str">
        <f t="shared" si="9"/>
        <v>-</v>
      </c>
      <c r="O183" s="174" t="str">
        <f t="shared" si="10"/>
        <v>-</v>
      </c>
      <c r="P183" s="175" t="str">
        <f t="shared" si="11"/>
        <v>-</v>
      </c>
      <c r="Q183" s="253"/>
      <c r="R183" s="254"/>
      <c r="S183" s="254"/>
      <c r="T183" s="254"/>
      <c r="U183" s="254"/>
      <c r="W183" s="176"/>
      <c r="X183" s="176"/>
      <c r="Y183" s="176"/>
      <c r="Z183" s="176"/>
    </row>
    <row r="184" spans="1:26" ht="13.5" hidden="1" thickBot="1">
      <c r="A184" s="277"/>
      <c r="B184" s="278"/>
      <c r="C184" s="118">
        <v>0</v>
      </c>
      <c r="D184" s="119">
        <v>0</v>
      </c>
      <c r="E184" s="119">
        <v>0</v>
      </c>
      <c r="F184" s="128">
        <v>0</v>
      </c>
      <c r="H184" s="178">
        <v>0</v>
      </c>
      <c r="I184" s="178">
        <v>0</v>
      </c>
      <c r="J184" s="178">
        <v>0</v>
      </c>
      <c r="K184" s="178">
        <v>0</v>
      </c>
      <c r="L184" s="178"/>
      <c r="N184" s="180" t="str">
        <f t="shared" si="9"/>
        <v>-</v>
      </c>
      <c r="O184" s="181" t="str">
        <f t="shared" si="10"/>
        <v>-</v>
      </c>
      <c r="P184" s="182" t="str">
        <f t="shared" si="11"/>
        <v>-</v>
      </c>
      <c r="Q184" s="253"/>
      <c r="R184" s="255">
        <f>R183</f>
        <v>0</v>
      </c>
      <c r="S184" s="255">
        <f>S183</f>
        <v>0</v>
      </c>
      <c r="T184" s="255">
        <f>T183</f>
        <v>0</v>
      </c>
      <c r="U184" s="255">
        <f>U183</f>
        <v>0</v>
      </c>
      <c r="W184" s="183">
        <f>W183</f>
        <v>0</v>
      </c>
      <c r="X184" s="183">
        <f>X183</f>
        <v>0</v>
      </c>
      <c r="Y184" s="183">
        <f>Y183</f>
        <v>0</v>
      </c>
      <c r="Z184" s="183">
        <f>Z183</f>
        <v>0</v>
      </c>
    </row>
    <row r="185" spans="1:26" ht="12.75" hidden="1">
      <c r="A185" s="275" t="s">
        <v>1824</v>
      </c>
      <c r="B185" s="276" t="s">
        <v>1825</v>
      </c>
      <c r="C185" s="114">
        <v>0</v>
      </c>
      <c r="D185" s="115">
        <v>0</v>
      </c>
      <c r="E185" s="115">
        <v>0</v>
      </c>
      <c r="F185" s="127">
        <v>0</v>
      </c>
      <c r="H185" s="171">
        <v>0</v>
      </c>
      <c r="I185" s="171">
        <v>0</v>
      </c>
      <c r="J185" s="171">
        <v>0</v>
      </c>
      <c r="K185" s="171">
        <v>0</v>
      </c>
      <c r="L185" s="171"/>
      <c r="N185" s="173" t="str">
        <f t="shared" si="9"/>
        <v>-</v>
      </c>
      <c r="O185" s="174" t="str">
        <f t="shared" si="10"/>
        <v>-</v>
      </c>
      <c r="P185" s="175" t="str">
        <f t="shared" si="11"/>
        <v>-</v>
      </c>
      <c r="Q185" s="253"/>
      <c r="R185" s="254"/>
      <c r="S185" s="254"/>
      <c r="T185" s="254"/>
      <c r="U185" s="254"/>
      <c r="W185" s="176"/>
      <c r="X185" s="176"/>
      <c r="Y185" s="176"/>
      <c r="Z185" s="176"/>
    </row>
    <row r="186" spans="1:26" ht="13.5" hidden="1" thickBot="1">
      <c r="A186" s="277"/>
      <c r="B186" s="278"/>
      <c r="C186" s="118">
        <v>0</v>
      </c>
      <c r="D186" s="119">
        <v>0</v>
      </c>
      <c r="E186" s="119">
        <v>0</v>
      </c>
      <c r="F186" s="128">
        <v>0</v>
      </c>
      <c r="H186" s="178">
        <v>0</v>
      </c>
      <c r="I186" s="178">
        <v>0</v>
      </c>
      <c r="J186" s="178">
        <v>0</v>
      </c>
      <c r="K186" s="178">
        <v>0</v>
      </c>
      <c r="L186" s="178"/>
      <c r="N186" s="180" t="str">
        <f t="shared" si="9"/>
        <v>-</v>
      </c>
      <c r="O186" s="181" t="str">
        <f t="shared" si="10"/>
        <v>-</v>
      </c>
      <c r="P186" s="182" t="str">
        <f t="shared" si="11"/>
        <v>-</v>
      </c>
      <c r="Q186" s="253"/>
      <c r="R186" s="255">
        <f>R185</f>
        <v>0</v>
      </c>
      <c r="S186" s="255">
        <f>S185</f>
        <v>0</v>
      </c>
      <c r="T186" s="255">
        <f>T185</f>
        <v>0</v>
      </c>
      <c r="U186" s="255">
        <f>U185</f>
        <v>0</v>
      </c>
      <c r="W186" s="183">
        <f>W185</f>
        <v>0</v>
      </c>
      <c r="X186" s="183">
        <f>X185</f>
        <v>0</v>
      </c>
      <c r="Y186" s="183">
        <f>Y185</f>
        <v>0</v>
      </c>
      <c r="Z186" s="183">
        <f>Z185</f>
        <v>0</v>
      </c>
    </row>
    <row r="187" spans="1:26" ht="12.75" hidden="1">
      <c r="A187" s="275" t="s">
        <v>1826</v>
      </c>
      <c r="B187" s="276" t="s">
        <v>1827</v>
      </c>
      <c r="C187" s="114">
        <v>0</v>
      </c>
      <c r="D187" s="115">
        <v>0</v>
      </c>
      <c r="E187" s="115">
        <v>0</v>
      </c>
      <c r="F187" s="127">
        <v>0</v>
      </c>
      <c r="H187" s="171">
        <v>0</v>
      </c>
      <c r="I187" s="171">
        <v>0</v>
      </c>
      <c r="J187" s="171">
        <v>0</v>
      </c>
      <c r="K187" s="171">
        <v>0</v>
      </c>
      <c r="L187" s="171"/>
      <c r="N187" s="173" t="str">
        <f t="shared" si="9"/>
        <v>-</v>
      </c>
      <c r="O187" s="174" t="str">
        <f t="shared" si="10"/>
        <v>-</v>
      </c>
      <c r="P187" s="175" t="str">
        <f t="shared" si="11"/>
        <v>-</v>
      </c>
      <c r="Q187" s="253"/>
      <c r="R187" s="254"/>
      <c r="S187" s="254"/>
      <c r="T187" s="254"/>
      <c r="U187" s="254"/>
      <c r="W187" s="176"/>
      <c r="X187" s="176"/>
      <c r="Y187" s="176"/>
      <c r="Z187" s="176"/>
    </row>
    <row r="188" spans="1:26" ht="13.5" hidden="1" thickBot="1">
      <c r="A188" s="277"/>
      <c r="B188" s="278"/>
      <c r="C188" s="118">
        <v>0</v>
      </c>
      <c r="D188" s="119">
        <v>0</v>
      </c>
      <c r="E188" s="119">
        <v>0</v>
      </c>
      <c r="F188" s="128">
        <v>0</v>
      </c>
      <c r="H188" s="178">
        <v>0</v>
      </c>
      <c r="I188" s="178">
        <v>0</v>
      </c>
      <c r="J188" s="178">
        <v>0</v>
      </c>
      <c r="K188" s="178">
        <v>0</v>
      </c>
      <c r="L188" s="178"/>
      <c r="N188" s="180" t="str">
        <f t="shared" si="9"/>
        <v>-</v>
      </c>
      <c r="O188" s="181" t="str">
        <f t="shared" si="10"/>
        <v>-</v>
      </c>
      <c r="P188" s="182" t="str">
        <f t="shared" si="11"/>
        <v>-</v>
      </c>
      <c r="Q188" s="253"/>
      <c r="R188" s="255">
        <f>R187</f>
        <v>0</v>
      </c>
      <c r="S188" s="255">
        <f>S187</f>
        <v>0</v>
      </c>
      <c r="T188" s="255">
        <f>T187</f>
        <v>0</v>
      </c>
      <c r="U188" s="255">
        <f>U187</f>
        <v>0</v>
      </c>
      <c r="W188" s="183">
        <f>W187</f>
        <v>0</v>
      </c>
      <c r="X188" s="183">
        <f>X187</f>
        <v>0</v>
      </c>
      <c r="Y188" s="183">
        <f>Y187</f>
        <v>0</v>
      </c>
      <c r="Z188" s="183">
        <f>Z187</f>
        <v>0</v>
      </c>
    </row>
    <row r="189" spans="1:26" ht="12.75" hidden="1">
      <c r="A189" s="275" t="s">
        <v>1828</v>
      </c>
      <c r="B189" s="276" t="s">
        <v>1829</v>
      </c>
      <c r="C189" s="114">
        <v>0</v>
      </c>
      <c r="D189" s="115">
        <v>0</v>
      </c>
      <c r="E189" s="115">
        <v>0</v>
      </c>
      <c r="F189" s="127">
        <v>0</v>
      </c>
      <c r="H189" s="171">
        <v>0</v>
      </c>
      <c r="I189" s="171">
        <v>0</v>
      </c>
      <c r="J189" s="171">
        <v>0</v>
      </c>
      <c r="K189" s="171">
        <v>0</v>
      </c>
      <c r="L189" s="171"/>
      <c r="N189" s="173" t="str">
        <f t="shared" si="9"/>
        <v>-</v>
      </c>
      <c r="O189" s="174" t="str">
        <f t="shared" si="10"/>
        <v>-</v>
      </c>
      <c r="P189" s="175" t="str">
        <f t="shared" si="11"/>
        <v>-</v>
      </c>
      <c r="Q189" s="253"/>
      <c r="R189" s="254"/>
      <c r="S189" s="254"/>
      <c r="T189" s="254"/>
      <c r="U189" s="254"/>
      <c r="W189" s="176"/>
      <c r="X189" s="176"/>
      <c r="Y189" s="176"/>
      <c r="Z189" s="176"/>
    </row>
    <row r="190" spans="1:26" ht="13.5" hidden="1" thickBot="1">
      <c r="A190" s="277"/>
      <c r="B190" s="278"/>
      <c r="C190" s="118">
        <v>0</v>
      </c>
      <c r="D190" s="119">
        <v>0</v>
      </c>
      <c r="E190" s="119">
        <v>0</v>
      </c>
      <c r="F190" s="128">
        <v>0</v>
      </c>
      <c r="H190" s="178">
        <v>0</v>
      </c>
      <c r="I190" s="178">
        <v>0</v>
      </c>
      <c r="J190" s="178">
        <v>0</v>
      </c>
      <c r="K190" s="178">
        <v>0</v>
      </c>
      <c r="L190" s="178"/>
      <c r="N190" s="180" t="str">
        <f t="shared" si="9"/>
        <v>-</v>
      </c>
      <c r="O190" s="181" t="str">
        <f t="shared" si="10"/>
        <v>-</v>
      </c>
      <c r="P190" s="182" t="str">
        <f t="shared" si="11"/>
        <v>-</v>
      </c>
      <c r="Q190" s="253"/>
      <c r="R190" s="255">
        <f>R189</f>
        <v>0</v>
      </c>
      <c r="S190" s="255">
        <f>S189</f>
        <v>0</v>
      </c>
      <c r="T190" s="255">
        <f>T189</f>
        <v>0</v>
      </c>
      <c r="U190" s="255">
        <f>U189</f>
        <v>0</v>
      </c>
      <c r="W190" s="183">
        <f>W189</f>
        <v>0</v>
      </c>
      <c r="X190" s="183">
        <f>X189</f>
        <v>0</v>
      </c>
      <c r="Y190" s="183">
        <f>Y189</f>
        <v>0</v>
      </c>
      <c r="Z190" s="183">
        <f>Z189</f>
        <v>0</v>
      </c>
    </row>
    <row r="191" spans="1:26" ht="12.75" hidden="1">
      <c r="A191" s="275" t="s">
        <v>1830</v>
      </c>
      <c r="B191" s="276" t="s">
        <v>1831</v>
      </c>
      <c r="C191" s="114">
        <v>0</v>
      </c>
      <c r="D191" s="115">
        <v>0</v>
      </c>
      <c r="E191" s="115">
        <v>0</v>
      </c>
      <c r="F191" s="127">
        <v>0</v>
      </c>
      <c r="H191" s="171">
        <v>0</v>
      </c>
      <c r="I191" s="171">
        <v>0</v>
      </c>
      <c r="J191" s="171">
        <v>0</v>
      </c>
      <c r="K191" s="171">
        <v>0</v>
      </c>
      <c r="L191" s="171"/>
      <c r="N191" s="173" t="str">
        <f t="shared" si="9"/>
        <v>-</v>
      </c>
      <c r="O191" s="174" t="str">
        <f t="shared" si="10"/>
        <v>-</v>
      </c>
      <c r="P191" s="175" t="str">
        <f t="shared" si="11"/>
        <v>-</v>
      </c>
      <c r="Q191" s="253"/>
      <c r="R191" s="254"/>
      <c r="S191" s="254"/>
      <c r="T191" s="254"/>
      <c r="U191" s="254"/>
      <c r="W191" s="176"/>
      <c r="X191" s="176"/>
      <c r="Y191" s="176"/>
      <c r="Z191" s="176"/>
    </row>
    <row r="192" spans="1:26" ht="13.5" hidden="1" thickBot="1">
      <c r="A192" s="277"/>
      <c r="B192" s="278"/>
      <c r="C192" s="118">
        <v>0</v>
      </c>
      <c r="D192" s="119">
        <v>0</v>
      </c>
      <c r="E192" s="119">
        <v>0</v>
      </c>
      <c r="F192" s="128">
        <v>0</v>
      </c>
      <c r="H192" s="178">
        <v>0</v>
      </c>
      <c r="I192" s="178">
        <v>0</v>
      </c>
      <c r="J192" s="178">
        <v>0</v>
      </c>
      <c r="K192" s="178">
        <v>0</v>
      </c>
      <c r="L192" s="178"/>
      <c r="N192" s="180" t="str">
        <f t="shared" si="9"/>
        <v>-</v>
      </c>
      <c r="O192" s="181" t="str">
        <f t="shared" si="10"/>
        <v>-</v>
      </c>
      <c r="P192" s="182" t="str">
        <f t="shared" si="11"/>
        <v>-</v>
      </c>
      <c r="Q192" s="253"/>
      <c r="R192" s="255">
        <f>R191</f>
        <v>0</v>
      </c>
      <c r="S192" s="255">
        <f>S191</f>
        <v>0</v>
      </c>
      <c r="T192" s="255">
        <f>T191</f>
        <v>0</v>
      </c>
      <c r="U192" s="255">
        <f>U191</f>
        <v>0</v>
      </c>
      <c r="W192" s="183">
        <f>W191</f>
        <v>0</v>
      </c>
      <c r="X192" s="183">
        <f>X191</f>
        <v>0</v>
      </c>
      <c r="Y192" s="183">
        <f>Y191</f>
        <v>0</v>
      </c>
      <c r="Z192" s="183">
        <f>Z191</f>
        <v>0</v>
      </c>
    </row>
    <row r="193" spans="1:26" ht="12.75" hidden="1">
      <c r="A193" s="275" t="s">
        <v>0</v>
      </c>
      <c r="B193" s="276" t="s">
        <v>1</v>
      </c>
      <c r="C193" s="114">
        <v>0</v>
      </c>
      <c r="D193" s="115">
        <v>0</v>
      </c>
      <c r="E193" s="115">
        <v>0</v>
      </c>
      <c r="F193" s="127">
        <v>0</v>
      </c>
      <c r="H193" s="171">
        <v>0</v>
      </c>
      <c r="I193" s="171">
        <v>0</v>
      </c>
      <c r="J193" s="171">
        <v>0</v>
      </c>
      <c r="K193" s="171">
        <v>0</v>
      </c>
      <c r="L193" s="171"/>
      <c r="N193" s="173" t="str">
        <f t="shared" si="9"/>
        <v>-</v>
      </c>
      <c r="O193" s="174" t="str">
        <f t="shared" si="10"/>
        <v>-</v>
      </c>
      <c r="P193" s="175" t="str">
        <f t="shared" si="11"/>
        <v>-</v>
      </c>
      <c r="Q193" s="253"/>
      <c r="R193" s="254"/>
      <c r="S193" s="254"/>
      <c r="T193" s="254"/>
      <c r="U193" s="254"/>
      <c r="W193" s="176"/>
      <c r="X193" s="176"/>
      <c r="Y193" s="176"/>
      <c r="Z193" s="176"/>
    </row>
    <row r="194" spans="1:26" ht="13.5" hidden="1" thickBot="1">
      <c r="A194" s="277"/>
      <c r="B194" s="278"/>
      <c r="C194" s="118">
        <v>0</v>
      </c>
      <c r="D194" s="119">
        <v>0</v>
      </c>
      <c r="E194" s="119">
        <v>0</v>
      </c>
      <c r="F194" s="128">
        <v>0</v>
      </c>
      <c r="H194" s="178">
        <v>0</v>
      </c>
      <c r="I194" s="178">
        <v>0</v>
      </c>
      <c r="J194" s="178">
        <v>0</v>
      </c>
      <c r="K194" s="178">
        <v>0</v>
      </c>
      <c r="L194" s="178"/>
      <c r="N194" s="180" t="str">
        <f t="shared" si="9"/>
        <v>-</v>
      </c>
      <c r="O194" s="181" t="str">
        <f t="shared" si="10"/>
        <v>-</v>
      </c>
      <c r="P194" s="182" t="str">
        <f t="shared" si="11"/>
        <v>-</v>
      </c>
      <c r="Q194" s="253"/>
      <c r="R194" s="255">
        <f>R193</f>
        <v>0</v>
      </c>
      <c r="S194" s="255">
        <f>S193</f>
        <v>0</v>
      </c>
      <c r="T194" s="255">
        <f>T193</f>
        <v>0</v>
      </c>
      <c r="U194" s="255">
        <f>U193</f>
        <v>0</v>
      </c>
      <c r="W194" s="183">
        <f>W193</f>
        <v>0</v>
      </c>
      <c r="X194" s="183">
        <f>X193</f>
        <v>0</v>
      </c>
      <c r="Y194" s="183">
        <f>Y193</f>
        <v>0</v>
      </c>
      <c r="Z194" s="183">
        <f>Z193</f>
        <v>0</v>
      </c>
    </row>
    <row r="195" spans="1:26" ht="12.75" hidden="1">
      <c r="A195" s="275" t="s">
        <v>2</v>
      </c>
      <c r="B195" s="276" t="s">
        <v>3</v>
      </c>
      <c r="C195" s="114">
        <v>0</v>
      </c>
      <c r="D195" s="115">
        <v>0</v>
      </c>
      <c r="E195" s="115">
        <v>0</v>
      </c>
      <c r="F195" s="127">
        <v>0</v>
      </c>
      <c r="H195" s="171">
        <v>0</v>
      </c>
      <c r="I195" s="171">
        <v>0</v>
      </c>
      <c r="J195" s="171">
        <v>0</v>
      </c>
      <c r="K195" s="171">
        <v>0</v>
      </c>
      <c r="L195" s="171"/>
      <c r="N195" s="173" t="str">
        <f t="shared" si="9"/>
        <v>-</v>
      </c>
      <c r="O195" s="174" t="str">
        <f t="shared" si="10"/>
        <v>-</v>
      </c>
      <c r="P195" s="175" t="str">
        <f t="shared" si="11"/>
        <v>-</v>
      </c>
      <c r="Q195" s="253"/>
      <c r="R195" s="254"/>
      <c r="S195" s="254"/>
      <c r="T195" s="254"/>
      <c r="U195" s="254"/>
      <c r="W195" s="176"/>
      <c r="X195" s="176"/>
      <c r="Y195" s="176"/>
      <c r="Z195" s="176"/>
    </row>
    <row r="196" spans="1:26" ht="13.5" hidden="1" thickBot="1">
      <c r="A196" s="277"/>
      <c r="B196" s="278"/>
      <c r="C196" s="118">
        <v>0</v>
      </c>
      <c r="D196" s="119">
        <v>0</v>
      </c>
      <c r="E196" s="119">
        <v>0</v>
      </c>
      <c r="F196" s="128">
        <v>0</v>
      </c>
      <c r="H196" s="178">
        <v>0</v>
      </c>
      <c r="I196" s="178">
        <v>0</v>
      </c>
      <c r="J196" s="178">
        <v>0</v>
      </c>
      <c r="K196" s="178">
        <v>0</v>
      </c>
      <c r="L196" s="178"/>
      <c r="N196" s="180" t="str">
        <f t="shared" si="9"/>
        <v>-</v>
      </c>
      <c r="O196" s="181" t="str">
        <f t="shared" si="10"/>
        <v>-</v>
      </c>
      <c r="P196" s="182" t="str">
        <f t="shared" si="11"/>
        <v>-</v>
      </c>
      <c r="Q196" s="253"/>
      <c r="R196" s="255">
        <f>R195</f>
        <v>0</v>
      </c>
      <c r="S196" s="255">
        <f>S195</f>
        <v>0</v>
      </c>
      <c r="T196" s="255">
        <f>T195</f>
        <v>0</v>
      </c>
      <c r="U196" s="255">
        <f>U195</f>
        <v>0</v>
      </c>
      <c r="W196" s="183">
        <f>W195</f>
        <v>0</v>
      </c>
      <c r="X196" s="183">
        <f>X195</f>
        <v>0</v>
      </c>
      <c r="Y196" s="183">
        <f>Y195</f>
        <v>0</v>
      </c>
      <c r="Z196" s="183">
        <f>Z195</f>
        <v>0</v>
      </c>
    </row>
    <row r="197" spans="1:26" ht="12.75" hidden="1">
      <c r="A197" s="275" t="s">
        <v>4</v>
      </c>
      <c r="B197" s="276" t="s">
        <v>5</v>
      </c>
      <c r="C197" s="114">
        <v>0</v>
      </c>
      <c r="D197" s="115">
        <v>0</v>
      </c>
      <c r="E197" s="115">
        <v>0</v>
      </c>
      <c r="F197" s="127">
        <v>0</v>
      </c>
      <c r="H197" s="171">
        <v>0</v>
      </c>
      <c r="I197" s="171">
        <v>0</v>
      </c>
      <c r="J197" s="171">
        <v>0</v>
      </c>
      <c r="K197" s="171">
        <v>0</v>
      </c>
      <c r="L197" s="171"/>
      <c r="N197" s="173" t="str">
        <f t="shared" si="9"/>
        <v>-</v>
      </c>
      <c r="O197" s="174" t="str">
        <f t="shared" si="10"/>
        <v>-</v>
      </c>
      <c r="P197" s="175" t="str">
        <f t="shared" si="11"/>
        <v>-</v>
      </c>
      <c r="Q197" s="253"/>
      <c r="R197" s="254"/>
      <c r="S197" s="254"/>
      <c r="T197" s="254"/>
      <c r="U197" s="254"/>
      <c r="W197" s="176"/>
      <c r="X197" s="176"/>
      <c r="Y197" s="176"/>
      <c r="Z197" s="176"/>
    </row>
    <row r="198" spans="1:26" ht="13.5" hidden="1" thickBot="1">
      <c r="A198" s="277"/>
      <c r="B198" s="278"/>
      <c r="C198" s="118">
        <v>0</v>
      </c>
      <c r="D198" s="119">
        <v>0</v>
      </c>
      <c r="E198" s="119">
        <v>0</v>
      </c>
      <c r="F198" s="128">
        <v>0</v>
      </c>
      <c r="H198" s="178">
        <v>0</v>
      </c>
      <c r="I198" s="178">
        <v>0</v>
      </c>
      <c r="J198" s="178">
        <v>0</v>
      </c>
      <c r="K198" s="178">
        <v>0</v>
      </c>
      <c r="L198" s="178"/>
      <c r="N198" s="180" t="str">
        <f t="shared" si="9"/>
        <v>-</v>
      </c>
      <c r="O198" s="181" t="str">
        <f t="shared" si="10"/>
        <v>-</v>
      </c>
      <c r="P198" s="182" t="str">
        <f t="shared" si="11"/>
        <v>-</v>
      </c>
      <c r="Q198" s="253"/>
      <c r="R198" s="255">
        <f>R197</f>
        <v>0</v>
      </c>
      <c r="S198" s="255">
        <f>S197</f>
        <v>0</v>
      </c>
      <c r="T198" s="255">
        <f>T197</f>
        <v>0</v>
      </c>
      <c r="U198" s="255">
        <f>U197</f>
        <v>0</v>
      </c>
      <c r="W198" s="183">
        <f>W197</f>
        <v>0</v>
      </c>
      <c r="X198" s="183">
        <f>X197</f>
        <v>0</v>
      </c>
      <c r="Y198" s="183">
        <f>Y197</f>
        <v>0</v>
      </c>
      <c r="Z198" s="183">
        <f>Z197</f>
        <v>0</v>
      </c>
    </row>
    <row r="199" spans="1:26" ht="12.75" hidden="1">
      <c r="A199" s="275" t="s">
        <v>6</v>
      </c>
      <c r="B199" s="276" t="s">
        <v>7</v>
      </c>
      <c r="C199" s="114">
        <v>0</v>
      </c>
      <c r="D199" s="115">
        <v>0</v>
      </c>
      <c r="E199" s="115">
        <v>0</v>
      </c>
      <c r="F199" s="127">
        <v>0</v>
      </c>
      <c r="H199" s="171">
        <v>0</v>
      </c>
      <c r="I199" s="171">
        <v>0</v>
      </c>
      <c r="J199" s="171">
        <v>0</v>
      </c>
      <c r="K199" s="171">
        <v>0</v>
      </c>
      <c r="L199" s="171"/>
      <c r="N199" s="173" t="str">
        <f t="shared" si="9"/>
        <v>-</v>
      </c>
      <c r="O199" s="174" t="str">
        <f t="shared" si="10"/>
        <v>-</v>
      </c>
      <c r="P199" s="175" t="str">
        <f t="shared" si="11"/>
        <v>-</v>
      </c>
      <c r="Q199" s="253"/>
      <c r="R199" s="254"/>
      <c r="S199" s="254"/>
      <c r="T199" s="254"/>
      <c r="U199" s="254"/>
      <c r="W199" s="176"/>
      <c r="X199" s="176"/>
      <c r="Y199" s="176"/>
      <c r="Z199" s="176"/>
    </row>
    <row r="200" spans="1:26" ht="13.5" hidden="1" thickBot="1">
      <c r="A200" s="277"/>
      <c r="B200" s="278"/>
      <c r="C200" s="118">
        <v>0</v>
      </c>
      <c r="D200" s="119">
        <v>0</v>
      </c>
      <c r="E200" s="119">
        <v>0</v>
      </c>
      <c r="F200" s="128">
        <v>0</v>
      </c>
      <c r="H200" s="178">
        <v>0</v>
      </c>
      <c r="I200" s="178">
        <v>0</v>
      </c>
      <c r="J200" s="178">
        <v>0</v>
      </c>
      <c r="K200" s="178">
        <v>0</v>
      </c>
      <c r="L200" s="178"/>
      <c r="N200" s="180" t="str">
        <f t="shared" si="9"/>
        <v>-</v>
      </c>
      <c r="O200" s="181" t="str">
        <f t="shared" si="10"/>
        <v>-</v>
      </c>
      <c r="P200" s="182" t="str">
        <f t="shared" si="11"/>
        <v>-</v>
      </c>
      <c r="Q200" s="253"/>
      <c r="R200" s="255">
        <f>R199</f>
        <v>0</v>
      </c>
      <c r="S200" s="255">
        <f>S199</f>
        <v>0</v>
      </c>
      <c r="T200" s="255">
        <f>T199</f>
        <v>0</v>
      </c>
      <c r="U200" s="255">
        <f>U199</f>
        <v>0</v>
      </c>
      <c r="W200" s="183">
        <f>W199</f>
        <v>0</v>
      </c>
      <c r="X200" s="183">
        <f>X199</f>
        <v>0</v>
      </c>
      <c r="Y200" s="183">
        <f>Y199</f>
        <v>0</v>
      </c>
      <c r="Z200" s="183">
        <f>Z199</f>
        <v>0</v>
      </c>
    </row>
    <row r="201" spans="1:26" ht="12.75" hidden="1">
      <c r="A201" s="275" t="s">
        <v>8</v>
      </c>
      <c r="B201" s="276" t="s">
        <v>9</v>
      </c>
      <c r="C201" s="114">
        <v>0</v>
      </c>
      <c r="D201" s="115">
        <v>0</v>
      </c>
      <c r="E201" s="115">
        <v>0</v>
      </c>
      <c r="F201" s="127">
        <v>0</v>
      </c>
      <c r="H201" s="171">
        <v>0</v>
      </c>
      <c r="I201" s="171">
        <v>0</v>
      </c>
      <c r="J201" s="171">
        <v>0</v>
      </c>
      <c r="K201" s="171">
        <v>0</v>
      </c>
      <c r="L201" s="171"/>
      <c r="N201" s="173" t="str">
        <f t="shared" si="9"/>
        <v>-</v>
      </c>
      <c r="O201" s="174" t="str">
        <f t="shared" si="10"/>
        <v>-</v>
      </c>
      <c r="P201" s="175" t="str">
        <f t="shared" si="11"/>
        <v>-</v>
      </c>
      <c r="Q201" s="253"/>
      <c r="R201" s="254"/>
      <c r="S201" s="254"/>
      <c r="T201" s="254"/>
      <c r="U201" s="254"/>
      <c r="W201" s="176"/>
      <c r="X201" s="176"/>
      <c r="Y201" s="176"/>
      <c r="Z201" s="176"/>
    </row>
    <row r="202" spans="1:26" ht="13.5" hidden="1" thickBot="1">
      <c r="A202" s="277"/>
      <c r="B202" s="278"/>
      <c r="C202" s="118">
        <v>0</v>
      </c>
      <c r="D202" s="119">
        <v>0</v>
      </c>
      <c r="E202" s="119">
        <v>0</v>
      </c>
      <c r="F202" s="128">
        <v>0</v>
      </c>
      <c r="H202" s="178">
        <v>0</v>
      </c>
      <c r="I202" s="178">
        <v>0</v>
      </c>
      <c r="J202" s="178">
        <v>0</v>
      </c>
      <c r="K202" s="178">
        <v>0</v>
      </c>
      <c r="L202" s="178"/>
      <c r="N202" s="180" t="str">
        <f t="shared" si="9"/>
        <v>-</v>
      </c>
      <c r="O202" s="181" t="str">
        <f t="shared" si="10"/>
        <v>-</v>
      </c>
      <c r="P202" s="182" t="str">
        <f t="shared" si="11"/>
        <v>-</v>
      </c>
      <c r="Q202" s="253"/>
      <c r="R202" s="255">
        <f>R201</f>
        <v>0</v>
      </c>
      <c r="S202" s="255">
        <f>S201</f>
        <v>0</v>
      </c>
      <c r="T202" s="255">
        <f>T201</f>
        <v>0</v>
      </c>
      <c r="U202" s="255">
        <f>U201</f>
        <v>0</v>
      </c>
      <c r="W202" s="183">
        <f>W201</f>
        <v>0</v>
      </c>
      <c r="X202" s="183">
        <f>X201</f>
        <v>0</v>
      </c>
      <c r="Y202" s="183">
        <f>Y201</f>
        <v>0</v>
      </c>
      <c r="Z202" s="183">
        <f>Z201</f>
        <v>0</v>
      </c>
    </row>
    <row r="203" spans="1:26" ht="12.75" hidden="1">
      <c r="A203" s="275" t="s">
        <v>10</v>
      </c>
      <c r="B203" s="276" t="s">
        <v>11</v>
      </c>
      <c r="C203" s="114">
        <v>0</v>
      </c>
      <c r="D203" s="115">
        <v>0</v>
      </c>
      <c r="E203" s="115">
        <v>0</v>
      </c>
      <c r="F203" s="127">
        <v>0</v>
      </c>
      <c r="H203" s="171">
        <v>0</v>
      </c>
      <c r="I203" s="171">
        <v>0</v>
      </c>
      <c r="J203" s="171">
        <v>0</v>
      </c>
      <c r="K203" s="171">
        <v>0</v>
      </c>
      <c r="L203" s="171"/>
      <c r="N203" s="173" t="str">
        <f t="shared" si="9"/>
        <v>-</v>
      </c>
      <c r="O203" s="174" t="str">
        <f t="shared" si="10"/>
        <v>-</v>
      </c>
      <c r="P203" s="175" t="str">
        <f t="shared" si="11"/>
        <v>-</v>
      </c>
      <c r="Q203" s="253"/>
      <c r="R203" s="254"/>
      <c r="S203" s="254"/>
      <c r="T203" s="254"/>
      <c r="U203" s="254"/>
      <c r="W203" s="176"/>
      <c r="X203" s="176"/>
      <c r="Y203" s="176"/>
      <c r="Z203" s="176"/>
    </row>
    <row r="204" spans="1:26" ht="13.5" hidden="1" thickBot="1">
      <c r="A204" s="277"/>
      <c r="B204" s="278"/>
      <c r="C204" s="118">
        <v>0</v>
      </c>
      <c r="D204" s="119">
        <v>0</v>
      </c>
      <c r="E204" s="119">
        <v>0</v>
      </c>
      <c r="F204" s="128">
        <v>0</v>
      </c>
      <c r="H204" s="178">
        <v>0</v>
      </c>
      <c r="I204" s="178">
        <v>0</v>
      </c>
      <c r="J204" s="178">
        <v>0</v>
      </c>
      <c r="K204" s="178">
        <v>0</v>
      </c>
      <c r="L204" s="178"/>
      <c r="N204" s="180" t="str">
        <f t="shared" si="9"/>
        <v>-</v>
      </c>
      <c r="O204" s="181" t="str">
        <f t="shared" si="10"/>
        <v>-</v>
      </c>
      <c r="P204" s="182" t="str">
        <f t="shared" si="11"/>
        <v>-</v>
      </c>
      <c r="Q204" s="253"/>
      <c r="R204" s="255">
        <f>R203</f>
        <v>0</v>
      </c>
      <c r="S204" s="255">
        <f>S203</f>
        <v>0</v>
      </c>
      <c r="T204" s="255">
        <f>T203</f>
        <v>0</v>
      </c>
      <c r="U204" s="255">
        <f>U203</f>
        <v>0</v>
      </c>
      <c r="W204" s="183">
        <f>W203</f>
        <v>0</v>
      </c>
      <c r="X204" s="183">
        <f>X203</f>
        <v>0</v>
      </c>
      <c r="Y204" s="183">
        <f>Y203</f>
        <v>0</v>
      </c>
      <c r="Z204" s="183">
        <f>Z203</f>
        <v>0</v>
      </c>
    </row>
    <row r="205" spans="1:26" ht="12.75" hidden="1">
      <c r="A205" s="275" t="s">
        <v>12</v>
      </c>
      <c r="B205" s="276" t="s">
        <v>5</v>
      </c>
      <c r="C205" s="114">
        <v>0</v>
      </c>
      <c r="D205" s="115">
        <v>0</v>
      </c>
      <c r="E205" s="115">
        <v>0</v>
      </c>
      <c r="F205" s="127">
        <v>0</v>
      </c>
      <c r="H205" s="171">
        <v>0</v>
      </c>
      <c r="I205" s="171">
        <v>0</v>
      </c>
      <c r="J205" s="171">
        <v>0</v>
      </c>
      <c r="K205" s="171">
        <v>0</v>
      </c>
      <c r="L205" s="171"/>
      <c r="N205" s="173" t="str">
        <f t="shared" si="9"/>
        <v>-</v>
      </c>
      <c r="O205" s="174" t="str">
        <f t="shared" si="10"/>
        <v>-</v>
      </c>
      <c r="P205" s="175" t="str">
        <f t="shared" si="11"/>
        <v>-</v>
      </c>
      <c r="Q205" s="253"/>
      <c r="R205" s="254"/>
      <c r="S205" s="254"/>
      <c r="T205" s="254"/>
      <c r="U205" s="254"/>
      <c r="W205" s="176"/>
      <c r="X205" s="176"/>
      <c r="Y205" s="176"/>
      <c r="Z205" s="176"/>
    </row>
    <row r="206" spans="1:26" ht="13.5" hidden="1" thickBot="1">
      <c r="A206" s="277"/>
      <c r="B206" s="278"/>
      <c r="C206" s="118">
        <v>0</v>
      </c>
      <c r="D206" s="119">
        <v>0</v>
      </c>
      <c r="E206" s="119">
        <v>0</v>
      </c>
      <c r="F206" s="128">
        <v>0</v>
      </c>
      <c r="H206" s="178">
        <v>0</v>
      </c>
      <c r="I206" s="178">
        <v>0</v>
      </c>
      <c r="J206" s="178">
        <v>0</v>
      </c>
      <c r="K206" s="178">
        <v>0</v>
      </c>
      <c r="L206" s="178"/>
      <c r="N206" s="180" t="str">
        <f t="shared" si="9"/>
        <v>-</v>
      </c>
      <c r="O206" s="181" t="str">
        <f t="shared" si="10"/>
        <v>-</v>
      </c>
      <c r="P206" s="182" t="str">
        <f t="shared" si="11"/>
        <v>-</v>
      </c>
      <c r="Q206" s="253"/>
      <c r="R206" s="255">
        <f>R205</f>
        <v>0</v>
      </c>
      <c r="S206" s="255">
        <f>S205</f>
        <v>0</v>
      </c>
      <c r="T206" s="255">
        <f>T205</f>
        <v>0</v>
      </c>
      <c r="U206" s="255">
        <f>U205</f>
        <v>0</v>
      </c>
      <c r="W206" s="183">
        <f>W205</f>
        <v>0</v>
      </c>
      <c r="X206" s="183">
        <f>X205</f>
        <v>0</v>
      </c>
      <c r="Y206" s="183">
        <f>Y205</f>
        <v>0</v>
      </c>
      <c r="Z206" s="183">
        <f>Z205</f>
        <v>0</v>
      </c>
    </row>
    <row r="207" spans="1:26" ht="12.75" hidden="1">
      <c r="A207" s="275" t="s">
        <v>13</v>
      </c>
      <c r="B207" s="276" t="s">
        <v>14</v>
      </c>
      <c r="C207" s="114">
        <v>0</v>
      </c>
      <c r="D207" s="115">
        <v>0</v>
      </c>
      <c r="E207" s="115">
        <v>0</v>
      </c>
      <c r="F207" s="127">
        <v>0</v>
      </c>
      <c r="H207" s="171">
        <v>0</v>
      </c>
      <c r="I207" s="171">
        <v>0</v>
      </c>
      <c r="J207" s="171">
        <v>0</v>
      </c>
      <c r="K207" s="171">
        <v>0</v>
      </c>
      <c r="L207" s="171"/>
      <c r="N207" s="173" t="str">
        <f t="shared" si="9"/>
        <v>-</v>
      </c>
      <c r="O207" s="174" t="str">
        <f t="shared" si="10"/>
        <v>-</v>
      </c>
      <c r="P207" s="175" t="str">
        <f t="shared" si="11"/>
        <v>-</v>
      </c>
      <c r="Q207" s="253"/>
      <c r="R207" s="254"/>
      <c r="S207" s="254"/>
      <c r="T207" s="254"/>
      <c r="U207" s="254"/>
      <c r="W207" s="176"/>
      <c r="X207" s="176"/>
      <c r="Y207" s="176"/>
      <c r="Z207" s="176"/>
    </row>
    <row r="208" spans="1:26" ht="13.5" hidden="1" thickBot="1">
      <c r="A208" s="277"/>
      <c r="B208" s="278"/>
      <c r="C208" s="118">
        <v>0</v>
      </c>
      <c r="D208" s="119">
        <v>0</v>
      </c>
      <c r="E208" s="119">
        <v>0</v>
      </c>
      <c r="F208" s="128">
        <v>0</v>
      </c>
      <c r="H208" s="178">
        <v>0</v>
      </c>
      <c r="I208" s="178">
        <v>0</v>
      </c>
      <c r="J208" s="178">
        <v>0</v>
      </c>
      <c r="K208" s="178">
        <v>0</v>
      </c>
      <c r="L208" s="178"/>
      <c r="N208" s="180" t="str">
        <f t="shared" si="9"/>
        <v>-</v>
      </c>
      <c r="O208" s="181" t="str">
        <f t="shared" si="10"/>
        <v>-</v>
      </c>
      <c r="P208" s="182" t="str">
        <f t="shared" si="11"/>
        <v>-</v>
      </c>
      <c r="Q208" s="253"/>
      <c r="R208" s="255">
        <f>R207</f>
        <v>0</v>
      </c>
      <c r="S208" s="255">
        <f>S207</f>
        <v>0</v>
      </c>
      <c r="T208" s="255">
        <f>T207</f>
        <v>0</v>
      </c>
      <c r="U208" s="255">
        <f>U207</f>
        <v>0</v>
      </c>
      <c r="W208" s="183">
        <f>W207</f>
        <v>0</v>
      </c>
      <c r="X208" s="183">
        <f>X207</f>
        <v>0</v>
      </c>
      <c r="Y208" s="183">
        <f>Y207</f>
        <v>0</v>
      </c>
      <c r="Z208" s="183">
        <f>Z207</f>
        <v>0</v>
      </c>
    </row>
    <row r="209" spans="1:26" ht="12.75" hidden="1">
      <c r="A209" s="275" t="s">
        <v>15</v>
      </c>
      <c r="B209" s="276" t="s">
        <v>16</v>
      </c>
      <c r="C209" s="114">
        <v>0</v>
      </c>
      <c r="D209" s="115">
        <v>0</v>
      </c>
      <c r="E209" s="115">
        <v>0</v>
      </c>
      <c r="F209" s="127">
        <v>0</v>
      </c>
      <c r="H209" s="171">
        <v>0</v>
      </c>
      <c r="I209" s="171">
        <v>0</v>
      </c>
      <c r="J209" s="171">
        <v>0</v>
      </c>
      <c r="K209" s="171">
        <v>0</v>
      </c>
      <c r="L209" s="171"/>
      <c r="N209" s="173" t="str">
        <f t="shared" si="9"/>
        <v>-</v>
      </c>
      <c r="O209" s="174" t="str">
        <f t="shared" si="10"/>
        <v>-</v>
      </c>
      <c r="P209" s="175" t="str">
        <f t="shared" si="11"/>
        <v>-</v>
      </c>
      <c r="Q209" s="253"/>
      <c r="R209" s="254"/>
      <c r="S209" s="254"/>
      <c r="T209" s="254"/>
      <c r="U209" s="254"/>
      <c r="W209" s="176"/>
      <c r="X209" s="176"/>
      <c r="Y209" s="176"/>
      <c r="Z209" s="176"/>
    </row>
    <row r="210" spans="1:26" ht="13.5" hidden="1" thickBot="1">
      <c r="A210" s="277"/>
      <c r="B210" s="278"/>
      <c r="C210" s="118">
        <v>0</v>
      </c>
      <c r="D210" s="119">
        <v>0</v>
      </c>
      <c r="E210" s="119">
        <v>0</v>
      </c>
      <c r="F210" s="128">
        <v>0</v>
      </c>
      <c r="H210" s="178">
        <v>0</v>
      </c>
      <c r="I210" s="178">
        <v>0</v>
      </c>
      <c r="J210" s="178">
        <v>0</v>
      </c>
      <c r="K210" s="178">
        <v>0</v>
      </c>
      <c r="L210" s="178"/>
      <c r="N210" s="180" t="str">
        <f t="shared" si="9"/>
        <v>-</v>
      </c>
      <c r="O210" s="181" t="str">
        <f t="shared" si="10"/>
        <v>-</v>
      </c>
      <c r="P210" s="182" t="str">
        <f t="shared" si="11"/>
        <v>-</v>
      </c>
      <c r="Q210" s="253"/>
      <c r="R210" s="255">
        <f>R209</f>
        <v>0</v>
      </c>
      <c r="S210" s="255">
        <f>S209</f>
        <v>0</v>
      </c>
      <c r="T210" s="255">
        <f>T209</f>
        <v>0</v>
      </c>
      <c r="U210" s="255">
        <f>U209</f>
        <v>0</v>
      </c>
      <c r="W210" s="183">
        <f>W209</f>
        <v>0</v>
      </c>
      <c r="X210" s="183">
        <f>X209</f>
        <v>0</v>
      </c>
      <c r="Y210" s="183">
        <f>Y209</f>
        <v>0</v>
      </c>
      <c r="Z210" s="183">
        <f>Z209</f>
        <v>0</v>
      </c>
    </row>
    <row r="211" spans="1:26" ht="12.75" hidden="1">
      <c r="A211" s="275" t="s">
        <v>17</v>
      </c>
      <c r="B211" s="276" t="s">
        <v>18</v>
      </c>
      <c r="C211" s="114">
        <v>0</v>
      </c>
      <c r="D211" s="115">
        <v>0</v>
      </c>
      <c r="E211" s="115">
        <v>0</v>
      </c>
      <c r="F211" s="127">
        <v>0</v>
      </c>
      <c r="H211" s="171">
        <v>0</v>
      </c>
      <c r="I211" s="171">
        <v>0</v>
      </c>
      <c r="J211" s="171">
        <v>0</v>
      </c>
      <c r="K211" s="171">
        <v>0</v>
      </c>
      <c r="L211" s="171"/>
      <c r="N211" s="173" t="str">
        <f t="shared" si="9"/>
        <v>-</v>
      </c>
      <c r="O211" s="174" t="str">
        <f t="shared" si="10"/>
        <v>-</v>
      </c>
      <c r="P211" s="175" t="str">
        <f t="shared" si="11"/>
        <v>-</v>
      </c>
      <c r="Q211" s="253"/>
      <c r="R211" s="254"/>
      <c r="S211" s="254"/>
      <c r="T211" s="254"/>
      <c r="U211" s="254"/>
      <c r="W211" s="176"/>
      <c r="X211" s="176"/>
      <c r="Y211" s="176"/>
      <c r="Z211" s="176"/>
    </row>
    <row r="212" spans="1:26" ht="13.5" hidden="1" thickBot="1">
      <c r="A212" s="277"/>
      <c r="B212" s="278"/>
      <c r="C212" s="118">
        <v>0</v>
      </c>
      <c r="D212" s="119">
        <v>0</v>
      </c>
      <c r="E212" s="119">
        <v>0</v>
      </c>
      <c r="F212" s="128">
        <v>0</v>
      </c>
      <c r="H212" s="178">
        <v>0</v>
      </c>
      <c r="I212" s="178">
        <v>0</v>
      </c>
      <c r="J212" s="178">
        <v>0</v>
      </c>
      <c r="K212" s="178">
        <v>0</v>
      </c>
      <c r="L212" s="178"/>
      <c r="N212" s="180" t="str">
        <f t="shared" si="9"/>
        <v>-</v>
      </c>
      <c r="O212" s="181" t="str">
        <f t="shared" si="10"/>
        <v>-</v>
      </c>
      <c r="P212" s="182" t="str">
        <f t="shared" si="11"/>
        <v>-</v>
      </c>
      <c r="Q212" s="253"/>
      <c r="R212" s="255">
        <f>R211</f>
        <v>0</v>
      </c>
      <c r="S212" s="255">
        <f>S211</f>
        <v>0</v>
      </c>
      <c r="T212" s="255">
        <f>T211</f>
        <v>0</v>
      </c>
      <c r="U212" s="255">
        <f>U211</f>
        <v>0</v>
      </c>
      <c r="W212" s="183">
        <f>W211</f>
        <v>0</v>
      </c>
      <c r="X212" s="183">
        <f>X211</f>
        <v>0</v>
      </c>
      <c r="Y212" s="183">
        <f>Y211</f>
        <v>0</v>
      </c>
      <c r="Z212" s="183">
        <f>Z211</f>
        <v>0</v>
      </c>
    </row>
    <row r="213" spans="1:26" ht="12.75" hidden="1">
      <c r="A213" s="275" t="s">
        <v>19</v>
      </c>
      <c r="B213" s="276" t="s">
        <v>20</v>
      </c>
      <c r="C213" s="114">
        <v>0</v>
      </c>
      <c r="D213" s="115">
        <v>0</v>
      </c>
      <c r="E213" s="115">
        <v>0</v>
      </c>
      <c r="F213" s="127">
        <v>0</v>
      </c>
      <c r="H213" s="171">
        <v>0</v>
      </c>
      <c r="I213" s="171">
        <v>0</v>
      </c>
      <c r="J213" s="171">
        <v>0</v>
      </c>
      <c r="K213" s="171">
        <v>0</v>
      </c>
      <c r="L213" s="171"/>
      <c r="N213" s="173" t="str">
        <f t="shared" si="9"/>
        <v>-</v>
      </c>
      <c r="O213" s="174" t="str">
        <f t="shared" si="10"/>
        <v>-</v>
      </c>
      <c r="P213" s="175" t="str">
        <f t="shared" si="11"/>
        <v>-</v>
      </c>
      <c r="Q213" s="253"/>
      <c r="R213" s="254"/>
      <c r="S213" s="254"/>
      <c r="T213" s="254"/>
      <c r="U213" s="254"/>
      <c r="W213" s="176"/>
      <c r="X213" s="176"/>
      <c r="Y213" s="176"/>
      <c r="Z213" s="176"/>
    </row>
    <row r="214" spans="1:26" ht="13.5" hidden="1" thickBot="1">
      <c r="A214" s="277"/>
      <c r="B214" s="278"/>
      <c r="C214" s="118">
        <v>0</v>
      </c>
      <c r="D214" s="119">
        <v>0</v>
      </c>
      <c r="E214" s="119">
        <v>0</v>
      </c>
      <c r="F214" s="128">
        <v>0</v>
      </c>
      <c r="H214" s="178">
        <v>0</v>
      </c>
      <c r="I214" s="178">
        <v>0</v>
      </c>
      <c r="J214" s="178">
        <v>0</v>
      </c>
      <c r="K214" s="178">
        <v>0</v>
      </c>
      <c r="L214" s="178"/>
      <c r="N214" s="180" t="str">
        <f t="shared" si="9"/>
        <v>-</v>
      </c>
      <c r="O214" s="181" t="str">
        <f t="shared" si="10"/>
        <v>-</v>
      </c>
      <c r="P214" s="182" t="str">
        <f t="shared" si="11"/>
        <v>-</v>
      </c>
      <c r="Q214" s="253"/>
      <c r="R214" s="255">
        <f>R213</f>
        <v>0</v>
      </c>
      <c r="S214" s="255">
        <f>S213</f>
        <v>0</v>
      </c>
      <c r="T214" s="255">
        <f>T213</f>
        <v>0</v>
      </c>
      <c r="U214" s="255">
        <f>U213</f>
        <v>0</v>
      </c>
      <c r="W214" s="183">
        <f>W213</f>
        <v>0</v>
      </c>
      <c r="X214" s="183">
        <f>X213</f>
        <v>0</v>
      </c>
      <c r="Y214" s="183">
        <f>Y213</f>
        <v>0</v>
      </c>
      <c r="Z214" s="183">
        <f>Z213</f>
        <v>0</v>
      </c>
    </row>
    <row r="215" spans="1:26" ht="12.75" hidden="1">
      <c r="A215" s="275" t="s">
        <v>21</v>
      </c>
      <c r="B215" s="276" t="s">
        <v>22</v>
      </c>
      <c r="C215" s="114">
        <v>0</v>
      </c>
      <c r="D215" s="115">
        <v>0</v>
      </c>
      <c r="E215" s="115">
        <v>0</v>
      </c>
      <c r="F215" s="127">
        <v>0</v>
      </c>
      <c r="H215" s="171">
        <v>0</v>
      </c>
      <c r="I215" s="171">
        <v>0</v>
      </c>
      <c r="J215" s="171">
        <v>0</v>
      </c>
      <c r="K215" s="171">
        <v>0</v>
      </c>
      <c r="L215" s="171"/>
      <c r="N215" s="173" t="str">
        <f aca="true" t="shared" si="12" ref="N215:N278">IF(H215=0,"-",C215/H215*100-100)</f>
        <v>-</v>
      </c>
      <c r="O215" s="174" t="str">
        <f aca="true" t="shared" si="13" ref="O215:O278">IF(H215=0,"-",D215/I215*100-100)</f>
        <v>-</v>
      </c>
      <c r="P215" s="175" t="str">
        <f aca="true" t="shared" si="14" ref="P215:P278">IF(H215=0,"-",F215/(K215+L215)*100-100)</f>
        <v>-</v>
      </c>
      <c r="Q215" s="253"/>
      <c r="R215" s="254"/>
      <c r="S215" s="254"/>
      <c r="T215" s="254"/>
      <c r="U215" s="254"/>
      <c r="W215" s="176"/>
      <c r="X215" s="176"/>
      <c r="Y215" s="176"/>
      <c r="Z215" s="176"/>
    </row>
    <row r="216" spans="1:26" ht="13.5" hidden="1" thickBot="1">
      <c r="A216" s="277"/>
      <c r="B216" s="278"/>
      <c r="C216" s="118">
        <v>0</v>
      </c>
      <c r="D216" s="119">
        <v>0</v>
      </c>
      <c r="E216" s="119">
        <v>0</v>
      </c>
      <c r="F216" s="128">
        <v>0</v>
      </c>
      <c r="H216" s="178">
        <v>0</v>
      </c>
      <c r="I216" s="178">
        <v>0</v>
      </c>
      <c r="J216" s="178">
        <v>0</v>
      </c>
      <c r="K216" s="178">
        <v>0</v>
      </c>
      <c r="L216" s="178"/>
      <c r="N216" s="180" t="str">
        <f t="shared" si="12"/>
        <v>-</v>
      </c>
      <c r="O216" s="181" t="str">
        <f t="shared" si="13"/>
        <v>-</v>
      </c>
      <c r="P216" s="182" t="str">
        <f t="shared" si="14"/>
        <v>-</v>
      </c>
      <c r="Q216" s="253"/>
      <c r="R216" s="255">
        <f>R215</f>
        <v>0</v>
      </c>
      <c r="S216" s="255">
        <f>S215</f>
        <v>0</v>
      </c>
      <c r="T216" s="255">
        <f>T215</f>
        <v>0</v>
      </c>
      <c r="U216" s="255">
        <f>U215</f>
        <v>0</v>
      </c>
      <c r="W216" s="183">
        <f>W215</f>
        <v>0</v>
      </c>
      <c r="X216" s="183">
        <f>X215</f>
        <v>0</v>
      </c>
      <c r="Y216" s="183">
        <f>Y215</f>
        <v>0</v>
      </c>
      <c r="Z216" s="183">
        <f>Z215</f>
        <v>0</v>
      </c>
    </row>
    <row r="217" spans="1:26" ht="12.75" hidden="1">
      <c r="A217" s="275" t="s">
        <v>23</v>
      </c>
      <c r="B217" s="276" t="s">
        <v>22</v>
      </c>
      <c r="C217" s="114">
        <v>0</v>
      </c>
      <c r="D217" s="115">
        <v>0</v>
      </c>
      <c r="E217" s="115">
        <v>0</v>
      </c>
      <c r="F217" s="127">
        <v>0</v>
      </c>
      <c r="H217" s="171">
        <v>0</v>
      </c>
      <c r="I217" s="171">
        <v>0</v>
      </c>
      <c r="J217" s="171">
        <v>0</v>
      </c>
      <c r="K217" s="171">
        <v>0</v>
      </c>
      <c r="L217" s="171"/>
      <c r="N217" s="173" t="str">
        <f t="shared" si="12"/>
        <v>-</v>
      </c>
      <c r="O217" s="174" t="str">
        <f t="shared" si="13"/>
        <v>-</v>
      </c>
      <c r="P217" s="175" t="str">
        <f t="shared" si="14"/>
        <v>-</v>
      </c>
      <c r="Q217" s="253"/>
      <c r="R217" s="254"/>
      <c r="S217" s="254"/>
      <c r="T217" s="254"/>
      <c r="U217" s="254"/>
      <c r="W217" s="176"/>
      <c r="X217" s="176"/>
      <c r="Y217" s="176"/>
      <c r="Z217" s="176"/>
    </row>
    <row r="218" spans="1:26" ht="13.5" hidden="1" thickBot="1">
      <c r="A218" s="277"/>
      <c r="B218" s="278"/>
      <c r="C218" s="118">
        <v>0</v>
      </c>
      <c r="D218" s="119">
        <v>0</v>
      </c>
      <c r="E218" s="119">
        <v>0</v>
      </c>
      <c r="F218" s="128">
        <v>0</v>
      </c>
      <c r="H218" s="178">
        <v>0</v>
      </c>
      <c r="I218" s="178">
        <v>0</v>
      </c>
      <c r="J218" s="178">
        <v>0</v>
      </c>
      <c r="K218" s="178">
        <v>0</v>
      </c>
      <c r="L218" s="178"/>
      <c r="N218" s="180" t="str">
        <f t="shared" si="12"/>
        <v>-</v>
      </c>
      <c r="O218" s="181" t="str">
        <f t="shared" si="13"/>
        <v>-</v>
      </c>
      <c r="P218" s="182" t="str">
        <f t="shared" si="14"/>
        <v>-</v>
      </c>
      <c r="Q218" s="253"/>
      <c r="R218" s="255">
        <f>R217</f>
        <v>0</v>
      </c>
      <c r="S218" s="255">
        <f>S217</f>
        <v>0</v>
      </c>
      <c r="T218" s="255">
        <f>T217</f>
        <v>0</v>
      </c>
      <c r="U218" s="255">
        <f>U217</f>
        <v>0</v>
      </c>
      <c r="W218" s="183">
        <f>W217</f>
        <v>0</v>
      </c>
      <c r="X218" s="183">
        <f>X217</f>
        <v>0</v>
      </c>
      <c r="Y218" s="183">
        <f>Y217</f>
        <v>0</v>
      </c>
      <c r="Z218" s="183">
        <f>Z217</f>
        <v>0</v>
      </c>
    </row>
    <row r="219" spans="1:26" ht="12.75" hidden="1">
      <c r="A219" s="275" t="s">
        <v>24</v>
      </c>
      <c r="B219" s="276" t="s">
        <v>25</v>
      </c>
      <c r="C219" s="114">
        <v>0</v>
      </c>
      <c r="D219" s="115">
        <v>0</v>
      </c>
      <c r="E219" s="115">
        <v>0</v>
      </c>
      <c r="F219" s="127">
        <v>0</v>
      </c>
      <c r="H219" s="171">
        <v>0</v>
      </c>
      <c r="I219" s="171">
        <v>0</v>
      </c>
      <c r="J219" s="171">
        <v>0</v>
      </c>
      <c r="K219" s="171">
        <v>0</v>
      </c>
      <c r="L219" s="171"/>
      <c r="N219" s="173" t="str">
        <f t="shared" si="12"/>
        <v>-</v>
      </c>
      <c r="O219" s="174" t="str">
        <f t="shared" si="13"/>
        <v>-</v>
      </c>
      <c r="P219" s="175" t="str">
        <f t="shared" si="14"/>
        <v>-</v>
      </c>
      <c r="Q219" s="253"/>
      <c r="R219" s="254"/>
      <c r="S219" s="254"/>
      <c r="T219" s="254"/>
      <c r="U219" s="254"/>
      <c r="W219" s="176"/>
      <c r="X219" s="176"/>
      <c r="Y219" s="176"/>
      <c r="Z219" s="176"/>
    </row>
    <row r="220" spans="1:26" ht="13.5" hidden="1" thickBot="1">
      <c r="A220" s="277"/>
      <c r="B220" s="278"/>
      <c r="C220" s="118">
        <v>0</v>
      </c>
      <c r="D220" s="119">
        <v>0</v>
      </c>
      <c r="E220" s="119">
        <v>0</v>
      </c>
      <c r="F220" s="128">
        <v>0</v>
      </c>
      <c r="H220" s="178">
        <v>0</v>
      </c>
      <c r="I220" s="178">
        <v>0</v>
      </c>
      <c r="J220" s="178">
        <v>0</v>
      </c>
      <c r="K220" s="178">
        <v>0</v>
      </c>
      <c r="L220" s="178"/>
      <c r="N220" s="180" t="str">
        <f t="shared" si="12"/>
        <v>-</v>
      </c>
      <c r="O220" s="181" t="str">
        <f t="shared" si="13"/>
        <v>-</v>
      </c>
      <c r="P220" s="182" t="str">
        <f t="shared" si="14"/>
        <v>-</v>
      </c>
      <c r="Q220" s="253"/>
      <c r="R220" s="255">
        <f>R219</f>
        <v>0</v>
      </c>
      <c r="S220" s="255">
        <f>S219</f>
        <v>0</v>
      </c>
      <c r="T220" s="255">
        <f>T219</f>
        <v>0</v>
      </c>
      <c r="U220" s="255">
        <f>U219</f>
        <v>0</v>
      </c>
      <c r="W220" s="183">
        <f>W219</f>
        <v>0</v>
      </c>
      <c r="X220" s="183">
        <f>X219</f>
        <v>0</v>
      </c>
      <c r="Y220" s="183">
        <f>Y219</f>
        <v>0</v>
      </c>
      <c r="Z220" s="183">
        <f>Z219</f>
        <v>0</v>
      </c>
    </row>
    <row r="221" spans="1:26" ht="12.75">
      <c r="A221" s="112" t="s">
        <v>26</v>
      </c>
      <c r="B221" s="113" t="s">
        <v>27</v>
      </c>
      <c r="C221" s="114">
        <v>25132</v>
      </c>
      <c r="D221" s="115">
        <v>16639</v>
      </c>
      <c r="E221" s="115">
        <v>5824</v>
      </c>
      <c r="F221" s="127">
        <v>2669</v>
      </c>
      <c r="H221" s="171">
        <v>24031</v>
      </c>
      <c r="I221" s="171">
        <v>15824</v>
      </c>
      <c r="J221" s="171">
        <v>5538</v>
      </c>
      <c r="K221" s="171">
        <v>2669</v>
      </c>
      <c r="L221" s="171"/>
      <c r="N221" s="173">
        <f t="shared" si="12"/>
        <v>4.58158212309101</v>
      </c>
      <c r="O221" s="174">
        <f t="shared" si="13"/>
        <v>5.150404448938332</v>
      </c>
      <c r="P221" s="175">
        <f t="shared" si="14"/>
        <v>0</v>
      </c>
      <c r="Q221" s="257" t="s">
        <v>2844</v>
      </c>
      <c r="R221" s="254"/>
      <c r="S221" s="254"/>
      <c r="T221" s="254"/>
      <c r="U221" s="254"/>
      <c r="W221" s="176">
        <v>1E-06</v>
      </c>
      <c r="X221" s="176"/>
      <c r="Y221" s="176"/>
      <c r="Z221" s="176"/>
    </row>
    <row r="222" spans="1:26" ht="13.5" thickBot="1">
      <c r="A222" s="116"/>
      <c r="B222" s="117"/>
      <c r="C222" s="118">
        <v>38490</v>
      </c>
      <c r="D222" s="119">
        <v>23541</v>
      </c>
      <c r="E222" s="119">
        <v>8239</v>
      </c>
      <c r="F222" s="128">
        <v>6710</v>
      </c>
      <c r="H222" s="178">
        <v>37078</v>
      </c>
      <c r="I222" s="178">
        <v>22495</v>
      </c>
      <c r="J222" s="178">
        <v>7873</v>
      </c>
      <c r="K222" s="178">
        <v>6710</v>
      </c>
      <c r="L222" s="178"/>
      <c r="N222" s="180">
        <f t="shared" si="12"/>
        <v>3.8081881439128438</v>
      </c>
      <c r="O222" s="181">
        <f t="shared" si="13"/>
        <v>4.649922204934427</v>
      </c>
      <c r="P222" s="182">
        <f t="shared" si="14"/>
        <v>0</v>
      </c>
      <c r="Q222" s="257"/>
      <c r="R222" s="255">
        <f>R221</f>
        <v>0</v>
      </c>
      <c r="S222" s="255">
        <f>S221</f>
        <v>0</v>
      </c>
      <c r="T222" s="255">
        <f>T221</f>
        <v>0</v>
      </c>
      <c r="U222" s="255">
        <f>U221</f>
        <v>0</v>
      </c>
      <c r="W222" s="183">
        <f>W221</f>
        <v>1E-06</v>
      </c>
      <c r="X222" s="183">
        <f>X221</f>
        <v>0</v>
      </c>
      <c r="Y222" s="183">
        <f>Y221</f>
        <v>0</v>
      </c>
      <c r="Z222" s="183">
        <f>Z221</f>
        <v>0</v>
      </c>
    </row>
    <row r="223" spans="1:26" ht="12.75" hidden="1">
      <c r="A223" s="275" t="s">
        <v>28</v>
      </c>
      <c r="B223" s="276" t="s">
        <v>29</v>
      </c>
      <c r="C223" s="114">
        <v>0</v>
      </c>
      <c r="D223" s="115">
        <v>0</v>
      </c>
      <c r="E223" s="115">
        <v>0</v>
      </c>
      <c r="F223" s="127">
        <v>0</v>
      </c>
      <c r="H223" s="171">
        <v>0</v>
      </c>
      <c r="I223" s="171">
        <v>0</v>
      </c>
      <c r="J223" s="171">
        <v>0</v>
      </c>
      <c r="K223" s="171">
        <v>0</v>
      </c>
      <c r="L223" s="171"/>
      <c r="N223" s="173" t="str">
        <f t="shared" si="12"/>
        <v>-</v>
      </c>
      <c r="O223" s="174" t="str">
        <f t="shared" si="13"/>
        <v>-</v>
      </c>
      <c r="P223" s="175" t="str">
        <f t="shared" si="14"/>
        <v>-</v>
      </c>
      <c r="Q223" s="253"/>
      <c r="R223" s="254"/>
      <c r="S223" s="254"/>
      <c r="T223" s="254"/>
      <c r="U223" s="254"/>
      <c r="W223" s="176"/>
      <c r="X223" s="176"/>
      <c r="Y223" s="176"/>
      <c r="Z223" s="176"/>
    </row>
    <row r="224" spans="1:26" ht="13.5" hidden="1" thickBot="1">
      <c r="A224" s="277"/>
      <c r="B224" s="278"/>
      <c r="C224" s="118">
        <v>0</v>
      </c>
      <c r="D224" s="119">
        <v>0</v>
      </c>
      <c r="E224" s="119">
        <v>0</v>
      </c>
      <c r="F224" s="128">
        <v>0</v>
      </c>
      <c r="H224" s="178">
        <v>0</v>
      </c>
      <c r="I224" s="178">
        <v>0</v>
      </c>
      <c r="J224" s="178">
        <v>0</v>
      </c>
      <c r="K224" s="178">
        <v>0</v>
      </c>
      <c r="L224" s="178"/>
      <c r="N224" s="180" t="str">
        <f t="shared" si="12"/>
        <v>-</v>
      </c>
      <c r="O224" s="181" t="str">
        <f t="shared" si="13"/>
        <v>-</v>
      </c>
      <c r="P224" s="182" t="str">
        <f t="shared" si="14"/>
        <v>-</v>
      </c>
      <c r="Q224" s="253"/>
      <c r="R224" s="255">
        <f>R223</f>
        <v>0</v>
      </c>
      <c r="S224" s="255">
        <f>S223</f>
        <v>0</v>
      </c>
      <c r="T224" s="255">
        <f>T223</f>
        <v>0</v>
      </c>
      <c r="U224" s="255">
        <f>U223</f>
        <v>0</v>
      </c>
      <c r="W224" s="183">
        <f>W223</f>
        <v>0</v>
      </c>
      <c r="X224" s="183">
        <f>X223</f>
        <v>0</v>
      </c>
      <c r="Y224" s="183">
        <f>Y223</f>
        <v>0</v>
      </c>
      <c r="Z224" s="183">
        <f>Z223</f>
        <v>0</v>
      </c>
    </row>
    <row r="225" spans="1:26" ht="12.75">
      <c r="A225" s="112" t="s">
        <v>30</v>
      </c>
      <c r="B225" s="113" t="s">
        <v>31</v>
      </c>
      <c r="C225" s="114">
        <v>24293</v>
      </c>
      <c r="D225" s="115">
        <v>16025</v>
      </c>
      <c r="E225" s="115">
        <v>5609</v>
      </c>
      <c r="F225" s="127">
        <v>2659</v>
      </c>
      <c r="H225" s="171">
        <v>23233</v>
      </c>
      <c r="I225" s="171">
        <v>15240</v>
      </c>
      <c r="J225" s="171">
        <v>5334</v>
      </c>
      <c r="K225" s="171">
        <v>2659</v>
      </c>
      <c r="L225" s="171"/>
      <c r="N225" s="173">
        <f t="shared" si="12"/>
        <v>4.562475788748756</v>
      </c>
      <c r="O225" s="174">
        <f t="shared" si="13"/>
        <v>5.150918635170612</v>
      </c>
      <c r="P225" s="175">
        <f t="shared" si="14"/>
        <v>0</v>
      </c>
      <c r="Q225" s="257" t="s">
        <v>2844</v>
      </c>
      <c r="R225" s="254"/>
      <c r="S225" s="254"/>
      <c r="T225" s="254"/>
      <c r="U225" s="254"/>
      <c r="W225" s="176">
        <v>49</v>
      </c>
      <c r="X225" s="176"/>
      <c r="Y225" s="176"/>
      <c r="Z225" s="176"/>
    </row>
    <row r="226" spans="1:26" ht="13.5" thickBot="1">
      <c r="A226" s="116"/>
      <c r="B226" s="117"/>
      <c r="C226" s="118">
        <v>30433</v>
      </c>
      <c r="D226" s="119">
        <v>17586</v>
      </c>
      <c r="E226" s="119">
        <v>6155</v>
      </c>
      <c r="F226" s="128">
        <v>6692</v>
      </c>
      <c r="H226" s="178">
        <v>29377</v>
      </c>
      <c r="I226" s="178">
        <v>16804</v>
      </c>
      <c r="J226" s="178">
        <v>5881</v>
      </c>
      <c r="K226" s="178">
        <v>6692</v>
      </c>
      <c r="L226" s="178"/>
      <c r="N226" s="180">
        <f t="shared" si="12"/>
        <v>3.594648874970204</v>
      </c>
      <c r="O226" s="181">
        <f t="shared" si="13"/>
        <v>4.653653891930489</v>
      </c>
      <c r="P226" s="182">
        <f t="shared" si="14"/>
        <v>0</v>
      </c>
      <c r="Q226" s="257"/>
      <c r="R226" s="255">
        <f>R225</f>
        <v>0</v>
      </c>
      <c r="S226" s="255">
        <f>S225</f>
        <v>0</v>
      </c>
      <c r="T226" s="255">
        <f>T225</f>
        <v>0</v>
      </c>
      <c r="U226" s="255">
        <f>U225</f>
        <v>0</v>
      </c>
      <c r="W226" s="183">
        <f>W225</f>
        <v>49</v>
      </c>
      <c r="X226" s="183">
        <f>X225</f>
        <v>0</v>
      </c>
      <c r="Y226" s="183">
        <f>Y225</f>
        <v>0</v>
      </c>
      <c r="Z226" s="183">
        <f>Z225</f>
        <v>0</v>
      </c>
    </row>
    <row r="227" spans="1:26" ht="12.75" hidden="1">
      <c r="A227" s="275" t="s">
        <v>32</v>
      </c>
      <c r="B227" s="276" t="s">
        <v>33</v>
      </c>
      <c r="C227" s="114">
        <v>0</v>
      </c>
      <c r="D227" s="115">
        <v>0</v>
      </c>
      <c r="E227" s="115">
        <v>0</v>
      </c>
      <c r="F227" s="127">
        <v>0</v>
      </c>
      <c r="H227" s="171">
        <v>0</v>
      </c>
      <c r="I227" s="171">
        <v>0</v>
      </c>
      <c r="J227" s="171">
        <v>0</v>
      </c>
      <c r="K227" s="171">
        <v>0</v>
      </c>
      <c r="L227" s="171"/>
      <c r="N227" s="173" t="str">
        <f t="shared" si="12"/>
        <v>-</v>
      </c>
      <c r="O227" s="174" t="str">
        <f t="shared" si="13"/>
        <v>-</v>
      </c>
      <c r="P227" s="175" t="str">
        <f t="shared" si="14"/>
        <v>-</v>
      </c>
      <c r="Q227" s="253"/>
      <c r="R227" s="254"/>
      <c r="S227" s="254"/>
      <c r="T227" s="254"/>
      <c r="U227" s="254"/>
      <c r="W227" s="176"/>
      <c r="X227" s="176"/>
      <c r="Y227" s="176"/>
      <c r="Z227" s="176"/>
    </row>
    <row r="228" spans="1:26" ht="13.5" hidden="1" thickBot="1">
      <c r="A228" s="277"/>
      <c r="B228" s="278"/>
      <c r="C228" s="118">
        <v>0</v>
      </c>
      <c r="D228" s="119">
        <v>0</v>
      </c>
      <c r="E228" s="119">
        <v>0</v>
      </c>
      <c r="F228" s="128">
        <v>0</v>
      </c>
      <c r="H228" s="178">
        <v>0</v>
      </c>
      <c r="I228" s="178">
        <v>0</v>
      </c>
      <c r="J228" s="178">
        <v>0</v>
      </c>
      <c r="K228" s="178">
        <v>0</v>
      </c>
      <c r="L228" s="178"/>
      <c r="N228" s="180" t="str">
        <f t="shared" si="12"/>
        <v>-</v>
      </c>
      <c r="O228" s="181" t="str">
        <f t="shared" si="13"/>
        <v>-</v>
      </c>
      <c r="P228" s="182" t="str">
        <f t="shared" si="14"/>
        <v>-</v>
      </c>
      <c r="Q228" s="253"/>
      <c r="R228" s="255">
        <f>R227</f>
        <v>0</v>
      </c>
      <c r="S228" s="255">
        <f>S227</f>
        <v>0</v>
      </c>
      <c r="T228" s="255">
        <f>T227</f>
        <v>0</v>
      </c>
      <c r="U228" s="255">
        <f>U227</f>
        <v>0</v>
      </c>
      <c r="W228" s="183">
        <f>W227</f>
        <v>0</v>
      </c>
      <c r="X228" s="183">
        <f>X227</f>
        <v>0</v>
      </c>
      <c r="Y228" s="183">
        <f>Y227</f>
        <v>0</v>
      </c>
      <c r="Z228" s="183">
        <f>Z227</f>
        <v>0</v>
      </c>
    </row>
    <row r="229" spans="1:26" ht="12.75" hidden="1">
      <c r="A229" s="275" t="s">
        <v>34</v>
      </c>
      <c r="B229" s="276" t="s">
        <v>35</v>
      </c>
      <c r="C229" s="114">
        <v>0</v>
      </c>
      <c r="D229" s="115">
        <v>0</v>
      </c>
      <c r="E229" s="115">
        <v>0</v>
      </c>
      <c r="F229" s="127">
        <v>0</v>
      </c>
      <c r="H229" s="171">
        <v>0</v>
      </c>
      <c r="I229" s="171">
        <v>0</v>
      </c>
      <c r="J229" s="171">
        <v>0</v>
      </c>
      <c r="K229" s="171">
        <v>0</v>
      </c>
      <c r="L229" s="171"/>
      <c r="N229" s="173" t="str">
        <f t="shared" si="12"/>
        <v>-</v>
      </c>
      <c r="O229" s="174" t="str">
        <f t="shared" si="13"/>
        <v>-</v>
      </c>
      <c r="P229" s="175" t="str">
        <f t="shared" si="14"/>
        <v>-</v>
      </c>
      <c r="Q229" s="253"/>
      <c r="R229" s="254"/>
      <c r="S229" s="254"/>
      <c r="T229" s="254"/>
      <c r="U229" s="254"/>
      <c r="W229" s="176"/>
      <c r="X229" s="176"/>
      <c r="Y229" s="176"/>
      <c r="Z229" s="176"/>
    </row>
    <row r="230" spans="1:26" ht="13.5" hidden="1" thickBot="1">
      <c r="A230" s="277"/>
      <c r="B230" s="278"/>
      <c r="C230" s="118">
        <v>0</v>
      </c>
      <c r="D230" s="119">
        <v>0</v>
      </c>
      <c r="E230" s="119">
        <v>0</v>
      </c>
      <c r="F230" s="128">
        <v>0</v>
      </c>
      <c r="H230" s="178">
        <v>0</v>
      </c>
      <c r="I230" s="178">
        <v>0</v>
      </c>
      <c r="J230" s="178">
        <v>0</v>
      </c>
      <c r="K230" s="178">
        <v>0</v>
      </c>
      <c r="L230" s="178"/>
      <c r="N230" s="180" t="str">
        <f t="shared" si="12"/>
        <v>-</v>
      </c>
      <c r="O230" s="181" t="str">
        <f t="shared" si="13"/>
        <v>-</v>
      </c>
      <c r="P230" s="182" t="str">
        <f t="shared" si="14"/>
        <v>-</v>
      </c>
      <c r="Q230" s="253"/>
      <c r="R230" s="255">
        <f>R229</f>
        <v>0</v>
      </c>
      <c r="S230" s="255">
        <f>S229</f>
        <v>0</v>
      </c>
      <c r="T230" s="255">
        <f>T229</f>
        <v>0</v>
      </c>
      <c r="U230" s="255">
        <f>U229</f>
        <v>0</v>
      </c>
      <c r="W230" s="183">
        <f>W229</f>
        <v>0</v>
      </c>
      <c r="X230" s="183">
        <f>X229</f>
        <v>0</v>
      </c>
      <c r="Y230" s="183">
        <f>Y229</f>
        <v>0</v>
      </c>
      <c r="Z230" s="183">
        <f>Z229</f>
        <v>0</v>
      </c>
    </row>
    <row r="231" spans="1:26" ht="12.75" hidden="1">
      <c r="A231" s="275" t="s">
        <v>36</v>
      </c>
      <c r="B231" s="276" t="s">
        <v>37</v>
      </c>
      <c r="C231" s="114">
        <v>0</v>
      </c>
      <c r="D231" s="115">
        <v>0</v>
      </c>
      <c r="E231" s="115">
        <v>0</v>
      </c>
      <c r="F231" s="127">
        <v>0</v>
      </c>
      <c r="H231" s="171">
        <v>0</v>
      </c>
      <c r="I231" s="171">
        <v>0</v>
      </c>
      <c r="J231" s="171">
        <v>0</v>
      </c>
      <c r="K231" s="171">
        <v>0</v>
      </c>
      <c r="L231" s="171"/>
      <c r="N231" s="173" t="str">
        <f t="shared" si="12"/>
        <v>-</v>
      </c>
      <c r="O231" s="174" t="str">
        <f t="shared" si="13"/>
        <v>-</v>
      </c>
      <c r="P231" s="175" t="str">
        <f t="shared" si="14"/>
        <v>-</v>
      </c>
      <c r="Q231" s="253"/>
      <c r="R231" s="254"/>
      <c r="S231" s="254"/>
      <c r="T231" s="254"/>
      <c r="U231" s="254"/>
      <c r="W231" s="176"/>
      <c r="X231" s="176"/>
      <c r="Y231" s="176"/>
      <c r="Z231" s="176"/>
    </row>
    <row r="232" spans="1:26" ht="13.5" hidden="1" thickBot="1">
      <c r="A232" s="277"/>
      <c r="B232" s="278"/>
      <c r="C232" s="118">
        <v>0</v>
      </c>
      <c r="D232" s="119">
        <v>0</v>
      </c>
      <c r="E232" s="119">
        <v>0</v>
      </c>
      <c r="F232" s="128">
        <v>0</v>
      </c>
      <c r="H232" s="178">
        <v>0</v>
      </c>
      <c r="I232" s="178">
        <v>0</v>
      </c>
      <c r="J232" s="178">
        <v>0</v>
      </c>
      <c r="K232" s="178">
        <v>0</v>
      </c>
      <c r="L232" s="178"/>
      <c r="N232" s="180" t="str">
        <f t="shared" si="12"/>
        <v>-</v>
      </c>
      <c r="O232" s="181" t="str">
        <f t="shared" si="13"/>
        <v>-</v>
      </c>
      <c r="P232" s="182" t="str">
        <f t="shared" si="14"/>
        <v>-</v>
      </c>
      <c r="Q232" s="253"/>
      <c r="R232" s="255">
        <f>R231</f>
        <v>0</v>
      </c>
      <c r="S232" s="255">
        <f>S231</f>
        <v>0</v>
      </c>
      <c r="T232" s="255">
        <f>T231</f>
        <v>0</v>
      </c>
      <c r="U232" s="255">
        <f>U231</f>
        <v>0</v>
      </c>
      <c r="W232" s="183">
        <f>W231</f>
        <v>0</v>
      </c>
      <c r="X232" s="183">
        <f>X231</f>
        <v>0</v>
      </c>
      <c r="Y232" s="183">
        <f>Y231</f>
        <v>0</v>
      </c>
      <c r="Z232" s="183">
        <f>Z231</f>
        <v>0</v>
      </c>
    </row>
    <row r="233" spans="1:26" ht="12.75" hidden="1">
      <c r="A233" s="275" t="s">
        <v>38</v>
      </c>
      <c r="B233" s="276" t="s">
        <v>39</v>
      </c>
      <c r="C233" s="114">
        <v>0</v>
      </c>
      <c r="D233" s="115">
        <v>0</v>
      </c>
      <c r="E233" s="115">
        <v>0</v>
      </c>
      <c r="F233" s="127">
        <v>0</v>
      </c>
      <c r="H233" s="171">
        <v>0</v>
      </c>
      <c r="I233" s="171">
        <v>0</v>
      </c>
      <c r="J233" s="171">
        <v>0</v>
      </c>
      <c r="K233" s="171">
        <v>0</v>
      </c>
      <c r="L233" s="171"/>
      <c r="N233" s="173" t="str">
        <f t="shared" si="12"/>
        <v>-</v>
      </c>
      <c r="O233" s="174" t="str">
        <f t="shared" si="13"/>
        <v>-</v>
      </c>
      <c r="P233" s="175" t="str">
        <f t="shared" si="14"/>
        <v>-</v>
      </c>
      <c r="Q233" s="253"/>
      <c r="R233" s="254"/>
      <c r="S233" s="254"/>
      <c r="T233" s="254"/>
      <c r="U233" s="254"/>
      <c r="W233" s="176"/>
      <c r="X233" s="176"/>
      <c r="Y233" s="176"/>
      <c r="Z233" s="176"/>
    </row>
    <row r="234" spans="1:26" ht="13.5" hidden="1" thickBot="1">
      <c r="A234" s="277"/>
      <c r="B234" s="278"/>
      <c r="C234" s="118">
        <v>0</v>
      </c>
      <c r="D234" s="119">
        <v>0</v>
      </c>
      <c r="E234" s="119">
        <v>0</v>
      </c>
      <c r="F234" s="128">
        <v>0</v>
      </c>
      <c r="H234" s="178">
        <v>0</v>
      </c>
      <c r="I234" s="178">
        <v>0</v>
      </c>
      <c r="J234" s="178">
        <v>0</v>
      </c>
      <c r="K234" s="178">
        <v>0</v>
      </c>
      <c r="L234" s="178"/>
      <c r="N234" s="180" t="str">
        <f t="shared" si="12"/>
        <v>-</v>
      </c>
      <c r="O234" s="181" t="str">
        <f t="shared" si="13"/>
        <v>-</v>
      </c>
      <c r="P234" s="182" t="str">
        <f t="shared" si="14"/>
        <v>-</v>
      </c>
      <c r="Q234" s="253"/>
      <c r="R234" s="255">
        <f>R233</f>
        <v>0</v>
      </c>
      <c r="S234" s="255">
        <f>S233</f>
        <v>0</v>
      </c>
      <c r="T234" s="255">
        <f>T233</f>
        <v>0</v>
      </c>
      <c r="U234" s="255">
        <f>U233</f>
        <v>0</v>
      </c>
      <c r="W234" s="183">
        <f>W233</f>
        <v>0</v>
      </c>
      <c r="X234" s="183">
        <f>X233</f>
        <v>0</v>
      </c>
      <c r="Y234" s="183">
        <f>Y233</f>
        <v>0</v>
      </c>
      <c r="Z234" s="183">
        <f>Z233</f>
        <v>0</v>
      </c>
    </row>
    <row r="235" spans="1:26" ht="12.75" hidden="1">
      <c r="A235" s="275" t="s">
        <v>40</v>
      </c>
      <c r="B235" s="276" t="s">
        <v>41</v>
      </c>
      <c r="C235" s="114">
        <v>0</v>
      </c>
      <c r="D235" s="115">
        <v>0</v>
      </c>
      <c r="E235" s="115">
        <v>0</v>
      </c>
      <c r="F235" s="127">
        <v>0</v>
      </c>
      <c r="H235" s="171">
        <v>0</v>
      </c>
      <c r="I235" s="171">
        <v>0</v>
      </c>
      <c r="J235" s="171">
        <v>0</v>
      </c>
      <c r="K235" s="171">
        <v>0</v>
      </c>
      <c r="L235" s="171"/>
      <c r="N235" s="173" t="str">
        <f t="shared" si="12"/>
        <v>-</v>
      </c>
      <c r="O235" s="174" t="str">
        <f t="shared" si="13"/>
        <v>-</v>
      </c>
      <c r="P235" s="175" t="str">
        <f t="shared" si="14"/>
        <v>-</v>
      </c>
      <c r="Q235" s="253"/>
      <c r="R235" s="254"/>
      <c r="S235" s="254"/>
      <c r="T235" s="254"/>
      <c r="U235" s="254"/>
      <c r="W235" s="176"/>
      <c r="X235" s="176"/>
      <c r="Y235" s="176"/>
      <c r="Z235" s="176"/>
    </row>
    <row r="236" spans="1:26" ht="13.5" hidden="1" thickBot="1">
      <c r="A236" s="277"/>
      <c r="B236" s="278"/>
      <c r="C236" s="118">
        <v>0</v>
      </c>
      <c r="D236" s="119">
        <v>0</v>
      </c>
      <c r="E236" s="119">
        <v>0</v>
      </c>
      <c r="F236" s="128">
        <v>0</v>
      </c>
      <c r="H236" s="178">
        <v>0</v>
      </c>
      <c r="I236" s="178">
        <v>0</v>
      </c>
      <c r="J236" s="178">
        <v>0</v>
      </c>
      <c r="K236" s="178">
        <v>0</v>
      </c>
      <c r="L236" s="178"/>
      <c r="N236" s="180" t="str">
        <f t="shared" si="12"/>
        <v>-</v>
      </c>
      <c r="O236" s="181" t="str">
        <f t="shared" si="13"/>
        <v>-</v>
      </c>
      <c r="P236" s="182" t="str">
        <f t="shared" si="14"/>
        <v>-</v>
      </c>
      <c r="Q236" s="253"/>
      <c r="R236" s="255">
        <f>R235</f>
        <v>0</v>
      </c>
      <c r="S236" s="255">
        <f>S235</f>
        <v>0</v>
      </c>
      <c r="T236" s="255">
        <f>T235</f>
        <v>0</v>
      </c>
      <c r="U236" s="255">
        <f>U235</f>
        <v>0</v>
      </c>
      <c r="W236" s="183">
        <f>W235</f>
        <v>0</v>
      </c>
      <c r="X236" s="183">
        <f>X235</f>
        <v>0</v>
      </c>
      <c r="Y236" s="183">
        <f>Y235</f>
        <v>0</v>
      </c>
      <c r="Z236" s="183">
        <f>Z235</f>
        <v>0</v>
      </c>
    </row>
    <row r="237" spans="1:26" ht="12.75">
      <c r="A237" s="112" t="s">
        <v>42</v>
      </c>
      <c r="B237" s="113" t="s">
        <v>43</v>
      </c>
      <c r="C237" s="114">
        <v>31003</v>
      </c>
      <c r="D237" s="115">
        <v>20990</v>
      </c>
      <c r="E237" s="115">
        <v>7347</v>
      </c>
      <c r="F237" s="127">
        <v>2666</v>
      </c>
      <c r="H237" s="171">
        <v>29615</v>
      </c>
      <c r="I237" s="171">
        <v>19962</v>
      </c>
      <c r="J237" s="171">
        <v>6987</v>
      </c>
      <c r="K237" s="171">
        <v>2666</v>
      </c>
      <c r="L237" s="171"/>
      <c r="N237" s="173">
        <f t="shared" si="12"/>
        <v>4.68681411446903</v>
      </c>
      <c r="O237" s="174">
        <f t="shared" si="13"/>
        <v>5.149784590722376</v>
      </c>
      <c r="P237" s="175">
        <f t="shared" si="14"/>
        <v>0</v>
      </c>
      <c r="Q237" s="250"/>
      <c r="R237" s="254"/>
      <c r="S237" s="254"/>
      <c r="T237" s="254"/>
      <c r="U237" s="254"/>
      <c r="W237" s="176">
        <v>5</v>
      </c>
      <c r="X237" s="176"/>
      <c r="Y237" s="176"/>
      <c r="Z237" s="176"/>
    </row>
    <row r="238" spans="1:26" ht="13.5" thickBot="1">
      <c r="A238" s="116"/>
      <c r="B238" s="117"/>
      <c r="C238" s="118">
        <v>42848</v>
      </c>
      <c r="D238" s="119">
        <v>26769</v>
      </c>
      <c r="E238" s="119">
        <v>9369</v>
      </c>
      <c r="F238" s="128">
        <v>6710</v>
      </c>
      <c r="H238" s="178">
        <v>41242</v>
      </c>
      <c r="I238" s="178">
        <v>25579</v>
      </c>
      <c r="J238" s="178">
        <v>8953</v>
      </c>
      <c r="K238" s="178">
        <v>6710</v>
      </c>
      <c r="L238" s="178"/>
      <c r="N238" s="180">
        <f t="shared" si="12"/>
        <v>3.8940885505067655</v>
      </c>
      <c r="O238" s="181">
        <f t="shared" si="13"/>
        <v>4.652253801946912</v>
      </c>
      <c r="P238" s="182">
        <f t="shared" si="14"/>
        <v>0</v>
      </c>
      <c r="Q238" s="250"/>
      <c r="R238" s="255">
        <f>R237</f>
        <v>0</v>
      </c>
      <c r="S238" s="255">
        <f>S237</f>
        <v>0</v>
      </c>
      <c r="T238" s="255">
        <f>T237</f>
        <v>0</v>
      </c>
      <c r="U238" s="255">
        <f>U237</f>
        <v>0</v>
      </c>
      <c r="W238" s="183">
        <f>W237</f>
        <v>5</v>
      </c>
      <c r="X238" s="183">
        <f>X237</f>
        <v>0</v>
      </c>
      <c r="Y238" s="183">
        <f>Y237</f>
        <v>0</v>
      </c>
      <c r="Z238" s="183">
        <f>Z237</f>
        <v>0</v>
      </c>
    </row>
    <row r="239" spans="1:26" ht="12.75" hidden="1">
      <c r="A239" s="275" t="s">
        <v>44</v>
      </c>
      <c r="B239" s="276" t="s">
        <v>45</v>
      </c>
      <c r="C239" s="114">
        <v>21891</v>
      </c>
      <c r="D239" s="115">
        <v>14243</v>
      </c>
      <c r="E239" s="115">
        <v>4985</v>
      </c>
      <c r="F239" s="127">
        <v>2663</v>
      </c>
      <c r="H239" s="171">
        <v>20950</v>
      </c>
      <c r="I239" s="171">
        <v>13546</v>
      </c>
      <c r="J239" s="171">
        <v>4741</v>
      </c>
      <c r="K239" s="171">
        <v>2663</v>
      </c>
      <c r="L239" s="171"/>
      <c r="N239" s="173">
        <f t="shared" si="12"/>
        <v>4.491646778042963</v>
      </c>
      <c r="O239" s="174">
        <f t="shared" si="13"/>
        <v>5.145430385353606</v>
      </c>
      <c r="P239" s="175">
        <f t="shared" si="14"/>
        <v>0</v>
      </c>
      <c r="Q239" s="253"/>
      <c r="R239" s="254"/>
      <c r="S239" s="254"/>
      <c r="T239" s="254"/>
      <c r="U239" s="254"/>
      <c r="W239" s="176"/>
      <c r="X239" s="176"/>
      <c r="Y239" s="176"/>
      <c r="Z239" s="176"/>
    </row>
    <row r="240" spans="1:26" ht="13.5" hidden="1" thickBot="1">
      <c r="A240" s="277"/>
      <c r="B240" s="278"/>
      <c r="C240" s="118">
        <v>33516</v>
      </c>
      <c r="D240" s="119">
        <v>19866</v>
      </c>
      <c r="E240" s="119">
        <v>6953</v>
      </c>
      <c r="F240" s="128">
        <v>6697</v>
      </c>
      <c r="H240" s="178">
        <v>32324</v>
      </c>
      <c r="I240" s="178">
        <v>18983</v>
      </c>
      <c r="J240" s="178">
        <v>6644</v>
      </c>
      <c r="K240" s="178">
        <v>6697</v>
      </c>
      <c r="L240" s="178"/>
      <c r="N240" s="180">
        <f t="shared" si="12"/>
        <v>3.687662418017567</v>
      </c>
      <c r="O240" s="181">
        <f t="shared" si="13"/>
        <v>4.6515303165990645</v>
      </c>
      <c r="P240" s="182">
        <f t="shared" si="14"/>
        <v>0</v>
      </c>
      <c r="Q240" s="253"/>
      <c r="R240" s="255">
        <f>R239</f>
        <v>0</v>
      </c>
      <c r="S240" s="255">
        <f>S239</f>
        <v>0</v>
      </c>
      <c r="T240" s="255">
        <f>T239</f>
        <v>0</v>
      </c>
      <c r="U240" s="255">
        <f>U239</f>
        <v>0</v>
      </c>
      <c r="W240" s="183">
        <f>W239</f>
        <v>0</v>
      </c>
      <c r="X240" s="183">
        <f>X239</f>
        <v>0</v>
      </c>
      <c r="Y240" s="183">
        <f>Y239</f>
        <v>0</v>
      </c>
      <c r="Z240" s="183">
        <f>Z239</f>
        <v>0</v>
      </c>
    </row>
    <row r="241" spans="1:26" ht="12.75" hidden="1">
      <c r="A241" s="275" t="s">
        <v>46</v>
      </c>
      <c r="B241" s="276" t="s">
        <v>47</v>
      </c>
      <c r="C241" s="114">
        <v>0</v>
      </c>
      <c r="D241" s="115">
        <v>0</v>
      </c>
      <c r="E241" s="115">
        <v>0</v>
      </c>
      <c r="F241" s="127">
        <v>0</v>
      </c>
      <c r="H241" s="171">
        <v>0</v>
      </c>
      <c r="I241" s="171">
        <v>0</v>
      </c>
      <c r="J241" s="171">
        <v>0</v>
      </c>
      <c r="K241" s="171">
        <v>0</v>
      </c>
      <c r="L241" s="171"/>
      <c r="N241" s="173" t="str">
        <f t="shared" si="12"/>
        <v>-</v>
      </c>
      <c r="O241" s="174" t="str">
        <f t="shared" si="13"/>
        <v>-</v>
      </c>
      <c r="P241" s="175" t="str">
        <f t="shared" si="14"/>
        <v>-</v>
      </c>
      <c r="Q241" s="253"/>
      <c r="R241" s="254"/>
      <c r="S241" s="254"/>
      <c r="T241" s="254"/>
      <c r="U241" s="254"/>
      <c r="W241" s="176"/>
      <c r="X241" s="176"/>
      <c r="Y241" s="176"/>
      <c r="Z241" s="176"/>
    </row>
    <row r="242" spans="1:26" ht="13.5" hidden="1" thickBot="1">
      <c r="A242" s="277"/>
      <c r="B242" s="278"/>
      <c r="C242" s="118">
        <v>0</v>
      </c>
      <c r="D242" s="119">
        <v>0</v>
      </c>
      <c r="E242" s="119">
        <v>0</v>
      </c>
      <c r="F242" s="128">
        <v>0</v>
      </c>
      <c r="H242" s="178">
        <v>0</v>
      </c>
      <c r="I242" s="178">
        <v>0</v>
      </c>
      <c r="J242" s="178">
        <v>0</v>
      </c>
      <c r="K242" s="178">
        <v>0</v>
      </c>
      <c r="L242" s="178"/>
      <c r="N242" s="180" t="str">
        <f t="shared" si="12"/>
        <v>-</v>
      </c>
      <c r="O242" s="181" t="str">
        <f t="shared" si="13"/>
        <v>-</v>
      </c>
      <c r="P242" s="182" t="str">
        <f t="shared" si="14"/>
        <v>-</v>
      </c>
      <c r="Q242" s="253"/>
      <c r="R242" s="255">
        <f>R241</f>
        <v>0</v>
      </c>
      <c r="S242" s="255">
        <f>S241</f>
        <v>0</v>
      </c>
      <c r="T242" s="255">
        <f>T241</f>
        <v>0</v>
      </c>
      <c r="U242" s="255">
        <f>U241</f>
        <v>0</v>
      </c>
      <c r="W242" s="183">
        <f>W241</f>
        <v>0</v>
      </c>
      <c r="X242" s="183">
        <f>X241</f>
        <v>0</v>
      </c>
      <c r="Y242" s="183">
        <f>Y241</f>
        <v>0</v>
      </c>
      <c r="Z242" s="183">
        <f>Z241</f>
        <v>0</v>
      </c>
    </row>
    <row r="243" spans="1:26" ht="12.75">
      <c r="A243" s="112" t="s">
        <v>48</v>
      </c>
      <c r="B243" s="113" t="s">
        <v>49</v>
      </c>
      <c r="C243" s="114">
        <v>23149</v>
      </c>
      <c r="D243" s="115">
        <v>15179</v>
      </c>
      <c r="E243" s="115">
        <v>5313</v>
      </c>
      <c r="F243" s="127">
        <v>2657</v>
      </c>
      <c r="H243" s="171">
        <v>22146</v>
      </c>
      <c r="I243" s="171">
        <v>14436</v>
      </c>
      <c r="J243" s="171">
        <v>5053</v>
      </c>
      <c r="K243" s="171">
        <v>2657</v>
      </c>
      <c r="L243" s="171"/>
      <c r="N243" s="173">
        <f t="shared" si="12"/>
        <v>4.529034588639021</v>
      </c>
      <c r="O243" s="174">
        <f t="shared" si="13"/>
        <v>5.146855084510932</v>
      </c>
      <c r="P243" s="175">
        <f t="shared" si="14"/>
        <v>0</v>
      </c>
      <c r="Q243" s="258" t="s">
        <v>2844</v>
      </c>
      <c r="R243" s="254"/>
      <c r="S243" s="254"/>
      <c r="T243" s="254"/>
      <c r="U243" s="254"/>
      <c r="W243" s="176">
        <v>1E-06</v>
      </c>
      <c r="X243" s="176"/>
      <c r="Y243" s="176"/>
      <c r="Z243" s="176"/>
    </row>
    <row r="244" spans="1:26" ht="13.5" thickBot="1">
      <c r="A244" s="116"/>
      <c r="B244" s="117"/>
      <c r="C244" s="118">
        <v>28990</v>
      </c>
      <c r="D244" s="119">
        <v>16479</v>
      </c>
      <c r="E244" s="119">
        <v>5768</v>
      </c>
      <c r="F244" s="128">
        <v>6743</v>
      </c>
      <c r="H244" s="178">
        <v>28001</v>
      </c>
      <c r="I244" s="178">
        <v>15747</v>
      </c>
      <c r="J244" s="178">
        <v>5511</v>
      </c>
      <c r="K244" s="178">
        <v>6743</v>
      </c>
      <c r="L244" s="178"/>
      <c r="N244" s="180">
        <f t="shared" si="12"/>
        <v>3.5320167136887903</v>
      </c>
      <c r="O244" s="181">
        <f t="shared" si="13"/>
        <v>4.648504477043232</v>
      </c>
      <c r="P244" s="182">
        <f t="shared" si="14"/>
        <v>0</v>
      </c>
      <c r="Q244" s="258"/>
      <c r="R244" s="255">
        <f>R243</f>
        <v>0</v>
      </c>
      <c r="S244" s="255">
        <f>S243</f>
        <v>0</v>
      </c>
      <c r="T244" s="255">
        <f>T243</f>
        <v>0</v>
      </c>
      <c r="U244" s="255">
        <f>U243</f>
        <v>0</v>
      </c>
      <c r="W244" s="183">
        <f>W243</f>
        <v>1E-06</v>
      </c>
      <c r="X244" s="183">
        <f>X243</f>
        <v>0</v>
      </c>
      <c r="Y244" s="183">
        <f>Y243</f>
        <v>0</v>
      </c>
      <c r="Z244" s="183">
        <f>Z243</f>
        <v>0</v>
      </c>
    </row>
    <row r="245" spans="1:26" ht="12.75" hidden="1">
      <c r="A245" s="275" t="s">
        <v>50</v>
      </c>
      <c r="B245" s="276" t="s">
        <v>51</v>
      </c>
      <c r="C245" s="114">
        <v>0</v>
      </c>
      <c r="D245" s="115">
        <v>0</v>
      </c>
      <c r="E245" s="115">
        <v>0</v>
      </c>
      <c r="F245" s="127">
        <v>0</v>
      </c>
      <c r="H245" s="171">
        <v>0</v>
      </c>
      <c r="I245" s="171">
        <v>0</v>
      </c>
      <c r="J245" s="171">
        <v>0</v>
      </c>
      <c r="K245" s="171">
        <v>0</v>
      </c>
      <c r="L245" s="171"/>
      <c r="N245" s="173" t="str">
        <f t="shared" si="12"/>
        <v>-</v>
      </c>
      <c r="O245" s="174" t="str">
        <f t="shared" si="13"/>
        <v>-</v>
      </c>
      <c r="P245" s="175" t="str">
        <f t="shared" si="14"/>
        <v>-</v>
      </c>
      <c r="Q245" s="253"/>
      <c r="R245" s="254"/>
      <c r="S245" s="254"/>
      <c r="T245" s="254"/>
      <c r="U245" s="254"/>
      <c r="W245" s="176"/>
      <c r="X245" s="176"/>
      <c r="Y245" s="176"/>
      <c r="Z245" s="176"/>
    </row>
    <row r="246" spans="1:26" ht="13.5" hidden="1" thickBot="1">
      <c r="A246" s="277"/>
      <c r="B246" s="278"/>
      <c r="C246" s="118">
        <v>0</v>
      </c>
      <c r="D246" s="119">
        <v>0</v>
      </c>
      <c r="E246" s="119">
        <v>0</v>
      </c>
      <c r="F246" s="128">
        <v>0</v>
      </c>
      <c r="H246" s="178">
        <v>0</v>
      </c>
      <c r="I246" s="178">
        <v>0</v>
      </c>
      <c r="J246" s="178">
        <v>0</v>
      </c>
      <c r="K246" s="178">
        <v>0</v>
      </c>
      <c r="L246" s="178"/>
      <c r="N246" s="180" t="str">
        <f t="shared" si="12"/>
        <v>-</v>
      </c>
      <c r="O246" s="181" t="str">
        <f t="shared" si="13"/>
        <v>-</v>
      </c>
      <c r="P246" s="182" t="str">
        <f t="shared" si="14"/>
        <v>-</v>
      </c>
      <c r="Q246" s="253"/>
      <c r="R246" s="255">
        <f>R245</f>
        <v>0</v>
      </c>
      <c r="S246" s="255">
        <f>S245</f>
        <v>0</v>
      </c>
      <c r="T246" s="255">
        <f>T245</f>
        <v>0</v>
      </c>
      <c r="U246" s="255">
        <f>U245</f>
        <v>0</v>
      </c>
      <c r="W246" s="183">
        <f>W245</f>
        <v>0</v>
      </c>
      <c r="X246" s="183">
        <f>X245</f>
        <v>0</v>
      </c>
      <c r="Y246" s="183">
        <f>Y245</f>
        <v>0</v>
      </c>
      <c r="Z246" s="183">
        <f>Z245</f>
        <v>0</v>
      </c>
    </row>
    <row r="247" spans="1:26" ht="12.75" hidden="1">
      <c r="A247" s="275" t="s">
        <v>52</v>
      </c>
      <c r="B247" s="276" t="s">
        <v>53</v>
      </c>
      <c r="C247" s="114">
        <v>0</v>
      </c>
      <c r="D247" s="115">
        <v>0</v>
      </c>
      <c r="E247" s="115">
        <v>0</v>
      </c>
      <c r="F247" s="127">
        <v>0</v>
      </c>
      <c r="H247" s="171">
        <v>0</v>
      </c>
      <c r="I247" s="171">
        <v>0</v>
      </c>
      <c r="J247" s="171">
        <v>0</v>
      </c>
      <c r="K247" s="171">
        <v>0</v>
      </c>
      <c r="L247" s="171"/>
      <c r="N247" s="173" t="str">
        <f t="shared" si="12"/>
        <v>-</v>
      </c>
      <c r="O247" s="174" t="str">
        <f t="shared" si="13"/>
        <v>-</v>
      </c>
      <c r="P247" s="175" t="str">
        <f t="shared" si="14"/>
        <v>-</v>
      </c>
      <c r="Q247" s="253"/>
      <c r="R247" s="254"/>
      <c r="S247" s="254"/>
      <c r="T247" s="254"/>
      <c r="U247" s="254"/>
      <c r="W247" s="176"/>
      <c r="X247" s="176"/>
      <c r="Y247" s="176"/>
      <c r="Z247" s="176"/>
    </row>
    <row r="248" spans="1:26" ht="13.5" hidden="1" thickBot="1">
      <c r="A248" s="277"/>
      <c r="B248" s="278"/>
      <c r="C248" s="118">
        <v>0</v>
      </c>
      <c r="D248" s="119">
        <v>0</v>
      </c>
      <c r="E248" s="119">
        <v>0</v>
      </c>
      <c r="F248" s="128">
        <v>0</v>
      </c>
      <c r="H248" s="178">
        <v>0</v>
      </c>
      <c r="I248" s="178">
        <v>0</v>
      </c>
      <c r="J248" s="178">
        <v>0</v>
      </c>
      <c r="K248" s="178">
        <v>0</v>
      </c>
      <c r="L248" s="178"/>
      <c r="N248" s="180" t="str">
        <f t="shared" si="12"/>
        <v>-</v>
      </c>
      <c r="O248" s="181" t="str">
        <f t="shared" si="13"/>
        <v>-</v>
      </c>
      <c r="P248" s="182" t="str">
        <f t="shared" si="14"/>
        <v>-</v>
      </c>
      <c r="Q248" s="253"/>
      <c r="R248" s="255">
        <f>R247</f>
        <v>0</v>
      </c>
      <c r="S248" s="255">
        <f>S247</f>
        <v>0</v>
      </c>
      <c r="T248" s="255">
        <f>T247</f>
        <v>0</v>
      </c>
      <c r="U248" s="255">
        <f>U247</f>
        <v>0</v>
      </c>
      <c r="W248" s="183">
        <f>W247</f>
        <v>0</v>
      </c>
      <c r="X248" s="183">
        <f>X247</f>
        <v>0</v>
      </c>
      <c r="Y248" s="183">
        <f>Y247</f>
        <v>0</v>
      </c>
      <c r="Z248" s="183">
        <f>Z247</f>
        <v>0</v>
      </c>
    </row>
    <row r="249" spans="1:26" ht="12.75" hidden="1">
      <c r="A249" s="275" t="s">
        <v>54</v>
      </c>
      <c r="B249" s="276" t="s">
        <v>55</v>
      </c>
      <c r="C249" s="114">
        <v>0</v>
      </c>
      <c r="D249" s="115">
        <v>0</v>
      </c>
      <c r="E249" s="115">
        <v>0</v>
      </c>
      <c r="F249" s="127">
        <v>0</v>
      </c>
      <c r="H249" s="171">
        <v>0</v>
      </c>
      <c r="I249" s="171">
        <v>0</v>
      </c>
      <c r="J249" s="171">
        <v>0</v>
      </c>
      <c r="K249" s="171">
        <v>0</v>
      </c>
      <c r="L249" s="171"/>
      <c r="N249" s="173" t="str">
        <f t="shared" si="12"/>
        <v>-</v>
      </c>
      <c r="O249" s="174" t="str">
        <f t="shared" si="13"/>
        <v>-</v>
      </c>
      <c r="P249" s="175" t="str">
        <f t="shared" si="14"/>
        <v>-</v>
      </c>
      <c r="Q249" s="253"/>
      <c r="R249" s="254"/>
      <c r="S249" s="254"/>
      <c r="T249" s="254"/>
      <c r="U249" s="254"/>
      <c r="W249" s="176"/>
      <c r="X249" s="176"/>
      <c r="Y249" s="176"/>
      <c r="Z249" s="176"/>
    </row>
    <row r="250" spans="1:26" ht="13.5" hidden="1" thickBot="1">
      <c r="A250" s="277"/>
      <c r="B250" s="278"/>
      <c r="C250" s="118">
        <v>0</v>
      </c>
      <c r="D250" s="119">
        <v>0</v>
      </c>
      <c r="E250" s="119">
        <v>0</v>
      </c>
      <c r="F250" s="128">
        <v>0</v>
      </c>
      <c r="H250" s="178">
        <v>0</v>
      </c>
      <c r="I250" s="178">
        <v>0</v>
      </c>
      <c r="J250" s="178">
        <v>0</v>
      </c>
      <c r="K250" s="178">
        <v>0</v>
      </c>
      <c r="L250" s="178"/>
      <c r="N250" s="180" t="str">
        <f t="shared" si="12"/>
        <v>-</v>
      </c>
      <c r="O250" s="181" t="str">
        <f t="shared" si="13"/>
        <v>-</v>
      </c>
      <c r="P250" s="182" t="str">
        <f t="shared" si="14"/>
        <v>-</v>
      </c>
      <c r="Q250" s="253"/>
      <c r="R250" s="255">
        <f>R249</f>
        <v>0</v>
      </c>
      <c r="S250" s="255">
        <f>S249</f>
        <v>0</v>
      </c>
      <c r="T250" s="255">
        <f>T249</f>
        <v>0</v>
      </c>
      <c r="U250" s="255">
        <f>U249</f>
        <v>0</v>
      </c>
      <c r="W250" s="183">
        <f>W249</f>
        <v>0</v>
      </c>
      <c r="X250" s="183">
        <f>X249</f>
        <v>0</v>
      </c>
      <c r="Y250" s="183">
        <f>Y249</f>
        <v>0</v>
      </c>
      <c r="Z250" s="183">
        <f>Z249</f>
        <v>0</v>
      </c>
    </row>
    <row r="251" spans="1:26" ht="12.75" hidden="1">
      <c r="A251" s="275" t="s">
        <v>56</v>
      </c>
      <c r="B251" s="276" t="s">
        <v>57</v>
      </c>
      <c r="C251" s="114">
        <v>0</v>
      </c>
      <c r="D251" s="115">
        <v>0</v>
      </c>
      <c r="E251" s="115">
        <v>0</v>
      </c>
      <c r="F251" s="127">
        <v>0</v>
      </c>
      <c r="H251" s="171">
        <v>0</v>
      </c>
      <c r="I251" s="171">
        <v>0</v>
      </c>
      <c r="J251" s="171">
        <v>0</v>
      </c>
      <c r="K251" s="171">
        <v>0</v>
      </c>
      <c r="L251" s="171"/>
      <c r="N251" s="173" t="str">
        <f t="shared" si="12"/>
        <v>-</v>
      </c>
      <c r="O251" s="174" t="str">
        <f t="shared" si="13"/>
        <v>-</v>
      </c>
      <c r="P251" s="175" t="str">
        <f t="shared" si="14"/>
        <v>-</v>
      </c>
      <c r="Q251" s="253"/>
      <c r="R251" s="254"/>
      <c r="S251" s="254"/>
      <c r="T251" s="254"/>
      <c r="U251" s="254"/>
      <c r="W251" s="176"/>
      <c r="X251" s="176"/>
      <c r="Y251" s="176"/>
      <c r="Z251" s="176"/>
    </row>
    <row r="252" spans="1:26" ht="13.5" hidden="1" thickBot="1">
      <c r="A252" s="277"/>
      <c r="B252" s="278"/>
      <c r="C252" s="118">
        <v>0</v>
      </c>
      <c r="D252" s="119">
        <v>0</v>
      </c>
      <c r="E252" s="119">
        <v>0</v>
      </c>
      <c r="F252" s="128">
        <v>0</v>
      </c>
      <c r="H252" s="178">
        <v>0</v>
      </c>
      <c r="I252" s="178">
        <v>0</v>
      </c>
      <c r="J252" s="178">
        <v>0</v>
      </c>
      <c r="K252" s="178">
        <v>0</v>
      </c>
      <c r="L252" s="178"/>
      <c r="N252" s="180" t="str">
        <f t="shared" si="12"/>
        <v>-</v>
      </c>
      <c r="O252" s="181" t="str">
        <f t="shared" si="13"/>
        <v>-</v>
      </c>
      <c r="P252" s="182" t="str">
        <f t="shared" si="14"/>
        <v>-</v>
      </c>
      <c r="Q252" s="253"/>
      <c r="R252" s="255">
        <f>R251</f>
        <v>0</v>
      </c>
      <c r="S252" s="255">
        <f>S251</f>
        <v>0</v>
      </c>
      <c r="T252" s="255">
        <f>T251</f>
        <v>0</v>
      </c>
      <c r="U252" s="255">
        <f>U251</f>
        <v>0</v>
      </c>
      <c r="W252" s="183">
        <f>W251</f>
        <v>0</v>
      </c>
      <c r="X252" s="183">
        <f>X251</f>
        <v>0</v>
      </c>
      <c r="Y252" s="183">
        <f>Y251</f>
        <v>0</v>
      </c>
      <c r="Z252" s="183">
        <f>Z251</f>
        <v>0</v>
      </c>
    </row>
    <row r="253" spans="1:26" ht="12.75" hidden="1">
      <c r="A253" s="275" t="s">
        <v>58</v>
      </c>
      <c r="B253" s="276" t="s">
        <v>59</v>
      </c>
      <c r="C253" s="114">
        <v>36806</v>
      </c>
      <c r="D253" s="115">
        <v>25272</v>
      </c>
      <c r="E253" s="115">
        <v>8845</v>
      </c>
      <c r="F253" s="127">
        <v>2689</v>
      </c>
      <c r="H253" s="171">
        <v>35143</v>
      </c>
      <c r="I253" s="171">
        <v>24040</v>
      </c>
      <c r="J253" s="171">
        <v>8414</v>
      </c>
      <c r="K253" s="171">
        <v>2689</v>
      </c>
      <c r="L253" s="171"/>
      <c r="N253" s="173">
        <f t="shared" si="12"/>
        <v>4.732094584981354</v>
      </c>
      <c r="O253" s="174">
        <f t="shared" si="13"/>
        <v>5.124792013311151</v>
      </c>
      <c r="P253" s="175">
        <f t="shared" si="14"/>
        <v>0</v>
      </c>
      <c r="Q253" s="253"/>
      <c r="R253" s="254"/>
      <c r="S253" s="254"/>
      <c r="T253" s="254"/>
      <c r="U253" s="254"/>
      <c r="W253" s="176"/>
      <c r="X253" s="176"/>
      <c r="Y253" s="176"/>
      <c r="Z253" s="176"/>
    </row>
    <row r="254" spans="1:26" ht="13.5" hidden="1" thickBot="1">
      <c r="A254" s="277"/>
      <c r="B254" s="278"/>
      <c r="C254" s="118">
        <v>28299</v>
      </c>
      <c r="D254" s="119">
        <v>16020</v>
      </c>
      <c r="E254" s="119">
        <v>5607</v>
      </c>
      <c r="F254" s="128">
        <v>6672</v>
      </c>
      <c r="H254" s="178">
        <v>27338</v>
      </c>
      <c r="I254" s="178">
        <v>15308</v>
      </c>
      <c r="J254" s="178">
        <v>5358</v>
      </c>
      <c r="K254" s="178">
        <v>6672</v>
      </c>
      <c r="L254" s="178"/>
      <c r="N254" s="180">
        <f t="shared" si="12"/>
        <v>3.5152534933060195</v>
      </c>
      <c r="O254" s="181">
        <f t="shared" si="13"/>
        <v>4.651162790697683</v>
      </c>
      <c r="P254" s="182">
        <f t="shared" si="14"/>
        <v>0</v>
      </c>
      <c r="Q254" s="253"/>
      <c r="R254" s="255">
        <f>R253</f>
        <v>0</v>
      </c>
      <c r="S254" s="255">
        <f>S253</f>
        <v>0</v>
      </c>
      <c r="T254" s="255">
        <f>T253</f>
        <v>0</v>
      </c>
      <c r="U254" s="255">
        <f>U253</f>
        <v>0</v>
      </c>
      <c r="W254" s="183">
        <f>W253</f>
        <v>0</v>
      </c>
      <c r="X254" s="183">
        <f>X253</f>
        <v>0</v>
      </c>
      <c r="Y254" s="183">
        <f>Y253</f>
        <v>0</v>
      </c>
      <c r="Z254" s="183">
        <f>Z253</f>
        <v>0</v>
      </c>
    </row>
    <row r="255" spans="1:26" ht="12.75" hidden="1">
      <c r="A255" s="275" t="s">
        <v>60</v>
      </c>
      <c r="B255" s="276" t="s">
        <v>61</v>
      </c>
      <c r="C255" s="114">
        <v>0</v>
      </c>
      <c r="D255" s="115">
        <v>0</v>
      </c>
      <c r="E255" s="115">
        <v>0</v>
      </c>
      <c r="F255" s="127">
        <v>0</v>
      </c>
      <c r="H255" s="171">
        <v>0</v>
      </c>
      <c r="I255" s="171">
        <v>0</v>
      </c>
      <c r="J255" s="171">
        <v>0</v>
      </c>
      <c r="K255" s="171">
        <v>0</v>
      </c>
      <c r="L255" s="171"/>
      <c r="N255" s="173" t="str">
        <f t="shared" si="12"/>
        <v>-</v>
      </c>
      <c r="O255" s="174" t="str">
        <f t="shared" si="13"/>
        <v>-</v>
      </c>
      <c r="P255" s="175" t="str">
        <f t="shared" si="14"/>
        <v>-</v>
      </c>
      <c r="Q255" s="253"/>
      <c r="R255" s="254"/>
      <c r="S255" s="254"/>
      <c r="T255" s="254"/>
      <c r="U255" s="254"/>
      <c r="W255" s="176"/>
      <c r="X255" s="176"/>
      <c r="Y255" s="176"/>
      <c r="Z255" s="176"/>
    </row>
    <row r="256" spans="1:26" ht="13.5" hidden="1" thickBot="1">
      <c r="A256" s="277"/>
      <c r="B256" s="278"/>
      <c r="C256" s="118">
        <v>0</v>
      </c>
      <c r="D256" s="119">
        <v>0</v>
      </c>
      <c r="E256" s="119">
        <v>0</v>
      </c>
      <c r="F256" s="128">
        <v>0</v>
      </c>
      <c r="H256" s="178">
        <v>0</v>
      </c>
      <c r="I256" s="178">
        <v>0</v>
      </c>
      <c r="J256" s="178">
        <v>0</v>
      </c>
      <c r="K256" s="178">
        <v>0</v>
      </c>
      <c r="L256" s="178"/>
      <c r="N256" s="180" t="str">
        <f t="shared" si="12"/>
        <v>-</v>
      </c>
      <c r="O256" s="181" t="str">
        <f t="shared" si="13"/>
        <v>-</v>
      </c>
      <c r="P256" s="182" t="str">
        <f t="shared" si="14"/>
        <v>-</v>
      </c>
      <c r="Q256" s="253"/>
      <c r="R256" s="255">
        <f>R255</f>
        <v>0</v>
      </c>
      <c r="S256" s="255">
        <f>S255</f>
        <v>0</v>
      </c>
      <c r="T256" s="255">
        <f>T255</f>
        <v>0</v>
      </c>
      <c r="U256" s="255">
        <f>U255</f>
        <v>0</v>
      </c>
      <c r="W256" s="183">
        <f>W255</f>
        <v>0</v>
      </c>
      <c r="X256" s="183">
        <f>X255</f>
        <v>0</v>
      </c>
      <c r="Y256" s="183">
        <f>Y255</f>
        <v>0</v>
      </c>
      <c r="Z256" s="183">
        <f>Z255</f>
        <v>0</v>
      </c>
    </row>
    <row r="257" spans="1:26" ht="12.75" hidden="1">
      <c r="A257" s="275" t="s">
        <v>62</v>
      </c>
      <c r="B257" s="276" t="s">
        <v>63</v>
      </c>
      <c r="C257" s="114">
        <v>0</v>
      </c>
      <c r="D257" s="115">
        <v>0</v>
      </c>
      <c r="E257" s="115">
        <v>0</v>
      </c>
      <c r="F257" s="127">
        <v>0</v>
      </c>
      <c r="H257" s="171">
        <v>0</v>
      </c>
      <c r="I257" s="171">
        <v>0</v>
      </c>
      <c r="J257" s="171">
        <v>0</v>
      </c>
      <c r="K257" s="171">
        <v>0</v>
      </c>
      <c r="L257" s="171"/>
      <c r="N257" s="173" t="str">
        <f t="shared" si="12"/>
        <v>-</v>
      </c>
      <c r="O257" s="174" t="str">
        <f t="shared" si="13"/>
        <v>-</v>
      </c>
      <c r="P257" s="175" t="str">
        <f t="shared" si="14"/>
        <v>-</v>
      </c>
      <c r="Q257" s="253"/>
      <c r="R257" s="254"/>
      <c r="S257" s="254"/>
      <c r="T257" s="254"/>
      <c r="U257" s="254"/>
      <c r="W257" s="176"/>
      <c r="X257" s="176"/>
      <c r="Y257" s="176"/>
      <c r="Z257" s="176"/>
    </row>
    <row r="258" spans="1:26" ht="13.5" hidden="1" thickBot="1">
      <c r="A258" s="277"/>
      <c r="B258" s="278"/>
      <c r="C258" s="118">
        <v>0</v>
      </c>
      <c r="D258" s="119">
        <v>0</v>
      </c>
      <c r="E258" s="119">
        <v>0</v>
      </c>
      <c r="F258" s="128">
        <v>0</v>
      </c>
      <c r="H258" s="178">
        <v>0</v>
      </c>
      <c r="I258" s="178">
        <v>0</v>
      </c>
      <c r="J258" s="178">
        <v>0</v>
      </c>
      <c r="K258" s="178">
        <v>0</v>
      </c>
      <c r="L258" s="178"/>
      <c r="N258" s="180" t="str">
        <f t="shared" si="12"/>
        <v>-</v>
      </c>
      <c r="O258" s="181" t="str">
        <f t="shared" si="13"/>
        <v>-</v>
      </c>
      <c r="P258" s="182" t="str">
        <f t="shared" si="14"/>
        <v>-</v>
      </c>
      <c r="Q258" s="253"/>
      <c r="R258" s="255">
        <f>R257</f>
        <v>0</v>
      </c>
      <c r="S258" s="255">
        <f>S257</f>
        <v>0</v>
      </c>
      <c r="T258" s="255">
        <f>T257</f>
        <v>0</v>
      </c>
      <c r="U258" s="255">
        <f>U257</f>
        <v>0</v>
      </c>
      <c r="W258" s="183">
        <f>W257</f>
        <v>0</v>
      </c>
      <c r="X258" s="183">
        <f>X257</f>
        <v>0</v>
      </c>
      <c r="Y258" s="183">
        <f>Y257</f>
        <v>0</v>
      </c>
      <c r="Z258" s="183">
        <f>Z257</f>
        <v>0</v>
      </c>
    </row>
    <row r="259" spans="1:26" ht="12.75" hidden="1">
      <c r="A259" s="275" t="s">
        <v>64</v>
      </c>
      <c r="B259" s="276" t="s">
        <v>65</v>
      </c>
      <c r="C259" s="114">
        <v>0</v>
      </c>
      <c r="D259" s="115">
        <v>0</v>
      </c>
      <c r="E259" s="115">
        <v>0</v>
      </c>
      <c r="F259" s="127">
        <v>0</v>
      </c>
      <c r="H259" s="171">
        <v>0</v>
      </c>
      <c r="I259" s="171">
        <v>0</v>
      </c>
      <c r="J259" s="171">
        <v>0</v>
      </c>
      <c r="K259" s="171">
        <v>0</v>
      </c>
      <c r="L259" s="171"/>
      <c r="N259" s="173" t="str">
        <f t="shared" si="12"/>
        <v>-</v>
      </c>
      <c r="O259" s="174" t="str">
        <f t="shared" si="13"/>
        <v>-</v>
      </c>
      <c r="P259" s="175" t="str">
        <f t="shared" si="14"/>
        <v>-</v>
      </c>
      <c r="Q259" s="253"/>
      <c r="R259" s="254"/>
      <c r="S259" s="254"/>
      <c r="T259" s="254"/>
      <c r="U259" s="254"/>
      <c r="W259" s="176"/>
      <c r="X259" s="176"/>
      <c r="Y259" s="176"/>
      <c r="Z259" s="176"/>
    </row>
    <row r="260" spans="1:26" ht="13.5" hidden="1" thickBot="1">
      <c r="A260" s="277"/>
      <c r="B260" s="278"/>
      <c r="C260" s="118">
        <v>0</v>
      </c>
      <c r="D260" s="119">
        <v>0</v>
      </c>
      <c r="E260" s="119">
        <v>0</v>
      </c>
      <c r="F260" s="128">
        <v>0</v>
      </c>
      <c r="H260" s="178">
        <v>0</v>
      </c>
      <c r="I260" s="178">
        <v>0</v>
      </c>
      <c r="J260" s="178">
        <v>0</v>
      </c>
      <c r="K260" s="178">
        <v>0</v>
      </c>
      <c r="L260" s="178"/>
      <c r="N260" s="180" t="str">
        <f t="shared" si="12"/>
        <v>-</v>
      </c>
      <c r="O260" s="181" t="str">
        <f t="shared" si="13"/>
        <v>-</v>
      </c>
      <c r="P260" s="182" t="str">
        <f t="shared" si="14"/>
        <v>-</v>
      </c>
      <c r="Q260" s="253"/>
      <c r="R260" s="255">
        <f>R259</f>
        <v>0</v>
      </c>
      <c r="S260" s="255">
        <f>S259</f>
        <v>0</v>
      </c>
      <c r="T260" s="255">
        <f>T259</f>
        <v>0</v>
      </c>
      <c r="U260" s="255">
        <f>U259</f>
        <v>0</v>
      </c>
      <c r="W260" s="183">
        <f>W259</f>
        <v>0</v>
      </c>
      <c r="X260" s="183">
        <f>X259</f>
        <v>0</v>
      </c>
      <c r="Y260" s="183">
        <f>Y259</f>
        <v>0</v>
      </c>
      <c r="Z260" s="183">
        <f>Z259</f>
        <v>0</v>
      </c>
    </row>
    <row r="261" spans="1:26" ht="12.75" hidden="1">
      <c r="A261" s="275" t="s">
        <v>66</v>
      </c>
      <c r="B261" s="276" t="s">
        <v>67</v>
      </c>
      <c r="C261" s="114">
        <v>26250</v>
      </c>
      <c r="D261" s="115">
        <v>17448</v>
      </c>
      <c r="E261" s="115">
        <v>6107</v>
      </c>
      <c r="F261" s="127">
        <v>2695</v>
      </c>
      <c r="H261" s="171">
        <v>25097</v>
      </c>
      <c r="I261" s="171">
        <v>16594</v>
      </c>
      <c r="J261" s="171">
        <v>5808</v>
      </c>
      <c r="K261" s="171">
        <v>2695</v>
      </c>
      <c r="L261" s="171"/>
      <c r="N261" s="173">
        <f t="shared" si="12"/>
        <v>4.5941746025421395</v>
      </c>
      <c r="O261" s="174">
        <f t="shared" si="13"/>
        <v>5.146438471736772</v>
      </c>
      <c r="P261" s="175">
        <f t="shared" si="14"/>
        <v>0</v>
      </c>
      <c r="Q261" s="253"/>
      <c r="R261" s="254"/>
      <c r="S261" s="254"/>
      <c r="T261" s="254"/>
      <c r="U261" s="254"/>
      <c r="W261" s="176"/>
      <c r="X261" s="176"/>
      <c r="Y261" s="176"/>
      <c r="Z261" s="176"/>
    </row>
    <row r="262" spans="1:26" ht="13.5" hidden="1" thickBot="1">
      <c r="A262" s="277"/>
      <c r="B262" s="278"/>
      <c r="C262" s="118">
        <v>26763</v>
      </c>
      <c r="D262" s="119">
        <v>14834</v>
      </c>
      <c r="E262" s="119">
        <v>5192</v>
      </c>
      <c r="F262" s="128">
        <v>6737</v>
      </c>
      <c r="H262" s="178">
        <v>25873</v>
      </c>
      <c r="I262" s="178">
        <v>14175</v>
      </c>
      <c r="J262" s="178">
        <v>4961</v>
      </c>
      <c r="K262" s="178">
        <v>6737</v>
      </c>
      <c r="L262" s="178"/>
      <c r="N262" s="180">
        <f t="shared" si="12"/>
        <v>3.4398794109689703</v>
      </c>
      <c r="O262" s="181">
        <f t="shared" si="13"/>
        <v>4.6490299823633165</v>
      </c>
      <c r="P262" s="182">
        <f t="shared" si="14"/>
        <v>0</v>
      </c>
      <c r="Q262" s="253"/>
      <c r="R262" s="255">
        <f>R261</f>
        <v>0</v>
      </c>
      <c r="S262" s="255">
        <f>S261</f>
        <v>0</v>
      </c>
      <c r="T262" s="255">
        <f>T261</f>
        <v>0</v>
      </c>
      <c r="U262" s="255">
        <f>U261</f>
        <v>0</v>
      </c>
      <c r="W262" s="183">
        <f>W261</f>
        <v>0</v>
      </c>
      <c r="X262" s="183">
        <f>X261</f>
        <v>0</v>
      </c>
      <c r="Y262" s="183">
        <f>Y261</f>
        <v>0</v>
      </c>
      <c r="Z262" s="183">
        <f>Z261</f>
        <v>0</v>
      </c>
    </row>
    <row r="263" spans="1:26" ht="12.75" hidden="1">
      <c r="A263" s="275" t="s">
        <v>68</v>
      </c>
      <c r="B263" s="276" t="s">
        <v>65</v>
      </c>
      <c r="C263" s="114">
        <v>0</v>
      </c>
      <c r="D263" s="115">
        <v>0</v>
      </c>
      <c r="E263" s="115">
        <v>0</v>
      </c>
      <c r="F263" s="127">
        <v>0</v>
      </c>
      <c r="H263" s="171">
        <v>0</v>
      </c>
      <c r="I263" s="171">
        <v>0</v>
      </c>
      <c r="J263" s="171">
        <v>0</v>
      </c>
      <c r="K263" s="171">
        <v>0</v>
      </c>
      <c r="L263" s="171"/>
      <c r="N263" s="173" t="str">
        <f t="shared" si="12"/>
        <v>-</v>
      </c>
      <c r="O263" s="174" t="str">
        <f t="shared" si="13"/>
        <v>-</v>
      </c>
      <c r="P263" s="175" t="str">
        <f t="shared" si="14"/>
        <v>-</v>
      </c>
      <c r="Q263" s="253"/>
      <c r="R263" s="254"/>
      <c r="S263" s="254"/>
      <c r="T263" s="254"/>
      <c r="U263" s="254"/>
      <c r="W263" s="176"/>
      <c r="X263" s="176"/>
      <c r="Y263" s="176"/>
      <c r="Z263" s="176"/>
    </row>
    <row r="264" spans="1:26" ht="13.5" hidden="1" thickBot="1">
      <c r="A264" s="277"/>
      <c r="B264" s="278"/>
      <c r="C264" s="118">
        <v>0</v>
      </c>
      <c r="D264" s="119">
        <v>0</v>
      </c>
      <c r="E264" s="119">
        <v>0</v>
      </c>
      <c r="F264" s="128">
        <v>0</v>
      </c>
      <c r="H264" s="178">
        <v>0</v>
      </c>
      <c r="I264" s="178">
        <v>0</v>
      </c>
      <c r="J264" s="178">
        <v>0</v>
      </c>
      <c r="K264" s="178">
        <v>0</v>
      </c>
      <c r="L264" s="178"/>
      <c r="N264" s="180" t="str">
        <f t="shared" si="12"/>
        <v>-</v>
      </c>
      <c r="O264" s="181" t="str">
        <f t="shared" si="13"/>
        <v>-</v>
      </c>
      <c r="P264" s="182" t="str">
        <f t="shared" si="14"/>
        <v>-</v>
      </c>
      <c r="Q264" s="253"/>
      <c r="R264" s="255">
        <f>R263</f>
        <v>0</v>
      </c>
      <c r="S264" s="255">
        <f>S263</f>
        <v>0</v>
      </c>
      <c r="T264" s="255">
        <f>T263</f>
        <v>0</v>
      </c>
      <c r="U264" s="255">
        <f>U263</f>
        <v>0</v>
      </c>
      <c r="W264" s="183">
        <f>W263</f>
        <v>0</v>
      </c>
      <c r="X264" s="183">
        <f>X263</f>
        <v>0</v>
      </c>
      <c r="Y264" s="183">
        <f>Y263</f>
        <v>0</v>
      </c>
      <c r="Z264" s="183">
        <f>Z263</f>
        <v>0</v>
      </c>
    </row>
    <row r="265" spans="1:26" ht="12.75">
      <c r="A265" s="112" t="s">
        <v>69</v>
      </c>
      <c r="B265" s="113" t="s">
        <v>70</v>
      </c>
      <c r="C265" s="114">
        <v>28867</v>
      </c>
      <c r="D265" s="115">
        <v>19405</v>
      </c>
      <c r="E265" s="115">
        <v>6792</v>
      </c>
      <c r="F265" s="127">
        <v>2670</v>
      </c>
      <c r="H265" s="171">
        <v>27584</v>
      </c>
      <c r="I265" s="171">
        <v>18455</v>
      </c>
      <c r="J265" s="171">
        <v>6459</v>
      </c>
      <c r="K265" s="171">
        <v>2670</v>
      </c>
      <c r="L265" s="171"/>
      <c r="N265" s="173">
        <f t="shared" si="12"/>
        <v>4.651247099767986</v>
      </c>
      <c r="O265" s="174">
        <f t="shared" si="13"/>
        <v>5.147656461663502</v>
      </c>
      <c r="P265" s="175">
        <f t="shared" si="14"/>
        <v>0</v>
      </c>
      <c r="Q265" s="250"/>
      <c r="R265" s="254"/>
      <c r="S265" s="254"/>
      <c r="T265" s="254"/>
      <c r="U265" s="254"/>
      <c r="W265" s="176">
        <v>4</v>
      </c>
      <c r="X265" s="176"/>
      <c r="Y265" s="176"/>
      <c r="Z265" s="176"/>
    </row>
    <row r="266" spans="1:26" ht="13.5" thickBot="1">
      <c r="A266" s="116"/>
      <c r="B266" s="117"/>
      <c r="C266" s="118">
        <v>30034</v>
      </c>
      <c r="D266" s="119">
        <v>17291</v>
      </c>
      <c r="E266" s="119">
        <v>6052</v>
      </c>
      <c r="F266" s="128">
        <v>6691</v>
      </c>
      <c r="H266" s="178">
        <v>28996</v>
      </c>
      <c r="I266" s="178">
        <v>16522</v>
      </c>
      <c r="J266" s="178">
        <v>5783</v>
      </c>
      <c r="K266" s="178">
        <v>6691</v>
      </c>
      <c r="L266" s="178"/>
      <c r="N266" s="180">
        <f t="shared" si="12"/>
        <v>3.5798041109118515</v>
      </c>
      <c r="O266" s="181">
        <f t="shared" si="13"/>
        <v>4.654400193681155</v>
      </c>
      <c r="P266" s="182">
        <f t="shared" si="14"/>
        <v>0</v>
      </c>
      <c r="Q266" s="250"/>
      <c r="R266" s="255">
        <f>R265</f>
        <v>0</v>
      </c>
      <c r="S266" s="255">
        <f>S265</f>
        <v>0</v>
      </c>
      <c r="T266" s="255">
        <f>T265</f>
        <v>0</v>
      </c>
      <c r="U266" s="255">
        <f>U265</f>
        <v>0</v>
      </c>
      <c r="W266" s="183">
        <f>W265</f>
        <v>4</v>
      </c>
      <c r="X266" s="183">
        <f>X265</f>
        <v>0</v>
      </c>
      <c r="Y266" s="183">
        <f>Y265</f>
        <v>0</v>
      </c>
      <c r="Z266" s="183">
        <f>Z265</f>
        <v>0</v>
      </c>
    </row>
    <row r="267" spans="1:26" ht="12.75" hidden="1">
      <c r="A267" s="275" t="s">
        <v>71</v>
      </c>
      <c r="B267" s="276" t="s">
        <v>72</v>
      </c>
      <c r="C267" s="114">
        <v>0</v>
      </c>
      <c r="D267" s="115">
        <v>0</v>
      </c>
      <c r="E267" s="115">
        <v>0</v>
      </c>
      <c r="F267" s="127">
        <v>0</v>
      </c>
      <c r="H267" s="171">
        <v>0</v>
      </c>
      <c r="I267" s="171">
        <v>0</v>
      </c>
      <c r="J267" s="171">
        <v>0</v>
      </c>
      <c r="K267" s="171">
        <v>0</v>
      </c>
      <c r="L267" s="171"/>
      <c r="N267" s="173" t="str">
        <f t="shared" si="12"/>
        <v>-</v>
      </c>
      <c r="O267" s="174" t="str">
        <f t="shared" si="13"/>
        <v>-</v>
      </c>
      <c r="P267" s="175" t="str">
        <f t="shared" si="14"/>
        <v>-</v>
      </c>
      <c r="Q267" s="253"/>
      <c r="R267" s="254"/>
      <c r="S267" s="254"/>
      <c r="T267" s="254"/>
      <c r="U267" s="254"/>
      <c r="W267" s="176"/>
      <c r="X267" s="176"/>
      <c r="Y267" s="176"/>
      <c r="Z267" s="176"/>
    </row>
    <row r="268" spans="1:26" ht="13.5" hidden="1" thickBot="1">
      <c r="A268" s="277"/>
      <c r="B268" s="278"/>
      <c r="C268" s="118">
        <v>0</v>
      </c>
      <c r="D268" s="119">
        <v>0</v>
      </c>
      <c r="E268" s="119">
        <v>0</v>
      </c>
      <c r="F268" s="128">
        <v>0</v>
      </c>
      <c r="H268" s="178">
        <v>0</v>
      </c>
      <c r="I268" s="178">
        <v>0</v>
      </c>
      <c r="J268" s="178">
        <v>0</v>
      </c>
      <c r="K268" s="178">
        <v>0</v>
      </c>
      <c r="L268" s="178"/>
      <c r="N268" s="180" t="str">
        <f t="shared" si="12"/>
        <v>-</v>
      </c>
      <c r="O268" s="181" t="str">
        <f t="shared" si="13"/>
        <v>-</v>
      </c>
      <c r="P268" s="182" t="str">
        <f t="shared" si="14"/>
        <v>-</v>
      </c>
      <c r="Q268" s="253"/>
      <c r="R268" s="255">
        <f>R267</f>
        <v>0</v>
      </c>
      <c r="S268" s="255">
        <f>S267</f>
        <v>0</v>
      </c>
      <c r="T268" s="255">
        <f>T267</f>
        <v>0</v>
      </c>
      <c r="U268" s="255">
        <f>U267</f>
        <v>0</v>
      </c>
      <c r="W268" s="183">
        <f>W267</f>
        <v>0</v>
      </c>
      <c r="X268" s="183">
        <f>X267</f>
        <v>0</v>
      </c>
      <c r="Y268" s="183">
        <f>Y267</f>
        <v>0</v>
      </c>
      <c r="Z268" s="183">
        <f>Z267</f>
        <v>0</v>
      </c>
    </row>
    <row r="269" spans="1:26" ht="12.75" hidden="1">
      <c r="A269" s="275" t="s">
        <v>73</v>
      </c>
      <c r="B269" s="276" t="s">
        <v>72</v>
      </c>
      <c r="C269" s="114">
        <v>19008</v>
      </c>
      <c r="D269" s="115">
        <v>12036</v>
      </c>
      <c r="E269" s="115">
        <v>4213</v>
      </c>
      <c r="F269" s="127">
        <v>2759</v>
      </c>
      <c r="H269" s="171">
        <v>18212</v>
      </c>
      <c r="I269" s="171">
        <v>11447</v>
      </c>
      <c r="J269" s="171">
        <v>4006</v>
      </c>
      <c r="K269" s="171">
        <v>2759</v>
      </c>
      <c r="L269" s="171"/>
      <c r="N269" s="173">
        <f t="shared" si="12"/>
        <v>4.37074456402371</v>
      </c>
      <c r="O269" s="174">
        <f t="shared" si="13"/>
        <v>5.14545295710667</v>
      </c>
      <c r="P269" s="175">
        <f t="shared" si="14"/>
        <v>0</v>
      </c>
      <c r="Q269" s="253"/>
      <c r="R269" s="254"/>
      <c r="S269" s="254"/>
      <c r="T269" s="254"/>
      <c r="U269" s="254"/>
      <c r="W269" s="176"/>
      <c r="X269" s="176"/>
      <c r="Y269" s="176"/>
      <c r="Z269" s="176"/>
    </row>
    <row r="270" spans="1:26" ht="13.5" hidden="1" thickBot="1">
      <c r="A270" s="277"/>
      <c r="B270" s="278"/>
      <c r="C270" s="72">
        <v>31514</v>
      </c>
      <c r="D270" s="73">
        <v>20595</v>
      </c>
      <c r="E270" s="73">
        <v>7208</v>
      </c>
      <c r="F270" s="74">
        <v>3711</v>
      </c>
      <c r="H270" s="178">
        <v>30279</v>
      </c>
      <c r="I270" s="178">
        <v>19680</v>
      </c>
      <c r="J270" s="178">
        <v>6888</v>
      </c>
      <c r="K270" s="178">
        <v>3711</v>
      </c>
      <c r="L270" s="178"/>
      <c r="N270" s="180">
        <f t="shared" si="12"/>
        <v>4.0787344364080695</v>
      </c>
      <c r="O270" s="181">
        <f t="shared" si="13"/>
        <v>4.649390243902431</v>
      </c>
      <c r="P270" s="182">
        <f t="shared" si="14"/>
        <v>0</v>
      </c>
      <c r="Q270" s="253"/>
      <c r="R270" s="255">
        <f>R269</f>
        <v>0</v>
      </c>
      <c r="S270" s="255">
        <f>S269</f>
        <v>0</v>
      </c>
      <c r="T270" s="255">
        <f>T269</f>
        <v>0</v>
      </c>
      <c r="U270" s="255">
        <f>U269</f>
        <v>0</v>
      </c>
      <c r="W270" s="183">
        <f>W269</f>
        <v>0</v>
      </c>
      <c r="X270" s="183">
        <f>X269</f>
        <v>0</v>
      </c>
      <c r="Y270" s="183">
        <f>Y269</f>
        <v>0</v>
      </c>
      <c r="Z270" s="183">
        <f>Z269</f>
        <v>0</v>
      </c>
    </row>
    <row r="271" spans="1:26" ht="12.75">
      <c r="A271" s="112" t="s">
        <v>74</v>
      </c>
      <c r="B271" s="113" t="s">
        <v>75</v>
      </c>
      <c r="C271" s="114">
        <v>23346</v>
      </c>
      <c r="D271" s="115">
        <v>15242</v>
      </c>
      <c r="E271" s="115">
        <v>5335</v>
      </c>
      <c r="F271" s="127">
        <v>2769</v>
      </c>
      <c r="H271" s="171">
        <v>22339</v>
      </c>
      <c r="I271" s="171">
        <v>14496</v>
      </c>
      <c r="J271" s="171">
        <v>5074</v>
      </c>
      <c r="K271" s="171">
        <v>2769</v>
      </c>
      <c r="L271" s="171"/>
      <c r="N271" s="173">
        <f t="shared" si="12"/>
        <v>4.507811450825898</v>
      </c>
      <c r="O271" s="174">
        <f t="shared" si="13"/>
        <v>5.146247240618095</v>
      </c>
      <c r="P271" s="175">
        <f t="shared" si="14"/>
        <v>0</v>
      </c>
      <c r="Q271" s="250"/>
      <c r="R271" s="254">
        <v>3</v>
      </c>
      <c r="S271" s="254"/>
      <c r="T271" s="254"/>
      <c r="U271" s="254"/>
      <c r="W271" s="176">
        <v>5</v>
      </c>
      <c r="X271" s="176"/>
      <c r="Y271" s="176"/>
      <c r="Z271" s="176"/>
    </row>
    <row r="272" spans="1:26" ht="13.5" thickBot="1">
      <c r="A272" s="116"/>
      <c r="B272" s="117"/>
      <c r="C272" s="118">
        <v>29955</v>
      </c>
      <c r="D272" s="119">
        <v>19444</v>
      </c>
      <c r="E272" s="119">
        <v>6805</v>
      </c>
      <c r="F272" s="128">
        <v>3706</v>
      </c>
      <c r="H272" s="178">
        <v>28789</v>
      </c>
      <c r="I272" s="178">
        <v>18580</v>
      </c>
      <c r="J272" s="178">
        <v>6503</v>
      </c>
      <c r="K272" s="178">
        <v>3706</v>
      </c>
      <c r="L272" s="178"/>
      <c r="N272" s="180">
        <f t="shared" si="12"/>
        <v>4.050158046476085</v>
      </c>
      <c r="O272" s="181">
        <f t="shared" si="13"/>
        <v>4.650161463939725</v>
      </c>
      <c r="P272" s="182">
        <f t="shared" si="14"/>
        <v>0</v>
      </c>
      <c r="Q272" s="250"/>
      <c r="R272" s="255">
        <f>R271</f>
        <v>3</v>
      </c>
      <c r="S272" s="255">
        <f>S271</f>
        <v>0</v>
      </c>
      <c r="T272" s="255">
        <f>T271</f>
        <v>0</v>
      </c>
      <c r="U272" s="255">
        <f>U271</f>
        <v>0</v>
      </c>
      <c r="W272" s="183">
        <f>W271</f>
        <v>5</v>
      </c>
      <c r="X272" s="183">
        <f>X271</f>
        <v>0</v>
      </c>
      <c r="Y272" s="183">
        <f>Y271</f>
        <v>0</v>
      </c>
      <c r="Z272" s="183">
        <f>Z271</f>
        <v>0</v>
      </c>
    </row>
    <row r="273" spans="1:26" ht="12.75" hidden="1">
      <c r="A273" s="275" t="s">
        <v>76</v>
      </c>
      <c r="B273" s="276" t="s">
        <v>77</v>
      </c>
      <c r="C273" s="114">
        <v>0</v>
      </c>
      <c r="D273" s="115">
        <v>0</v>
      </c>
      <c r="E273" s="115">
        <v>0</v>
      </c>
      <c r="F273" s="127">
        <v>0</v>
      </c>
      <c r="H273" s="171">
        <v>0</v>
      </c>
      <c r="I273" s="171">
        <v>0</v>
      </c>
      <c r="J273" s="171">
        <v>0</v>
      </c>
      <c r="K273" s="171">
        <v>0</v>
      </c>
      <c r="L273" s="171"/>
      <c r="N273" s="173" t="str">
        <f t="shared" si="12"/>
        <v>-</v>
      </c>
      <c r="O273" s="174" t="str">
        <f t="shared" si="13"/>
        <v>-</v>
      </c>
      <c r="P273" s="175" t="str">
        <f t="shared" si="14"/>
        <v>-</v>
      </c>
      <c r="Q273" s="253"/>
      <c r="R273" s="254"/>
      <c r="S273" s="254"/>
      <c r="T273" s="254"/>
      <c r="U273" s="254"/>
      <c r="W273" s="176"/>
      <c r="X273" s="176"/>
      <c r="Y273" s="176"/>
      <c r="Z273" s="176"/>
    </row>
    <row r="274" spans="1:26" ht="13.5" hidden="1" thickBot="1">
      <c r="A274" s="277"/>
      <c r="B274" s="278"/>
      <c r="C274" s="118">
        <v>0</v>
      </c>
      <c r="D274" s="119">
        <v>0</v>
      </c>
      <c r="E274" s="119">
        <v>0</v>
      </c>
      <c r="F274" s="128">
        <v>0</v>
      </c>
      <c r="H274" s="178">
        <v>0</v>
      </c>
      <c r="I274" s="178">
        <v>0</v>
      </c>
      <c r="J274" s="178">
        <v>0</v>
      </c>
      <c r="K274" s="178">
        <v>0</v>
      </c>
      <c r="L274" s="178"/>
      <c r="N274" s="180" t="str">
        <f t="shared" si="12"/>
        <v>-</v>
      </c>
      <c r="O274" s="181" t="str">
        <f t="shared" si="13"/>
        <v>-</v>
      </c>
      <c r="P274" s="182" t="str">
        <f t="shared" si="14"/>
        <v>-</v>
      </c>
      <c r="Q274" s="253"/>
      <c r="R274" s="255">
        <f>R273</f>
        <v>0</v>
      </c>
      <c r="S274" s="255">
        <f>S273</f>
        <v>0</v>
      </c>
      <c r="T274" s="255">
        <f>T273</f>
        <v>0</v>
      </c>
      <c r="U274" s="255">
        <f>U273</f>
        <v>0</v>
      </c>
      <c r="W274" s="183">
        <f>W273</f>
        <v>0</v>
      </c>
      <c r="X274" s="183">
        <f>X273</f>
        <v>0</v>
      </c>
      <c r="Y274" s="183">
        <f>Y273</f>
        <v>0</v>
      </c>
      <c r="Z274" s="183">
        <f>Z273</f>
        <v>0</v>
      </c>
    </row>
    <row r="275" spans="1:26" ht="12.75" hidden="1">
      <c r="A275" s="275" t="s">
        <v>78</v>
      </c>
      <c r="B275" s="276" t="s">
        <v>79</v>
      </c>
      <c r="C275" s="114">
        <v>0</v>
      </c>
      <c r="D275" s="115">
        <v>0</v>
      </c>
      <c r="E275" s="115">
        <v>0</v>
      </c>
      <c r="F275" s="127">
        <v>0</v>
      </c>
      <c r="H275" s="171">
        <v>0</v>
      </c>
      <c r="I275" s="171">
        <v>0</v>
      </c>
      <c r="J275" s="171">
        <v>0</v>
      </c>
      <c r="K275" s="171">
        <v>0</v>
      </c>
      <c r="L275" s="171"/>
      <c r="N275" s="173" t="str">
        <f t="shared" si="12"/>
        <v>-</v>
      </c>
      <c r="O275" s="174" t="str">
        <f t="shared" si="13"/>
        <v>-</v>
      </c>
      <c r="P275" s="175" t="str">
        <f t="shared" si="14"/>
        <v>-</v>
      </c>
      <c r="Q275" s="253"/>
      <c r="R275" s="254"/>
      <c r="S275" s="254"/>
      <c r="T275" s="254"/>
      <c r="U275" s="254"/>
      <c r="W275" s="176"/>
      <c r="X275" s="176"/>
      <c r="Y275" s="176"/>
      <c r="Z275" s="176"/>
    </row>
    <row r="276" spans="1:26" ht="13.5" hidden="1" thickBot="1">
      <c r="A276" s="277"/>
      <c r="B276" s="278"/>
      <c r="C276" s="118">
        <v>0</v>
      </c>
      <c r="D276" s="119">
        <v>0</v>
      </c>
      <c r="E276" s="119">
        <v>0</v>
      </c>
      <c r="F276" s="128">
        <v>0</v>
      </c>
      <c r="H276" s="178">
        <v>0</v>
      </c>
      <c r="I276" s="178">
        <v>0</v>
      </c>
      <c r="J276" s="178">
        <v>0</v>
      </c>
      <c r="K276" s="178">
        <v>0</v>
      </c>
      <c r="L276" s="178"/>
      <c r="N276" s="180" t="str">
        <f t="shared" si="12"/>
        <v>-</v>
      </c>
      <c r="O276" s="181" t="str">
        <f t="shared" si="13"/>
        <v>-</v>
      </c>
      <c r="P276" s="182" t="str">
        <f t="shared" si="14"/>
        <v>-</v>
      </c>
      <c r="Q276" s="253"/>
      <c r="R276" s="255">
        <f>R275</f>
        <v>0</v>
      </c>
      <c r="S276" s="255">
        <f>S275</f>
        <v>0</v>
      </c>
      <c r="T276" s="255">
        <f>T275</f>
        <v>0</v>
      </c>
      <c r="U276" s="255">
        <f>U275</f>
        <v>0</v>
      </c>
      <c r="W276" s="183">
        <f>W275</f>
        <v>0</v>
      </c>
      <c r="X276" s="183">
        <f>X275</f>
        <v>0</v>
      </c>
      <c r="Y276" s="183">
        <f>Y275</f>
        <v>0</v>
      </c>
      <c r="Z276" s="183">
        <f>Z275</f>
        <v>0</v>
      </c>
    </row>
    <row r="277" spans="1:26" ht="12.75" hidden="1">
      <c r="A277" s="275" t="s">
        <v>80</v>
      </c>
      <c r="B277" s="276" t="s">
        <v>81</v>
      </c>
      <c r="C277" s="114">
        <v>0</v>
      </c>
      <c r="D277" s="115">
        <v>0</v>
      </c>
      <c r="E277" s="115">
        <v>0</v>
      </c>
      <c r="F277" s="127">
        <v>0</v>
      </c>
      <c r="H277" s="171">
        <v>0</v>
      </c>
      <c r="I277" s="171">
        <v>0</v>
      </c>
      <c r="J277" s="171">
        <v>0</v>
      </c>
      <c r="K277" s="171">
        <v>0</v>
      </c>
      <c r="L277" s="171"/>
      <c r="N277" s="173" t="str">
        <f t="shared" si="12"/>
        <v>-</v>
      </c>
      <c r="O277" s="174" t="str">
        <f t="shared" si="13"/>
        <v>-</v>
      </c>
      <c r="P277" s="175" t="str">
        <f t="shared" si="14"/>
        <v>-</v>
      </c>
      <c r="Q277" s="253"/>
      <c r="R277" s="254"/>
      <c r="S277" s="254"/>
      <c r="T277" s="254"/>
      <c r="U277" s="254"/>
      <c r="W277" s="176"/>
      <c r="X277" s="176"/>
      <c r="Y277" s="176"/>
      <c r="Z277" s="176"/>
    </row>
    <row r="278" spans="1:26" ht="13.5" hidden="1" thickBot="1">
      <c r="A278" s="277"/>
      <c r="B278" s="278"/>
      <c r="C278" s="118">
        <v>0</v>
      </c>
      <c r="D278" s="119">
        <v>0</v>
      </c>
      <c r="E278" s="119">
        <v>0</v>
      </c>
      <c r="F278" s="128">
        <v>0</v>
      </c>
      <c r="H278" s="178">
        <v>0</v>
      </c>
      <c r="I278" s="178">
        <v>0</v>
      </c>
      <c r="J278" s="178">
        <v>0</v>
      </c>
      <c r="K278" s="178">
        <v>0</v>
      </c>
      <c r="L278" s="178"/>
      <c r="N278" s="180" t="str">
        <f t="shared" si="12"/>
        <v>-</v>
      </c>
      <c r="O278" s="181" t="str">
        <f t="shared" si="13"/>
        <v>-</v>
      </c>
      <c r="P278" s="182" t="str">
        <f t="shared" si="14"/>
        <v>-</v>
      </c>
      <c r="Q278" s="253"/>
      <c r="R278" s="255">
        <f>R277</f>
        <v>0</v>
      </c>
      <c r="S278" s="255">
        <f>S277</f>
        <v>0</v>
      </c>
      <c r="T278" s="255">
        <f>T277</f>
        <v>0</v>
      </c>
      <c r="U278" s="255">
        <f>U277</f>
        <v>0</v>
      </c>
      <c r="W278" s="183">
        <f>W277</f>
        <v>0</v>
      </c>
      <c r="X278" s="183">
        <f>X277</f>
        <v>0</v>
      </c>
      <c r="Y278" s="183">
        <f>Y277</f>
        <v>0</v>
      </c>
      <c r="Z278" s="183">
        <f>Z277</f>
        <v>0</v>
      </c>
    </row>
    <row r="279" spans="1:26" ht="12.75" hidden="1">
      <c r="A279" s="275" t="s">
        <v>82</v>
      </c>
      <c r="B279" s="276" t="s">
        <v>83</v>
      </c>
      <c r="C279" s="114">
        <v>0</v>
      </c>
      <c r="D279" s="115">
        <v>0</v>
      </c>
      <c r="E279" s="115">
        <v>0</v>
      </c>
      <c r="F279" s="127">
        <v>0</v>
      </c>
      <c r="H279" s="171">
        <v>0</v>
      </c>
      <c r="I279" s="171">
        <v>0</v>
      </c>
      <c r="J279" s="171">
        <v>0</v>
      </c>
      <c r="K279" s="171">
        <v>0</v>
      </c>
      <c r="L279" s="171"/>
      <c r="N279" s="173" t="str">
        <f aca="true" t="shared" si="15" ref="N279:N342">IF(H279=0,"-",C279/H279*100-100)</f>
        <v>-</v>
      </c>
      <c r="O279" s="174" t="str">
        <f aca="true" t="shared" si="16" ref="O279:O342">IF(H279=0,"-",D279/I279*100-100)</f>
        <v>-</v>
      </c>
      <c r="P279" s="175" t="str">
        <f aca="true" t="shared" si="17" ref="P279:P342">IF(H279=0,"-",F279/(K279+L279)*100-100)</f>
        <v>-</v>
      </c>
      <c r="Q279" s="253"/>
      <c r="R279" s="254"/>
      <c r="S279" s="254"/>
      <c r="T279" s="254"/>
      <c r="U279" s="254"/>
      <c r="W279" s="176"/>
      <c r="X279" s="176"/>
      <c r="Y279" s="176"/>
      <c r="Z279" s="176"/>
    </row>
    <row r="280" spans="1:26" ht="13.5" hidden="1" thickBot="1">
      <c r="A280" s="277"/>
      <c r="B280" s="278"/>
      <c r="C280" s="118">
        <v>0</v>
      </c>
      <c r="D280" s="119">
        <v>0</v>
      </c>
      <c r="E280" s="119">
        <v>0</v>
      </c>
      <c r="F280" s="128">
        <v>0</v>
      </c>
      <c r="H280" s="178">
        <v>0</v>
      </c>
      <c r="I280" s="178">
        <v>0</v>
      </c>
      <c r="J280" s="178">
        <v>0</v>
      </c>
      <c r="K280" s="178">
        <v>0</v>
      </c>
      <c r="L280" s="178"/>
      <c r="N280" s="180" t="str">
        <f t="shared" si="15"/>
        <v>-</v>
      </c>
      <c r="O280" s="181" t="str">
        <f t="shared" si="16"/>
        <v>-</v>
      </c>
      <c r="P280" s="182" t="str">
        <f t="shared" si="17"/>
        <v>-</v>
      </c>
      <c r="Q280" s="253"/>
      <c r="R280" s="255">
        <f>R279</f>
        <v>0</v>
      </c>
      <c r="S280" s="255">
        <f>S279</f>
        <v>0</v>
      </c>
      <c r="T280" s="255">
        <f>T279</f>
        <v>0</v>
      </c>
      <c r="U280" s="255">
        <f>U279</f>
        <v>0</v>
      </c>
      <c r="W280" s="183">
        <f>W279</f>
        <v>0</v>
      </c>
      <c r="X280" s="183">
        <f>X279</f>
        <v>0</v>
      </c>
      <c r="Y280" s="183">
        <f>Y279</f>
        <v>0</v>
      </c>
      <c r="Z280" s="183">
        <f>Z279</f>
        <v>0</v>
      </c>
    </row>
    <row r="281" spans="1:26" ht="12.75" hidden="1">
      <c r="A281" s="275" t="s">
        <v>84</v>
      </c>
      <c r="B281" s="276" t="s">
        <v>85</v>
      </c>
      <c r="C281" s="114">
        <v>0</v>
      </c>
      <c r="D281" s="115">
        <v>0</v>
      </c>
      <c r="E281" s="115">
        <v>0</v>
      </c>
      <c r="F281" s="127">
        <v>0</v>
      </c>
      <c r="H281" s="171">
        <v>0</v>
      </c>
      <c r="I281" s="171">
        <v>0</v>
      </c>
      <c r="J281" s="171">
        <v>0</v>
      </c>
      <c r="K281" s="171">
        <v>0</v>
      </c>
      <c r="L281" s="171"/>
      <c r="N281" s="173" t="str">
        <f t="shared" si="15"/>
        <v>-</v>
      </c>
      <c r="O281" s="174" t="str">
        <f t="shared" si="16"/>
        <v>-</v>
      </c>
      <c r="P281" s="175" t="str">
        <f t="shared" si="17"/>
        <v>-</v>
      </c>
      <c r="Q281" s="253"/>
      <c r="R281" s="254"/>
      <c r="S281" s="254"/>
      <c r="T281" s="254"/>
      <c r="U281" s="254"/>
      <c r="W281" s="176"/>
      <c r="X281" s="176"/>
      <c r="Y281" s="176"/>
      <c r="Z281" s="176"/>
    </row>
    <row r="282" spans="1:26" ht="13.5" hidden="1" thickBot="1">
      <c r="A282" s="277"/>
      <c r="B282" s="278"/>
      <c r="C282" s="118">
        <v>0</v>
      </c>
      <c r="D282" s="119">
        <v>0</v>
      </c>
      <c r="E282" s="119">
        <v>0</v>
      </c>
      <c r="F282" s="128">
        <v>0</v>
      </c>
      <c r="H282" s="178">
        <v>0</v>
      </c>
      <c r="I282" s="178">
        <v>0</v>
      </c>
      <c r="J282" s="178">
        <v>0</v>
      </c>
      <c r="K282" s="178">
        <v>0</v>
      </c>
      <c r="L282" s="178"/>
      <c r="N282" s="180" t="str">
        <f t="shared" si="15"/>
        <v>-</v>
      </c>
      <c r="O282" s="181" t="str">
        <f t="shared" si="16"/>
        <v>-</v>
      </c>
      <c r="P282" s="182" t="str">
        <f t="shared" si="17"/>
        <v>-</v>
      </c>
      <c r="Q282" s="253"/>
      <c r="R282" s="255">
        <f>R281</f>
        <v>0</v>
      </c>
      <c r="S282" s="255">
        <f>S281</f>
        <v>0</v>
      </c>
      <c r="T282" s="255">
        <f>T281</f>
        <v>0</v>
      </c>
      <c r="U282" s="255">
        <f>U281</f>
        <v>0</v>
      </c>
      <c r="W282" s="183">
        <f>W281</f>
        <v>0</v>
      </c>
      <c r="X282" s="183">
        <f>X281</f>
        <v>0</v>
      </c>
      <c r="Y282" s="183">
        <f>Y281</f>
        <v>0</v>
      </c>
      <c r="Z282" s="183">
        <f>Z281</f>
        <v>0</v>
      </c>
    </row>
    <row r="283" spans="1:26" ht="12.75" hidden="1">
      <c r="A283" s="275" t="s">
        <v>86</v>
      </c>
      <c r="B283" s="276" t="s">
        <v>2874</v>
      </c>
      <c r="C283" s="114">
        <v>0</v>
      </c>
      <c r="D283" s="115">
        <v>0</v>
      </c>
      <c r="E283" s="115">
        <v>0</v>
      </c>
      <c r="F283" s="127">
        <v>0</v>
      </c>
      <c r="H283" s="171">
        <v>0</v>
      </c>
      <c r="I283" s="171">
        <v>0</v>
      </c>
      <c r="J283" s="171">
        <v>0</v>
      </c>
      <c r="K283" s="171">
        <v>0</v>
      </c>
      <c r="L283" s="171"/>
      <c r="N283" s="173" t="str">
        <f t="shared" si="15"/>
        <v>-</v>
      </c>
      <c r="O283" s="174" t="str">
        <f t="shared" si="16"/>
        <v>-</v>
      </c>
      <c r="P283" s="175" t="str">
        <f t="shared" si="17"/>
        <v>-</v>
      </c>
      <c r="Q283" s="253"/>
      <c r="R283" s="254"/>
      <c r="S283" s="254"/>
      <c r="T283" s="254"/>
      <c r="U283" s="254"/>
      <c r="W283" s="176"/>
      <c r="X283" s="176"/>
      <c r="Y283" s="176"/>
      <c r="Z283" s="176"/>
    </row>
    <row r="284" spans="1:26" ht="13.5" hidden="1" thickBot="1">
      <c r="A284" s="277"/>
      <c r="B284" s="278"/>
      <c r="C284" s="118">
        <v>0</v>
      </c>
      <c r="D284" s="119">
        <v>0</v>
      </c>
      <c r="E284" s="119">
        <v>0</v>
      </c>
      <c r="F284" s="128">
        <v>0</v>
      </c>
      <c r="H284" s="178">
        <v>0</v>
      </c>
      <c r="I284" s="178">
        <v>0</v>
      </c>
      <c r="J284" s="178">
        <v>0</v>
      </c>
      <c r="K284" s="178">
        <v>0</v>
      </c>
      <c r="L284" s="178"/>
      <c r="N284" s="180" t="str">
        <f t="shared" si="15"/>
        <v>-</v>
      </c>
      <c r="O284" s="181" t="str">
        <f t="shared" si="16"/>
        <v>-</v>
      </c>
      <c r="P284" s="182" t="str">
        <f t="shared" si="17"/>
        <v>-</v>
      </c>
      <c r="Q284" s="253"/>
      <c r="R284" s="255">
        <f>R283</f>
        <v>0</v>
      </c>
      <c r="S284" s="255">
        <f>S283</f>
        <v>0</v>
      </c>
      <c r="T284" s="255">
        <f>T283</f>
        <v>0</v>
      </c>
      <c r="U284" s="255">
        <f>U283</f>
        <v>0</v>
      </c>
      <c r="W284" s="183">
        <f>W283</f>
        <v>0</v>
      </c>
      <c r="X284" s="183">
        <f>X283</f>
        <v>0</v>
      </c>
      <c r="Y284" s="183">
        <f>Y283</f>
        <v>0</v>
      </c>
      <c r="Z284" s="183">
        <f>Z283</f>
        <v>0</v>
      </c>
    </row>
    <row r="285" spans="1:26" ht="12.75" hidden="1">
      <c r="A285" s="275" t="s">
        <v>87</v>
      </c>
      <c r="B285" s="276" t="s">
        <v>2875</v>
      </c>
      <c r="C285" s="114">
        <v>0</v>
      </c>
      <c r="D285" s="115">
        <v>0</v>
      </c>
      <c r="E285" s="115">
        <v>0</v>
      </c>
      <c r="F285" s="127">
        <v>0</v>
      </c>
      <c r="H285" s="171">
        <v>0</v>
      </c>
      <c r="I285" s="171">
        <v>0</v>
      </c>
      <c r="J285" s="171">
        <v>0</v>
      </c>
      <c r="K285" s="171">
        <v>0</v>
      </c>
      <c r="L285" s="171"/>
      <c r="N285" s="173" t="str">
        <f t="shared" si="15"/>
        <v>-</v>
      </c>
      <c r="O285" s="174" t="str">
        <f t="shared" si="16"/>
        <v>-</v>
      </c>
      <c r="P285" s="175" t="str">
        <f t="shared" si="17"/>
        <v>-</v>
      </c>
      <c r="Q285" s="253"/>
      <c r="R285" s="254"/>
      <c r="S285" s="254"/>
      <c r="T285" s="254"/>
      <c r="U285" s="254"/>
      <c r="W285" s="176"/>
      <c r="X285" s="176"/>
      <c r="Y285" s="176"/>
      <c r="Z285" s="176"/>
    </row>
    <row r="286" spans="1:26" ht="13.5" hidden="1" thickBot="1">
      <c r="A286" s="277"/>
      <c r="B286" s="278"/>
      <c r="C286" s="118">
        <v>0</v>
      </c>
      <c r="D286" s="119">
        <v>0</v>
      </c>
      <c r="E286" s="119">
        <v>0</v>
      </c>
      <c r="F286" s="128">
        <v>0</v>
      </c>
      <c r="H286" s="178">
        <v>0</v>
      </c>
      <c r="I286" s="178">
        <v>0</v>
      </c>
      <c r="J286" s="178">
        <v>0</v>
      </c>
      <c r="K286" s="178">
        <v>0</v>
      </c>
      <c r="L286" s="178"/>
      <c r="N286" s="180" t="str">
        <f t="shared" si="15"/>
        <v>-</v>
      </c>
      <c r="O286" s="181" t="str">
        <f t="shared" si="16"/>
        <v>-</v>
      </c>
      <c r="P286" s="182" t="str">
        <f t="shared" si="17"/>
        <v>-</v>
      </c>
      <c r="Q286" s="253"/>
      <c r="R286" s="255">
        <f>R285</f>
        <v>0</v>
      </c>
      <c r="S286" s="255">
        <f>S285</f>
        <v>0</v>
      </c>
      <c r="T286" s="255">
        <f>T285</f>
        <v>0</v>
      </c>
      <c r="U286" s="255">
        <f>U285</f>
        <v>0</v>
      </c>
      <c r="W286" s="183">
        <f>W285</f>
        <v>0</v>
      </c>
      <c r="X286" s="183">
        <f>X285</f>
        <v>0</v>
      </c>
      <c r="Y286" s="183">
        <f>Y285</f>
        <v>0</v>
      </c>
      <c r="Z286" s="183">
        <f>Z285</f>
        <v>0</v>
      </c>
    </row>
    <row r="287" spans="1:26" ht="12.75" hidden="1">
      <c r="A287" s="275" t="s">
        <v>88</v>
      </c>
      <c r="B287" s="276" t="s">
        <v>89</v>
      </c>
      <c r="C287" s="114">
        <v>21561</v>
      </c>
      <c r="D287" s="115">
        <v>14006</v>
      </c>
      <c r="E287" s="115">
        <v>4902</v>
      </c>
      <c r="F287" s="127">
        <v>2653</v>
      </c>
      <c r="H287" s="171">
        <v>20635</v>
      </c>
      <c r="I287" s="171">
        <v>13320</v>
      </c>
      <c r="J287" s="171">
        <v>4662</v>
      </c>
      <c r="K287" s="171">
        <v>2653</v>
      </c>
      <c r="L287" s="171"/>
      <c r="N287" s="173">
        <f t="shared" si="15"/>
        <v>4.487521201841531</v>
      </c>
      <c r="O287" s="174">
        <f t="shared" si="16"/>
        <v>5.150150150150139</v>
      </c>
      <c r="P287" s="175">
        <f t="shared" si="17"/>
        <v>0</v>
      </c>
      <c r="Q287" s="253"/>
      <c r="R287" s="254"/>
      <c r="S287" s="254"/>
      <c r="T287" s="254"/>
      <c r="U287" s="254"/>
      <c r="W287" s="176"/>
      <c r="X287" s="176"/>
      <c r="Y287" s="176"/>
      <c r="Z287" s="176"/>
    </row>
    <row r="288" spans="1:26" ht="13.5" hidden="1" thickBot="1">
      <c r="A288" s="277"/>
      <c r="B288" s="278"/>
      <c r="C288" s="118">
        <v>45557</v>
      </c>
      <c r="D288" s="119">
        <v>26509</v>
      </c>
      <c r="E288" s="119">
        <v>9278</v>
      </c>
      <c r="F288" s="128">
        <v>9770</v>
      </c>
      <c r="H288" s="178">
        <v>43967</v>
      </c>
      <c r="I288" s="178">
        <v>25331</v>
      </c>
      <c r="J288" s="178">
        <v>8866</v>
      </c>
      <c r="K288" s="178">
        <v>9770</v>
      </c>
      <c r="L288" s="178"/>
      <c r="N288" s="180">
        <f t="shared" si="15"/>
        <v>3.6163486251052035</v>
      </c>
      <c r="O288" s="181">
        <f t="shared" si="16"/>
        <v>4.650428328925045</v>
      </c>
      <c r="P288" s="182">
        <f t="shared" si="17"/>
        <v>0</v>
      </c>
      <c r="Q288" s="253"/>
      <c r="R288" s="255">
        <f>R287</f>
        <v>0</v>
      </c>
      <c r="S288" s="255">
        <f>S287</f>
        <v>0</v>
      </c>
      <c r="T288" s="255">
        <f>T287</f>
        <v>0</v>
      </c>
      <c r="U288" s="255">
        <f>U287</f>
        <v>0</v>
      </c>
      <c r="W288" s="183">
        <f>W287</f>
        <v>0</v>
      </c>
      <c r="X288" s="183">
        <f>X287</f>
        <v>0</v>
      </c>
      <c r="Y288" s="183">
        <f>Y287</f>
        <v>0</v>
      </c>
      <c r="Z288" s="183">
        <f>Z287</f>
        <v>0</v>
      </c>
    </row>
    <row r="289" spans="1:26" ht="12.75" hidden="1">
      <c r="A289" s="275" t="s">
        <v>90</v>
      </c>
      <c r="B289" s="276" t="s">
        <v>91</v>
      </c>
      <c r="C289" s="114">
        <v>0</v>
      </c>
      <c r="D289" s="115">
        <v>0</v>
      </c>
      <c r="E289" s="115">
        <v>0</v>
      </c>
      <c r="F289" s="127">
        <v>0</v>
      </c>
      <c r="H289" s="171">
        <v>0</v>
      </c>
      <c r="I289" s="171">
        <v>0</v>
      </c>
      <c r="J289" s="171">
        <v>0</v>
      </c>
      <c r="K289" s="171">
        <v>0</v>
      </c>
      <c r="L289" s="171"/>
      <c r="N289" s="173" t="str">
        <f t="shared" si="15"/>
        <v>-</v>
      </c>
      <c r="O289" s="174" t="str">
        <f t="shared" si="16"/>
        <v>-</v>
      </c>
      <c r="P289" s="175" t="str">
        <f t="shared" si="17"/>
        <v>-</v>
      </c>
      <c r="Q289" s="253"/>
      <c r="R289" s="254"/>
      <c r="S289" s="254"/>
      <c r="T289" s="254"/>
      <c r="U289" s="254"/>
      <c r="W289" s="176"/>
      <c r="X289" s="176"/>
      <c r="Y289" s="176"/>
      <c r="Z289" s="176"/>
    </row>
    <row r="290" spans="1:26" ht="13.5" hidden="1" thickBot="1">
      <c r="A290" s="277"/>
      <c r="B290" s="278"/>
      <c r="C290" s="118">
        <v>0</v>
      </c>
      <c r="D290" s="119">
        <v>0</v>
      </c>
      <c r="E290" s="119">
        <v>0</v>
      </c>
      <c r="F290" s="128">
        <v>0</v>
      </c>
      <c r="H290" s="178">
        <v>0</v>
      </c>
      <c r="I290" s="178">
        <v>0</v>
      </c>
      <c r="J290" s="178">
        <v>0</v>
      </c>
      <c r="K290" s="178">
        <v>0</v>
      </c>
      <c r="L290" s="178"/>
      <c r="N290" s="180" t="str">
        <f t="shared" si="15"/>
        <v>-</v>
      </c>
      <c r="O290" s="181" t="str">
        <f t="shared" si="16"/>
        <v>-</v>
      </c>
      <c r="P290" s="182" t="str">
        <f t="shared" si="17"/>
        <v>-</v>
      </c>
      <c r="Q290" s="253"/>
      <c r="R290" s="255">
        <f>R289</f>
        <v>0</v>
      </c>
      <c r="S290" s="255">
        <f>S289</f>
        <v>0</v>
      </c>
      <c r="T290" s="255">
        <f>T289</f>
        <v>0</v>
      </c>
      <c r="U290" s="255">
        <f>U289</f>
        <v>0</v>
      </c>
      <c r="W290" s="183">
        <f>W289</f>
        <v>0</v>
      </c>
      <c r="X290" s="183">
        <f>X289</f>
        <v>0</v>
      </c>
      <c r="Y290" s="183">
        <f>Y289</f>
        <v>0</v>
      </c>
      <c r="Z290" s="183">
        <f>Z289</f>
        <v>0</v>
      </c>
    </row>
    <row r="291" spans="1:26" ht="12.75" hidden="1">
      <c r="A291" s="275" t="s">
        <v>92</v>
      </c>
      <c r="B291" s="276" t="s">
        <v>93</v>
      </c>
      <c r="C291" s="114">
        <v>0</v>
      </c>
      <c r="D291" s="115">
        <v>0</v>
      </c>
      <c r="E291" s="115">
        <v>0</v>
      </c>
      <c r="F291" s="127">
        <v>0</v>
      </c>
      <c r="H291" s="171">
        <v>0</v>
      </c>
      <c r="I291" s="171">
        <v>0</v>
      </c>
      <c r="J291" s="171">
        <v>0</v>
      </c>
      <c r="K291" s="171">
        <v>0</v>
      </c>
      <c r="L291" s="171"/>
      <c r="N291" s="173" t="str">
        <f t="shared" si="15"/>
        <v>-</v>
      </c>
      <c r="O291" s="174" t="str">
        <f t="shared" si="16"/>
        <v>-</v>
      </c>
      <c r="P291" s="175" t="str">
        <f t="shared" si="17"/>
        <v>-</v>
      </c>
      <c r="Q291" s="253"/>
      <c r="R291" s="254"/>
      <c r="S291" s="254"/>
      <c r="T291" s="254"/>
      <c r="U291" s="254"/>
      <c r="W291" s="176"/>
      <c r="X291" s="176"/>
      <c r="Y291" s="176"/>
      <c r="Z291" s="176"/>
    </row>
    <row r="292" spans="1:26" ht="13.5" hidden="1" thickBot="1">
      <c r="A292" s="277"/>
      <c r="B292" s="278"/>
      <c r="C292" s="118">
        <v>0</v>
      </c>
      <c r="D292" s="119">
        <v>0</v>
      </c>
      <c r="E292" s="119">
        <v>0</v>
      </c>
      <c r="F292" s="128">
        <v>0</v>
      </c>
      <c r="H292" s="178">
        <v>0</v>
      </c>
      <c r="I292" s="178">
        <v>0</v>
      </c>
      <c r="J292" s="178">
        <v>0</v>
      </c>
      <c r="K292" s="178">
        <v>0</v>
      </c>
      <c r="L292" s="178"/>
      <c r="N292" s="180" t="str">
        <f t="shared" si="15"/>
        <v>-</v>
      </c>
      <c r="O292" s="181" t="str">
        <f t="shared" si="16"/>
        <v>-</v>
      </c>
      <c r="P292" s="182" t="str">
        <f t="shared" si="17"/>
        <v>-</v>
      </c>
      <c r="Q292" s="253"/>
      <c r="R292" s="255">
        <f>R291</f>
        <v>0</v>
      </c>
      <c r="S292" s="255">
        <f>S291</f>
        <v>0</v>
      </c>
      <c r="T292" s="255">
        <f>T291</f>
        <v>0</v>
      </c>
      <c r="U292" s="255">
        <f>U291</f>
        <v>0</v>
      </c>
      <c r="W292" s="183">
        <f>W291</f>
        <v>0</v>
      </c>
      <c r="X292" s="183">
        <f>X291</f>
        <v>0</v>
      </c>
      <c r="Y292" s="183">
        <f>Y291</f>
        <v>0</v>
      </c>
      <c r="Z292" s="183">
        <f>Z291</f>
        <v>0</v>
      </c>
    </row>
    <row r="293" spans="1:26" ht="12.75" hidden="1">
      <c r="A293" s="275" t="s">
        <v>94</v>
      </c>
      <c r="B293" s="276" t="s">
        <v>95</v>
      </c>
      <c r="C293" s="114">
        <v>0</v>
      </c>
      <c r="D293" s="115">
        <v>0</v>
      </c>
      <c r="E293" s="115">
        <v>0</v>
      </c>
      <c r="F293" s="127">
        <v>0</v>
      </c>
      <c r="H293" s="171">
        <v>0</v>
      </c>
      <c r="I293" s="171">
        <v>0</v>
      </c>
      <c r="J293" s="171">
        <v>0</v>
      </c>
      <c r="K293" s="171">
        <v>0</v>
      </c>
      <c r="L293" s="171"/>
      <c r="N293" s="173" t="str">
        <f t="shared" si="15"/>
        <v>-</v>
      </c>
      <c r="O293" s="174" t="str">
        <f t="shared" si="16"/>
        <v>-</v>
      </c>
      <c r="P293" s="175" t="str">
        <f t="shared" si="17"/>
        <v>-</v>
      </c>
      <c r="Q293" s="253"/>
      <c r="R293" s="254"/>
      <c r="S293" s="254"/>
      <c r="T293" s="254"/>
      <c r="U293" s="254"/>
      <c r="W293" s="176"/>
      <c r="X293" s="176"/>
      <c r="Y293" s="176"/>
      <c r="Z293" s="176"/>
    </row>
    <row r="294" spans="1:26" ht="13.5" hidden="1" thickBot="1">
      <c r="A294" s="277"/>
      <c r="B294" s="278"/>
      <c r="C294" s="118">
        <v>0</v>
      </c>
      <c r="D294" s="119">
        <v>0</v>
      </c>
      <c r="E294" s="119">
        <v>0</v>
      </c>
      <c r="F294" s="128">
        <v>0</v>
      </c>
      <c r="H294" s="178">
        <v>0</v>
      </c>
      <c r="I294" s="178">
        <v>0</v>
      </c>
      <c r="J294" s="178">
        <v>0</v>
      </c>
      <c r="K294" s="178">
        <v>0</v>
      </c>
      <c r="L294" s="178"/>
      <c r="N294" s="180" t="str">
        <f t="shared" si="15"/>
        <v>-</v>
      </c>
      <c r="O294" s="181" t="str">
        <f t="shared" si="16"/>
        <v>-</v>
      </c>
      <c r="P294" s="182" t="str">
        <f t="shared" si="17"/>
        <v>-</v>
      </c>
      <c r="Q294" s="253"/>
      <c r="R294" s="255">
        <f>R293</f>
        <v>0</v>
      </c>
      <c r="S294" s="255">
        <f>S293</f>
        <v>0</v>
      </c>
      <c r="T294" s="255">
        <f>T293</f>
        <v>0</v>
      </c>
      <c r="U294" s="255">
        <f>U293</f>
        <v>0</v>
      </c>
      <c r="W294" s="183">
        <f>W293</f>
        <v>0</v>
      </c>
      <c r="X294" s="183">
        <f>X293</f>
        <v>0</v>
      </c>
      <c r="Y294" s="183">
        <f>Y293</f>
        <v>0</v>
      </c>
      <c r="Z294" s="183">
        <f>Z293</f>
        <v>0</v>
      </c>
    </row>
    <row r="295" spans="1:26" ht="12.75" hidden="1">
      <c r="A295" s="275" t="s">
        <v>96</v>
      </c>
      <c r="B295" s="276" t="s">
        <v>97</v>
      </c>
      <c r="C295" s="114">
        <v>29327</v>
      </c>
      <c r="D295" s="115">
        <v>19744</v>
      </c>
      <c r="E295" s="115">
        <v>6910</v>
      </c>
      <c r="F295" s="127">
        <v>2673</v>
      </c>
      <c r="H295" s="171">
        <v>28029</v>
      </c>
      <c r="I295" s="171">
        <v>18782</v>
      </c>
      <c r="J295" s="171">
        <v>6574</v>
      </c>
      <c r="K295" s="171">
        <v>2673</v>
      </c>
      <c r="L295" s="171"/>
      <c r="N295" s="173">
        <f t="shared" si="15"/>
        <v>4.630917977808707</v>
      </c>
      <c r="O295" s="174">
        <f t="shared" si="16"/>
        <v>5.121925247577465</v>
      </c>
      <c r="P295" s="175">
        <f t="shared" si="17"/>
        <v>0</v>
      </c>
      <c r="Q295" s="253"/>
      <c r="R295" s="254"/>
      <c r="S295" s="254"/>
      <c r="T295" s="254"/>
      <c r="U295" s="254"/>
      <c r="W295" s="176"/>
      <c r="X295" s="176"/>
      <c r="Y295" s="176"/>
      <c r="Z295" s="176"/>
    </row>
    <row r="296" spans="1:26" ht="13.5" hidden="1" thickBot="1">
      <c r="A296" s="277"/>
      <c r="B296" s="278"/>
      <c r="C296" s="118">
        <v>30110</v>
      </c>
      <c r="D296" s="119">
        <v>15097</v>
      </c>
      <c r="E296" s="119">
        <v>5284</v>
      </c>
      <c r="F296" s="128">
        <v>9729</v>
      </c>
      <c r="H296" s="178">
        <v>29204</v>
      </c>
      <c r="I296" s="178">
        <v>14426</v>
      </c>
      <c r="J296" s="178">
        <v>5049</v>
      </c>
      <c r="K296" s="178">
        <v>9729</v>
      </c>
      <c r="L296" s="178"/>
      <c r="N296" s="180">
        <f t="shared" si="15"/>
        <v>3.1023147514039238</v>
      </c>
      <c r="O296" s="181">
        <f t="shared" si="16"/>
        <v>4.651323998336338</v>
      </c>
      <c r="P296" s="182">
        <f t="shared" si="17"/>
        <v>0</v>
      </c>
      <c r="Q296" s="253"/>
      <c r="R296" s="255">
        <f>R295</f>
        <v>0</v>
      </c>
      <c r="S296" s="255">
        <f>S295</f>
        <v>0</v>
      </c>
      <c r="T296" s="255">
        <f>T295</f>
        <v>0</v>
      </c>
      <c r="U296" s="255">
        <f>U295</f>
        <v>0</v>
      </c>
      <c r="W296" s="183">
        <f>W295</f>
        <v>0</v>
      </c>
      <c r="X296" s="183">
        <f>X295</f>
        <v>0</v>
      </c>
      <c r="Y296" s="183">
        <f>Y295</f>
        <v>0</v>
      </c>
      <c r="Z296" s="183">
        <f>Z295</f>
        <v>0</v>
      </c>
    </row>
    <row r="297" spans="1:26" ht="12.75" hidden="1">
      <c r="A297" s="275" t="s">
        <v>98</v>
      </c>
      <c r="B297" s="276" t="s">
        <v>99</v>
      </c>
      <c r="C297" s="114">
        <v>0</v>
      </c>
      <c r="D297" s="115">
        <v>0</v>
      </c>
      <c r="E297" s="115">
        <v>0</v>
      </c>
      <c r="F297" s="127">
        <v>0</v>
      </c>
      <c r="H297" s="171">
        <v>0</v>
      </c>
      <c r="I297" s="171">
        <v>0</v>
      </c>
      <c r="J297" s="171">
        <v>0</v>
      </c>
      <c r="K297" s="171">
        <v>0</v>
      </c>
      <c r="L297" s="171"/>
      <c r="N297" s="173" t="str">
        <f t="shared" si="15"/>
        <v>-</v>
      </c>
      <c r="O297" s="174" t="str">
        <f t="shared" si="16"/>
        <v>-</v>
      </c>
      <c r="P297" s="175" t="str">
        <f t="shared" si="17"/>
        <v>-</v>
      </c>
      <c r="Q297" s="253"/>
      <c r="R297" s="254"/>
      <c r="S297" s="254"/>
      <c r="T297" s="254"/>
      <c r="U297" s="254"/>
      <c r="W297" s="176"/>
      <c r="X297" s="176"/>
      <c r="Y297" s="176"/>
      <c r="Z297" s="176"/>
    </row>
    <row r="298" spans="1:26" ht="13.5" hidden="1" thickBot="1">
      <c r="A298" s="277"/>
      <c r="B298" s="278"/>
      <c r="C298" s="118">
        <v>0</v>
      </c>
      <c r="D298" s="119">
        <v>0</v>
      </c>
      <c r="E298" s="119">
        <v>0</v>
      </c>
      <c r="F298" s="128">
        <v>0</v>
      </c>
      <c r="H298" s="178">
        <v>0</v>
      </c>
      <c r="I298" s="178">
        <v>0</v>
      </c>
      <c r="J298" s="178">
        <v>0</v>
      </c>
      <c r="K298" s="178">
        <v>0</v>
      </c>
      <c r="L298" s="178"/>
      <c r="N298" s="180" t="str">
        <f t="shared" si="15"/>
        <v>-</v>
      </c>
      <c r="O298" s="181" t="str">
        <f t="shared" si="16"/>
        <v>-</v>
      </c>
      <c r="P298" s="182" t="str">
        <f t="shared" si="17"/>
        <v>-</v>
      </c>
      <c r="Q298" s="253"/>
      <c r="R298" s="255">
        <f>R297</f>
        <v>0</v>
      </c>
      <c r="S298" s="255">
        <f>S297</f>
        <v>0</v>
      </c>
      <c r="T298" s="255">
        <f>T297</f>
        <v>0</v>
      </c>
      <c r="U298" s="255">
        <f>U297</f>
        <v>0</v>
      </c>
      <c r="W298" s="183">
        <f>W297</f>
        <v>0</v>
      </c>
      <c r="X298" s="183">
        <f>X297</f>
        <v>0</v>
      </c>
      <c r="Y298" s="183">
        <f>Y297</f>
        <v>0</v>
      </c>
      <c r="Z298" s="183">
        <f>Z297</f>
        <v>0</v>
      </c>
    </row>
    <row r="299" spans="1:26" ht="12.75" hidden="1">
      <c r="A299" s="275" t="s">
        <v>100</v>
      </c>
      <c r="B299" s="276" t="s">
        <v>101</v>
      </c>
      <c r="C299" s="114">
        <v>0</v>
      </c>
      <c r="D299" s="115">
        <v>0</v>
      </c>
      <c r="E299" s="115">
        <v>0</v>
      </c>
      <c r="F299" s="127">
        <v>0</v>
      </c>
      <c r="H299" s="171">
        <v>0</v>
      </c>
      <c r="I299" s="171">
        <v>0</v>
      </c>
      <c r="J299" s="171">
        <v>0</v>
      </c>
      <c r="K299" s="171">
        <v>0</v>
      </c>
      <c r="L299" s="171"/>
      <c r="N299" s="173" t="str">
        <f t="shared" si="15"/>
        <v>-</v>
      </c>
      <c r="O299" s="174" t="str">
        <f t="shared" si="16"/>
        <v>-</v>
      </c>
      <c r="P299" s="175" t="str">
        <f t="shared" si="17"/>
        <v>-</v>
      </c>
      <c r="Q299" s="253"/>
      <c r="R299" s="254"/>
      <c r="S299" s="254"/>
      <c r="T299" s="254"/>
      <c r="U299" s="254"/>
      <c r="W299" s="176"/>
      <c r="X299" s="176"/>
      <c r="Y299" s="176"/>
      <c r="Z299" s="176"/>
    </row>
    <row r="300" spans="1:26" ht="13.5" hidden="1" thickBot="1">
      <c r="A300" s="277"/>
      <c r="B300" s="278"/>
      <c r="C300" s="118">
        <v>0</v>
      </c>
      <c r="D300" s="119">
        <v>0</v>
      </c>
      <c r="E300" s="119">
        <v>0</v>
      </c>
      <c r="F300" s="128">
        <v>0</v>
      </c>
      <c r="H300" s="178">
        <v>0</v>
      </c>
      <c r="I300" s="178">
        <v>0</v>
      </c>
      <c r="J300" s="178">
        <v>0</v>
      </c>
      <c r="K300" s="178">
        <v>0</v>
      </c>
      <c r="L300" s="178"/>
      <c r="N300" s="180" t="str">
        <f t="shared" si="15"/>
        <v>-</v>
      </c>
      <c r="O300" s="181" t="str">
        <f t="shared" si="16"/>
        <v>-</v>
      </c>
      <c r="P300" s="182" t="str">
        <f t="shared" si="17"/>
        <v>-</v>
      </c>
      <c r="Q300" s="253"/>
      <c r="R300" s="255">
        <f>R299</f>
        <v>0</v>
      </c>
      <c r="S300" s="255">
        <f>S299</f>
        <v>0</v>
      </c>
      <c r="T300" s="255">
        <f>T299</f>
        <v>0</v>
      </c>
      <c r="U300" s="255">
        <f>U299</f>
        <v>0</v>
      </c>
      <c r="W300" s="183">
        <f>W299</f>
        <v>0</v>
      </c>
      <c r="X300" s="183">
        <f>X299</f>
        <v>0</v>
      </c>
      <c r="Y300" s="183">
        <f>Y299</f>
        <v>0</v>
      </c>
      <c r="Z300" s="183">
        <f>Z299</f>
        <v>0</v>
      </c>
    </row>
    <row r="301" spans="1:26" ht="12.75" hidden="1">
      <c r="A301" s="275" t="s">
        <v>102</v>
      </c>
      <c r="B301" s="276" t="s">
        <v>101</v>
      </c>
      <c r="C301" s="114">
        <v>0</v>
      </c>
      <c r="D301" s="115">
        <v>0</v>
      </c>
      <c r="E301" s="115">
        <v>0</v>
      </c>
      <c r="F301" s="127">
        <v>0</v>
      </c>
      <c r="H301" s="171">
        <v>0</v>
      </c>
      <c r="I301" s="171">
        <v>0</v>
      </c>
      <c r="J301" s="171">
        <v>0</v>
      </c>
      <c r="K301" s="171">
        <v>0</v>
      </c>
      <c r="L301" s="171"/>
      <c r="N301" s="173" t="str">
        <f t="shared" si="15"/>
        <v>-</v>
      </c>
      <c r="O301" s="174" t="str">
        <f t="shared" si="16"/>
        <v>-</v>
      </c>
      <c r="P301" s="175" t="str">
        <f t="shared" si="17"/>
        <v>-</v>
      </c>
      <c r="Q301" s="253"/>
      <c r="R301" s="254"/>
      <c r="S301" s="254"/>
      <c r="T301" s="254"/>
      <c r="U301" s="254"/>
      <c r="W301" s="176"/>
      <c r="X301" s="176"/>
      <c r="Y301" s="176"/>
      <c r="Z301" s="176"/>
    </row>
    <row r="302" spans="1:26" ht="13.5" hidden="1" thickBot="1">
      <c r="A302" s="277"/>
      <c r="B302" s="278"/>
      <c r="C302" s="118">
        <v>0</v>
      </c>
      <c r="D302" s="119">
        <v>0</v>
      </c>
      <c r="E302" s="119">
        <v>0</v>
      </c>
      <c r="F302" s="128">
        <v>0</v>
      </c>
      <c r="H302" s="178">
        <v>0</v>
      </c>
      <c r="I302" s="178">
        <v>0</v>
      </c>
      <c r="J302" s="178">
        <v>0</v>
      </c>
      <c r="K302" s="178">
        <v>0</v>
      </c>
      <c r="L302" s="178"/>
      <c r="N302" s="180" t="str">
        <f t="shared" si="15"/>
        <v>-</v>
      </c>
      <c r="O302" s="181" t="str">
        <f t="shared" si="16"/>
        <v>-</v>
      </c>
      <c r="P302" s="182" t="str">
        <f t="shared" si="17"/>
        <v>-</v>
      </c>
      <c r="Q302" s="253"/>
      <c r="R302" s="255">
        <f>R301</f>
        <v>0</v>
      </c>
      <c r="S302" s="255">
        <f>S301</f>
        <v>0</v>
      </c>
      <c r="T302" s="255">
        <f>T301</f>
        <v>0</v>
      </c>
      <c r="U302" s="255">
        <f>U301</f>
        <v>0</v>
      </c>
      <c r="W302" s="183">
        <f>W301</f>
        <v>0</v>
      </c>
      <c r="X302" s="183">
        <f>X301</f>
        <v>0</v>
      </c>
      <c r="Y302" s="183">
        <f>Y301</f>
        <v>0</v>
      </c>
      <c r="Z302" s="183">
        <f>Z301</f>
        <v>0</v>
      </c>
    </row>
    <row r="303" spans="1:26" ht="12.75" hidden="1">
      <c r="A303" s="275" t="s">
        <v>103</v>
      </c>
      <c r="B303" s="276" t="s">
        <v>104</v>
      </c>
      <c r="C303" s="114">
        <v>0</v>
      </c>
      <c r="D303" s="115">
        <v>0</v>
      </c>
      <c r="E303" s="115">
        <v>0</v>
      </c>
      <c r="F303" s="127">
        <v>0</v>
      </c>
      <c r="H303" s="171">
        <v>0</v>
      </c>
      <c r="I303" s="171">
        <v>0</v>
      </c>
      <c r="J303" s="171">
        <v>0</v>
      </c>
      <c r="K303" s="171">
        <v>0</v>
      </c>
      <c r="L303" s="171"/>
      <c r="N303" s="173" t="str">
        <f t="shared" si="15"/>
        <v>-</v>
      </c>
      <c r="O303" s="174" t="str">
        <f t="shared" si="16"/>
        <v>-</v>
      </c>
      <c r="P303" s="175" t="str">
        <f t="shared" si="17"/>
        <v>-</v>
      </c>
      <c r="Q303" s="253"/>
      <c r="R303" s="254"/>
      <c r="S303" s="254"/>
      <c r="T303" s="254"/>
      <c r="U303" s="254"/>
      <c r="W303" s="176"/>
      <c r="X303" s="176"/>
      <c r="Y303" s="176"/>
      <c r="Z303" s="176"/>
    </row>
    <row r="304" spans="1:26" ht="13.5" hidden="1" thickBot="1">
      <c r="A304" s="277"/>
      <c r="B304" s="278"/>
      <c r="C304" s="118">
        <v>0</v>
      </c>
      <c r="D304" s="119">
        <v>0</v>
      </c>
      <c r="E304" s="119">
        <v>0</v>
      </c>
      <c r="F304" s="128">
        <v>0</v>
      </c>
      <c r="H304" s="178">
        <v>0</v>
      </c>
      <c r="I304" s="178">
        <v>0</v>
      </c>
      <c r="J304" s="178">
        <v>0</v>
      </c>
      <c r="K304" s="178">
        <v>0</v>
      </c>
      <c r="L304" s="178"/>
      <c r="N304" s="180" t="str">
        <f t="shared" si="15"/>
        <v>-</v>
      </c>
      <c r="O304" s="181" t="str">
        <f t="shared" si="16"/>
        <v>-</v>
      </c>
      <c r="P304" s="182" t="str">
        <f t="shared" si="17"/>
        <v>-</v>
      </c>
      <c r="Q304" s="253"/>
      <c r="R304" s="255">
        <f>R303</f>
        <v>0</v>
      </c>
      <c r="S304" s="255">
        <f>S303</f>
        <v>0</v>
      </c>
      <c r="T304" s="255">
        <f>T303</f>
        <v>0</v>
      </c>
      <c r="U304" s="255">
        <f>U303</f>
        <v>0</v>
      </c>
      <c r="W304" s="183">
        <f>W303</f>
        <v>0</v>
      </c>
      <c r="X304" s="183">
        <f>X303</f>
        <v>0</v>
      </c>
      <c r="Y304" s="183">
        <f>Y303</f>
        <v>0</v>
      </c>
      <c r="Z304" s="183">
        <f>Z303</f>
        <v>0</v>
      </c>
    </row>
    <row r="305" spans="1:26" ht="12.75" hidden="1">
      <c r="A305" s="275" t="s">
        <v>105</v>
      </c>
      <c r="B305" s="276" t="s">
        <v>106</v>
      </c>
      <c r="C305" s="114">
        <v>0</v>
      </c>
      <c r="D305" s="115">
        <v>0</v>
      </c>
      <c r="E305" s="115">
        <v>0</v>
      </c>
      <c r="F305" s="127">
        <v>0</v>
      </c>
      <c r="H305" s="171">
        <v>0</v>
      </c>
      <c r="I305" s="171">
        <v>0</v>
      </c>
      <c r="J305" s="171">
        <v>0</v>
      </c>
      <c r="K305" s="171">
        <v>0</v>
      </c>
      <c r="L305" s="171"/>
      <c r="N305" s="173" t="str">
        <f t="shared" si="15"/>
        <v>-</v>
      </c>
      <c r="O305" s="174" t="str">
        <f t="shared" si="16"/>
        <v>-</v>
      </c>
      <c r="P305" s="175" t="str">
        <f t="shared" si="17"/>
        <v>-</v>
      </c>
      <c r="Q305" s="253"/>
      <c r="R305" s="254"/>
      <c r="S305" s="254"/>
      <c r="T305" s="254"/>
      <c r="U305" s="254"/>
      <c r="W305" s="176"/>
      <c r="X305" s="176"/>
      <c r="Y305" s="176"/>
      <c r="Z305" s="176"/>
    </row>
    <row r="306" spans="1:26" ht="13.5" hidden="1" thickBot="1">
      <c r="A306" s="277"/>
      <c r="B306" s="278"/>
      <c r="C306" s="118">
        <v>0</v>
      </c>
      <c r="D306" s="119">
        <v>0</v>
      </c>
      <c r="E306" s="119">
        <v>0</v>
      </c>
      <c r="F306" s="128">
        <v>0</v>
      </c>
      <c r="H306" s="178">
        <v>0</v>
      </c>
      <c r="I306" s="178">
        <v>0</v>
      </c>
      <c r="J306" s="178">
        <v>0</v>
      </c>
      <c r="K306" s="178">
        <v>0</v>
      </c>
      <c r="L306" s="178"/>
      <c r="N306" s="180" t="str">
        <f t="shared" si="15"/>
        <v>-</v>
      </c>
      <c r="O306" s="181" t="str">
        <f t="shared" si="16"/>
        <v>-</v>
      </c>
      <c r="P306" s="182" t="str">
        <f t="shared" si="17"/>
        <v>-</v>
      </c>
      <c r="Q306" s="253"/>
      <c r="R306" s="255">
        <f>R305</f>
        <v>0</v>
      </c>
      <c r="S306" s="255">
        <f>S305</f>
        <v>0</v>
      </c>
      <c r="T306" s="255">
        <f>T305</f>
        <v>0</v>
      </c>
      <c r="U306" s="255">
        <f>U305</f>
        <v>0</v>
      </c>
      <c r="W306" s="183">
        <f>W305</f>
        <v>0</v>
      </c>
      <c r="X306" s="183">
        <f>X305</f>
        <v>0</v>
      </c>
      <c r="Y306" s="183">
        <f>Y305</f>
        <v>0</v>
      </c>
      <c r="Z306" s="183">
        <f>Z305</f>
        <v>0</v>
      </c>
    </row>
    <row r="307" spans="1:26" ht="12.75" hidden="1">
      <c r="A307" s="275" t="s">
        <v>107</v>
      </c>
      <c r="B307" s="276" t="s">
        <v>108</v>
      </c>
      <c r="C307" s="114">
        <v>0</v>
      </c>
      <c r="D307" s="115">
        <v>0</v>
      </c>
      <c r="E307" s="115">
        <v>0</v>
      </c>
      <c r="F307" s="127">
        <v>0</v>
      </c>
      <c r="H307" s="171">
        <v>0</v>
      </c>
      <c r="I307" s="171">
        <v>0</v>
      </c>
      <c r="J307" s="171">
        <v>0</v>
      </c>
      <c r="K307" s="171">
        <v>0</v>
      </c>
      <c r="L307" s="171"/>
      <c r="N307" s="173" t="str">
        <f t="shared" si="15"/>
        <v>-</v>
      </c>
      <c r="O307" s="174" t="str">
        <f t="shared" si="16"/>
        <v>-</v>
      </c>
      <c r="P307" s="175" t="str">
        <f t="shared" si="17"/>
        <v>-</v>
      </c>
      <c r="Q307" s="253"/>
      <c r="R307" s="254"/>
      <c r="S307" s="254"/>
      <c r="T307" s="254"/>
      <c r="U307" s="254"/>
      <c r="W307" s="176"/>
      <c r="X307" s="176"/>
      <c r="Y307" s="176"/>
      <c r="Z307" s="176"/>
    </row>
    <row r="308" spans="1:26" ht="13.5" hidden="1" thickBot="1">
      <c r="A308" s="277"/>
      <c r="B308" s="278"/>
      <c r="C308" s="118">
        <v>0</v>
      </c>
      <c r="D308" s="119">
        <v>0</v>
      </c>
      <c r="E308" s="119">
        <v>0</v>
      </c>
      <c r="F308" s="128">
        <v>0</v>
      </c>
      <c r="H308" s="178">
        <v>0</v>
      </c>
      <c r="I308" s="178">
        <v>0</v>
      </c>
      <c r="J308" s="178">
        <v>0</v>
      </c>
      <c r="K308" s="178">
        <v>0</v>
      </c>
      <c r="L308" s="178"/>
      <c r="N308" s="180" t="str">
        <f t="shared" si="15"/>
        <v>-</v>
      </c>
      <c r="O308" s="181" t="str">
        <f t="shared" si="16"/>
        <v>-</v>
      </c>
      <c r="P308" s="182" t="str">
        <f t="shared" si="17"/>
        <v>-</v>
      </c>
      <c r="Q308" s="253"/>
      <c r="R308" s="255">
        <f>R307</f>
        <v>0</v>
      </c>
      <c r="S308" s="255">
        <f>S307</f>
        <v>0</v>
      </c>
      <c r="T308" s="255">
        <f>T307</f>
        <v>0</v>
      </c>
      <c r="U308" s="255">
        <f>U307</f>
        <v>0</v>
      </c>
      <c r="W308" s="183">
        <f>W307</f>
        <v>0</v>
      </c>
      <c r="X308" s="183">
        <f>X307</f>
        <v>0</v>
      </c>
      <c r="Y308" s="183">
        <f>Y307</f>
        <v>0</v>
      </c>
      <c r="Z308" s="183">
        <f>Z307</f>
        <v>0</v>
      </c>
    </row>
    <row r="309" spans="1:26" ht="12.75" hidden="1">
      <c r="A309" s="275" t="s">
        <v>109</v>
      </c>
      <c r="B309" s="276" t="s">
        <v>110</v>
      </c>
      <c r="C309" s="114">
        <v>0</v>
      </c>
      <c r="D309" s="115">
        <v>0</v>
      </c>
      <c r="E309" s="115">
        <v>0</v>
      </c>
      <c r="F309" s="127">
        <v>0</v>
      </c>
      <c r="H309" s="171">
        <v>0</v>
      </c>
      <c r="I309" s="171">
        <v>0</v>
      </c>
      <c r="J309" s="171">
        <v>0</v>
      </c>
      <c r="K309" s="171">
        <v>0</v>
      </c>
      <c r="L309" s="171"/>
      <c r="N309" s="173" t="str">
        <f t="shared" si="15"/>
        <v>-</v>
      </c>
      <c r="O309" s="174" t="str">
        <f t="shared" si="16"/>
        <v>-</v>
      </c>
      <c r="P309" s="175" t="str">
        <f t="shared" si="17"/>
        <v>-</v>
      </c>
      <c r="Q309" s="253"/>
      <c r="R309" s="254"/>
      <c r="S309" s="254"/>
      <c r="T309" s="254"/>
      <c r="U309" s="254"/>
      <c r="W309" s="176"/>
      <c r="X309" s="176"/>
      <c r="Y309" s="176"/>
      <c r="Z309" s="176"/>
    </row>
    <row r="310" spans="1:26" ht="13.5" hidden="1" thickBot="1">
      <c r="A310" s="277"/>
      <c r="B310" s="278"/>
      <c r="C310" s="118">
        <v>0</v>
      </c>
      <c r="D310" s="119">
        <v>0</v>
      </c>
      <c r="E310" s="119">
        <v>0</v>
      </c>
      <c r="F310" s="128">
        <v>0</v>
      </c>
      <c r="H310" s="178">
        <v>0</v>
      </c>
      <c r="I310" s="178">
        <v>0</v>
      </c>
      <c r="J310" s="178">
        <v>0</v>
      </c>
      <c r="K310" s="178">
        <v>0</v>
      </c>
      <c r="L310" s="178"/>
      <c r="N310" s="180" t="str">
        <f t="shared" si="15"/>
        <v>-</v>
      </c>
      <c r="O310" s="181" t="str">
        <f t="shared" si="16"/>
        <v>-</v>
      </c>
      <c r="P310" s="182" t="str">
        <f t="shared" si="17"/>
        <v>-</v>
      </c>
      <c r="Q310" s="253"/>
      <c r="R310" s="255">
        <f>R309</f>
        <v>0</v>
      </c>
      <c r="S310" s="255">
        <f>S309</f>
        <v>0</v>
      </c>
      <c r="T310" s="255">
        <f>T309</f>
        <v>0</v>
      </c>
      <c r="U310" s="255">
        <f>U309</f>
        <v>0</v>
      </c>
      <c r="W310" s="183">
        <f>W309</f>
        <v>0</v>
      </c>
      <c r="X310" s="183">
        <f>X309</f>
        <v>0</v>
      </c>
      <c r="Y310" s="183">
        <f>Y309</f>
        <v>0</v>
      </c>
      <c r="Z310" s="183">
        <f>Z309</f>
        <v>0</v>
      </c>
    </row>
    <row r="311" spans="1:26" ht="12.75" hidden="1">
      <c r="A311" s="275" t="s">
        <v>111</v>
      </c>
      <c r="B311" s="276" t="s">
        <v>112</v>
      </c>
      <c r="C311" s="114">
        <v>0</v>
      </c>
      <c r="D311" s="115">
        <v>0</v>
      </c>
      <c r="E311" s="115">
        <v>0</v>
      </c>
      <c r="F311" s="127">
        <v>0</v>
      </c>
      <c r="H311" s="171">
        <v>0</v>
      </c>
      <c r="I311" s="171">
        <v>0</v>
      </c>
      <c r="J311" s="171">
        <v>0</v>
      </c>
      <c r="K311" s="171">
        <v>0</v>
      </c>
      <c r="L311" s="171"/>
      <c r="N311" s="173" t="str">
        <f t="shared" si="15"/>
        <v>-</v>
      </c>
      <c r="O311" s="174" t="str">
        <f t="shared" si="16"/>
        <v>-</v>
      </c>
      <c r="P311" s="175" t="str">
        <f t="shared" si="17"/>
        <v>-</v>
      </c>
      <c r="Q311" s="253"/>
      <c r="R311" s="254"/>
      <c r="S311" s="254"/>
      <c r="T311" s="254"/>
      <c r="U311" s="254"/>
      <c r="W311" s="176"/>
      <c r="X311" s="176"/>
      <c r="Y311" s="176"/>
      <c r="Z311" s="176"/>
    </row>
    <row r="312" spans="1:26" ht="13.5" hidden="1" thickBot="1">
      <c r="A312" s="277"/>
      <c r="B312" s="278"/>
      <c r="C312" s="118">
        <v>0</v>
      </c>
      <c r="D312" s="119">
        <v>0</v>
      </c>
      <c r="E312" s="119">
        <v>0</v>
      </c>
      <c r="F312" s="128">
        <v>0</v>
      </c>
      <c r="H312" s="178">
        <v>0</v>
      </c>
      <c r="I312" s="178">
        <v>0</v>
      </c>
      <c r="J312" s="178">
        <v>0</v>
      </c>
      <c r="K312" s="178">
        <v>0</v>
      </c>
      <c r="L312" s="178"/>
      <c r="N312" s="180" t="str">
        <f t="shared" si="15"/>
        <v>-</v>
      </c>
      <c r="O312" s="181" t="str">
        <f t="shared" si="16"/>
        <v>-</v>
      </c>
      <c r="P312" s="182" t="str">
        <f t="shared" si="17"/>
        <v>-</v>
      </c>
      <c r="Q312" s="253"/>
      <c r="R312" s="255">
        <f>R311</f>
        <v>0</v>
      </c>
      <c r="S312" s="255">
        <f>S311</f>
        <v>0</v>
      </c>
      <c r="T312" s="255">
        <f>T311</f>
        <v>0</v>
      </c>
      <c r="U312" s="255">
        <f>U311</f>
        <v>0</v>
      </c>
      <c r="W312" s="183">
        <f>W311</f>
        <v>0</v>
      </c>
      <c r="X312" s="183">
        <f>X311</f>
        <v>0</v>
      </c>
      <c r="Y312" s="183">
        <f>Y311</f>
        <v>0</v>
      </c>
      <c r="Z312" s="183">
        <f>Z311</f>
        <v>0</v>
      </c>
    </row>
    <row r="313" spans="1:26" ht="12.75" hidden="1">
      <c r="A313" s="275" t="s">
        <v>113</v>
      </c>
      <c r="B313" s="276" t="s">
        <v>114</v>
      </c>
      <c r="C313" s="114">
        <v>0</v>
      </c>
      <c r="D313" s="115">
        <v>0</v>
      </c>
      <c r="E313" s="115">
        <v>0</v>
      </c>
      <c r="F313" s="127">
        <v>0</v>
      </c>
      <c r="H313" s="171">
        <v>0</v>
      </c>
      <c r="I313" s="171">
        <v>0</v>
      </c>
      <c r="J313" s="171">
        <v>0</v>
      </c>
      <c r="K313" s="171">
        <v>0</v>
      </c>
      <c r="L313" s="171"/>
      <c r="N313" s="173" t="str">
        <f t="shared" si="15"/>
        <v>-</v>
      </c>
      <c r="O313" s="174" t="str">
        <f t="shared" si="16"/>
        <v>-</v>
      </c>
      <c r="P313" s="175" t="str">
        <f t="shared" si="17"/>
        <v>-</v>
      </c>
      <c r="Q313" s="253"/>
      <c r="R313" s="254"/>
      <c r="S313" s="254"/>
      <c r="T313" s="254"/>
      <c r="U313" s="254"/>
      <c r="W313" s="176"/>
      <c r="X313" s="176"/>
      <c r="Y313" s="176"/>
      <c r="Z313" s="176"/>
    </row>
    <row r="314" spans="1:26" ht="13.5" hidden="1" thickBot="1">
      <c r="A314" s="277"/>
      <c r="B314" s="278"/>
      <c r="C314" s="118">
        <v>0</v>
      </c>
      <c r="D314" s="119">
        <v>0</v>
      </c>
      <c r="E314" s="119">
        <v>0</v>
      </c>
      <c r="F314" s="128">
        <v>0</v>
      </c>
      <c r="H314" s="178">
        <v>0</v>
      </c>
      <c r="I314" s="178">
        <v>0</v>
      </c>
      <c r="J314" s="178">
        <v>0</v>
      </c>
      <c r="K314" s="178">
        <v>0</v>
      </c>
      <c r="L314" s="178"/>
      <c r="N314" s="180" t="str">
        <f t="shared" si="15"/>
        <v>-</v>
      </c>
      <c r="O314" s="181" t="str">
        <f t="shared" si="16"/>
        <v>-</v>
      </c>
      <c r="P314" s="182" t="str">
        <f t="shared" si="17"/>
        <v>-</v>
      </c>
      <c r="Q314" s="253"/>
      <c r="R314" s="255">
        <f>R313</f>
        <v>0</v>
      </c>
      <c r="S314" s="255">
        <f>S313</f>
        <v>0</v>
      </c>
      <c r="T314" s="255">
        <f>T313</f>
        <v>0</v>
      </c>
      <c r="U314" s="255">
        <f>U313</f>
        <v>0</v>
      </c>
      <c r="W314" s="183">
        <f>W313</f>
        <v>0</v>
      </c>
      <c r="X314" s="183">
        <f>X313</f>
        <v>0</v>
      </c>
      <c r="Y314" s="183">
        <f>Y313</f>
        <v>0</v>
      </c>
      <c r="Z314" s="183">
        <f>Z313</f>
        <v>0</v>
      </c>
    </row>
    <row r="315" spans="1:26" ht="12.75">
      <c r="A315" s="112" t="s">
        <v>115</v>
      </c>
      <c r="B315" s="113" t="s">
        <v>116</v>
      </c>
      <c r="C315" s="114">
        <v>25585</v>
      </c>
      <c r="D315" s="115">
        <v>16979</v>
      </c>
      <c r="E315" s="115">
        <v>5943</v>
      </c>
      <c r="F315" s="127">
        <v>2663</v>
      </c>
      <c r="H315" s="171">
        <v>24463</v>
      </c>
      <c r="I315" s="171">
        <v>16148</v>
      </c>
      <c r="J315" s="171">
        <v>5652</v>
      </c>
      <c r="K315" s="171">
        <v>2663</v>
      </c>
      <c r="L315" s="171"/>
      <c r="N315" s="173">
        <f t="shared" si="15"/>
        <v>4.58651841556636</v>
      </c>
      <c r="O315" s="174">
        <f t="shared" si="16"/>
        <v>5.146148129799371</v>
      </c>
      <c r="P315" s="175">
        <f t="shared" si="17"/>
        <v>0</v>
      </c>
      <c r="Q315" s="256" t="s">
        <v>2844</v>
      </c>
      <c r="R315" s="254">
        <v>7</v>
      </c>
      <c r="S315" s="254"/>
      <c r="T315" s="254"/>
      <c r="U315" s="254"/>
      <c r="W315" s="176">
        <v>174</v>
      </c>
      <c r="X315" s="176"/>
      <c r="Y315" s="176">
        <v>24</v>
      </c>
      <c r="Z315" s="176"/>
    </row>
    <row r="316" spans="1:26" ht="13.5" thickBot="1">
      <c r="A316" s="116"/>
      <c r="B316" s="117"/>
      <c r="C316" s="118">
        <v>37876</v>
      </c>
      <c r="D316" s="119">
        <v>20834</v>
      </c>
      <c r="E316" s="119">
        <v>7292</v>
      </c>
      <c r="F316" s="128">
        <v>9750</v>
      </c>
      <c r="H316" s="178">
        <v>36626</v>
      </c>
      <c r="I316" s="178">
        <v>19908</v>
      </c>
      <c r="J316" s="178">
        <v>6968</v>
      </c>
      <c r="K316" s="178">
        <v>9750</v>
      </c>
      <c r="L316" s="178"/>
      <c r="N316" s="180">
        <f t="shared" si="15"/>
        <v>3.4128760989461</v>
      </c>
      <c r="O316" s="181">
        <f t="shared" si="16"/>
        <v>4.65139642354832</v>
      </c>
      <c r="P316" s="182">
        <f t="shared" si="17"/>
        <v>0</v>
      </c>
      <c r="Q316" s="256"/>
      <c r="R316" s="255">
        <f>R315</f>
        <v>7</v>
      </c>
      <c r="S316" s="255">
        <f>S315</f>
        <v>0</v>
      </c>
      <c r="T316" s="255">
        <f>T315</f>
        <v>0</v>
      </c>
      <c r="U316" s="255">
        <f>U315</f>
        <v>0</v>
      </c>
      <c r="W316" s="183">
        <f>W315</f>
        <v>174</v>
      </c>
      <c r="X316" s="183">
        <f>X315</f>
        <v>0</v>
      </c>
      <c r="Y316" s="183">
        <f>Y315</f>
        <v>24</v>
      </c>
      <c r="Z316" s="183">
        <f>Z315</f>
        <v>0</v>
      </c>
    </row>
    <row r="317" spans="1:26" ht="12.75" hidden="1">
      <c r="A317" s="275" t="s">
        <v>117</v>
      </c>
      <c r="B317" s="276" t="s">
        <v>118</v>
      </c>
      <c r="C317" s="114">
        <v>26015</v>
      </c>
      <c r="D317" s="115">
        <v>17296</v>
      </c>
      <c r="E317" s="115">
        <v>6054</v>
      </c>
      <c r="F317" s="127">
        <v>2665</v>
      </c>
      <c r="H317" s="171">
        <v>24871</v>
      </c>
      <c r="I317" s="171">
        <v>16449</v>
      </c>
      <c r="J317" s="171">
        <v>5757</v>
      </c>
      <c r="K317" s="171">
        <v>2665</v>
      </c>
      <c r="L317" s="171"/>
      <c r="N317" s="173">
        <f t="shared" si="15"/>
        <v>4.599734630694385</v>
      </c>
      <c r="O317" s="174">
        <f t="shared" si="16"/>
        <v>5.149249194479893</v>
      </c>
      <c r="P317" s="175">
        <f t="shared" si="17"/>
        <v>0</v>
      </c>
      <c r="Q317" s="253"/>
      <c r="R317" s="254"/>
      <c r="S317" s="254"/>
      <c r="T317" s="254"/>
      <c r="U317" s="254"/>
      <c r="W317" s="176"/>
      <c r="X317" s="176"/>
      <c r="Y317" s="176"/>
      <c r="Z317" s="176"/>
    </row>
    <row r="318" spans="1:26" ht="13.5" hidden="1" thickBot="1">
      <c r="A318" s="277"/>
      <c r="B318" s="278"/>
      <c r="C318" s="118">
        <v>40132</v>
      </c>
      <c r="D318" s="119">
        <v>22502</v>
      </c>
      <c r="E318" s="119">
        <v>7876</v>
      </c>
      <c r="F318" s="128">
        <v>9754</v>
      </c>
      <c r="H318" s="178">
        <v>38782</v>
      </c>
      <c r="I318" s="178">
        <v>21502</v>
      </c>
      <c r="J318" s="178">
        <v>7526</v>
      </c>
      <c r="K318" s="178">
        <v>9754</v>
      </c>
      <c r="L318" s="178"/>
      <c r="N318" s="180">
        <f t="shared" si="15"/>
        <v>3.480996338507552</v>
      </c>
      <c r="O318" s="181">
        <f t="shared" si="16"/>
        <v>4.650730164635846</v>
      </c>
      <c r="P318" s="182">
        <f t="shared" si="17"/>
        <v>0</v>
      </c>
      <c r="Q318" s="253"/>
      <c r="R318" s="255">
        <f>R317</f>
        <v>0</v>
      </c>
      <c r="S318" s="255">
        <f>S317</f>
        <v>0</v>
      </c>
      <c r="T318" s="255">
        <f>T317</f>
        <v>0</v>
      </c>
      <c r="U318" s="255">
        <f>U317</f>
        <v>0</v>
      </c>
      <c r="W318" s="183">
        <f>W317</f>
        <v>0</v>
      </c>
      <c r="X318" s="183">
        <f>X317</f>
        <v>0</v>
      </c>
      <c r="Y318" s="183">
        <f>Y317</f>
        <v>0</v>
      </c>
      <c r="Z318" s="183">
        <f>Z317</f>
        <v>0</v>
      </c>
    </row>
    <row r="319" spans="1:26" ht="12.75" hidden="1">
      <c r="A319" s="275" t="s">
        <v>119</v>
      </c>
      <c r="B319" s="276" t="s">
        <v>120</v>
      </c>
      <c r="C319" s="114">
        <v>0</v>
      </c>
      <c r="D319" s="115">
        <v>0</v>
      </c>
      <c r="E319" s="115">
        <v>0</v>
      </c>
      <c r="F319" s="127">
        <v>0</v>
      </c>
      <c r="H319" s="171">
        <v>0</v>
      </c>
      <c r="I319" s="171">
        <v>0</v>
      </c>
      <c r="J319" s="171">
        <v>0</v>
      </c>
      <c r="K319" s="171">
        <v>0</v>
      </c>
      <c r="L319" s="171"/>
      <c r="N319" s="173" t="str">
        <f t="shared" si="15"/>
        <v>-</v>
      </c>
      <c r="O319" s="174" t="str">
        <f t="shared" si="16"/>
        <v>-</v>
      </c>
      <c r="P319" s="175" t="str">
        <f t="shared" si="17"/>
        <v>-</v>
      </c>
      <c r="Q319" s="253"/>
      <c r="R319" s="254"/>
      <c r="S319" s="254"/>
      <c r="T319" s="254"/>
      <c r="U319" s="254"/>
      <c r="W319" s="176"/>
      <c r="X319" s="176"/>
      <c r="Y319" s="176"/>
      <c r="Z319" s="176"/>
    </row>
    <row r="320" spans="1:26" ht="13.5" hidden="1" thickBot="1">
      <c r="A320" s="277"/>
      <c r="B320" s="278"/>
      <c r="C320" s="118">
        <v>0</v>
      </c>
      <c r="D320" s="119">
        <v>0</v>
      </c>
      <c r="E320" s="119">
        <v>0</v>
      </c>
      <c r="F320" s="128">
        <v>0</v>
      </c>
      <c r="H320" s="178">
        <v>0</v>
      </c>
      <c r="I320" s="178">
        <v>0</v>
      </c>
      <c r="J320" s="178">
        <v>0</v>
      </c>
      <c r="K320" s="178">
        <v>0</v>
      </c>
      <c r="L320" s="178"/>
      <c r="N320" s="180" t="str">
        <f t="shared" si="15"/>
        <v>-</v>
      </c>
      <c r="O320" s="181" t="str">
        <f t="shared" si="16"/>
        <v>-</v>
      </c>
      <c r="P320" s="182" t="str">
        <f t="shared" si="17"/>
        <v>-</v>
      </c>
      <c r="Q320" s="253"/>
      <c r="R320" s="255">
        <f>R319</f>
        <v>0</v>
      </c>
      <c r="S320" s="255">
        <f>S319</f>
        <v>0</v>
      </c>
      <c r="T320" s="255">
        <f>T319</f>
        <v>0</v>
      </c>
      <c r="U320" s="255">
        <f>U319</f>
        <v>0</v>
      </c>
      <c r="W320" s="183">
        <f>W319</f>
        <v>0</v>
      </c>
      <c r="X320" s="183">
        <f>X319</f>
        <v>0</v>
      </c>
      <c r="Y320" s="183">
        <f>Y319</f>
        <v>0</v>
      </c>
      <c r="Z320" s="183">
        <f>Z319</f>
        <v>0</v>
      </c>
    </row>
    <row r="321" spans="1:26" ht="12.75" hidden="1">
      <c r="A321" s="275" t="s">
        <v>121</v>
      </c>
      <c r="B321" s="276" t="s">
        <v>122</v>
      </c>
      <c r="C321" s="114">
        <v>20174</v>
      </c>
      <c r="D321" s="115">
        <v>12987</v>
      </c>
      <c r="E321" s="115">
        <v>4545</v>
      </c>
      <c r="F321" s="127">
        <v>2642</v>
      </c>
      <c r="H321" s="171">
        <v>19316</v>
      </c>
      <c r="I321" s="171">
        <v>12351</v>
      </c>
      <c r="J321" s="171">
        <v>4323</v>
      </c>
      <c r="K321" s="171">
        <v>2642</v>
      </c>
      <c r="L321" s="171"/>
      <c r="N321" s="173">
        <f t="shared" si="15"/>
        <v>4.441913439635542</v>
      </c>
      <c r="O321" s="174">
        <f t="shared" si="16"/>
        <v>5.14938061695409</v>
      </c>
      <c r="P321" s="175">
        <f t="shared" si="17"/>
        <v>0</v>
      </c>
      <c r="Q321" s="253"/>
      <c r="R321" s="254"/>
      <c r="S321" s="254"/>
      <c r="T321" s="254"/>
      <c r="U321" s="254"/>
      <c r="W321" s="176"/>
      <c r="X321" s="176"/>
      <c r="Y321" s="176"/>
      <c r="Z321" s="176"/>
    </row>
    <row r="322" spans="1:26" ht="13.5" hidden="1" thickBot="1">
      <c r="A322" s="277"/>
      <c r="B322" s="278"/>
      <c r="C322" s="118">
        <v>47280</v>
      </c>
      <c r="D322" s="119">
        <v>27792</v>
      </c>
      <c r="E322" s="119">
        <v>9727</v>
      </c>
      <c r="F322" s="128">
        <v>9761</v>
      </c>
      <c r="H322" s="178">
        <v>45613</v>
      </c>
      <c r="I322" s="178">
        <v>26557</v>
      </c>
      <c r="J322" s="178">
        <v>9295</v>
      </c>
      <c r="K322" s="178">
        <v>9761</v>
      </c>
      <c r="L322" s="178"/>
      <c r="N322" s="180">
        <f t="shared" si="15"/>
        <v>3.654659855742864</v>
      </c>
      <c r="O322" s="181">
        <f t="shared" si="16"/>
        <v>4.650374665813146</v>
      </c>
      <c r="P322" s="182">
        <f t="shared" si="17"/>
        <v>0</v>
      </c>
      <c r="Q322" s="253"/>
      <c r="R322" s="255">
        <f>R321</f>
        <v>0</v>
      </c>
      <c r="S322" s="255">
        <f>S321</f>
        <v>0</v>
      </c>
      <c r="T322" s="255">
        <f>T321</f>
        <v>0</v>
      </c>
      <c r="U322" s="255">
        <f>U321</f>
        <v>0</v>
      </c>
      <c r="W322" s="183">
        <f>W321</f>
        <v>0</v>
      </c>
      <c r="X322" s="183">
        <f>X321</f>
        <v>0</v>
      </c>
      <c r="Y322" s="183">
        <f>Y321</f>
        <v>0</v>
      </c>
      <c r="Z322" s="183">
        <f>Z321</f>
        <v>0</v>
      </c>
    </row>
    <row r="323" spans="1:26" ht="12.75" hidden="1">
      <c r="A323" s="275" t="s">
        <v>123</v>
      </c>
      <c r="B323" s="276" t="s">
        <v>124</v>
      </c>
      <c r="C323" s="114">
        <v>0</v>
      </c>
      <c r="D323" s="115">
        <v>0</v>
      </c>
      <c r="E323" s="115">
        <v>0</v>
      </c>
      <c r="F323" s="127">
        <v>0</v>
      </c>
      <c r="H323" s="171">
        <v>0</v>
      </c>
      <c r="I323" s="171">
        <v>0</v>
      </c>
      <c r="J323" s="171">
        <v>0</v>
      </c>
      <c r="K323" s="171">
        <v>0</v>
      </c>
      <c r="L323" s="171"/>
      <c r="N323" s="173" t="str">
        <f t="shared" si="15"/>
        <v>-</v>
      </c>
      <c r="O323" s="174" t="str">
        <f t="shared" si="16"/>
        <v>-</v>
      </c>
      <c r="P323" s="175" t="str">
        <f t="shared" si="17"/>
        <v>-</v>
      </c>
      <c r="Q323" s="253"/>
      <c r="R323" s="254"/>
      <c r="S323" s="254"/>
      <c r="T323" s="254"/>
      <c r="U323" s="254"/>
      <c r="W323" s="176"/>
      <c r="X323" s="176"/>
      <c r="Y323" s="176"/>
      <c r="Z323" s="176"/>
    </row>
    <row r="324" spans="1:26" ht="13.5" hidden="1" thickBot="1">
      <c r="A324" s="277"/>
      <c r="B324" s="278"/>
      <c r="C324" s="118">
        <v>0</v>
      </c>
      <c r="D324" s="119">
        <v>0</v>
      </c>
      <c r="E324" s="119">
        <v>0</v>
      </c>
      <c r="F324" s="128">
        <v>0</v>
      </c>
      <c r="H324" s="178">
        <v>0</v>
      </c>
      <c r="I324" s="178">
        <v>0</v>
      </c>
      <c r="J324" s="178">
        <v>0</v>
      </c>
      <c r="K324" s="178">
        <v>0</v>
      </c>
      <c r="L324" s="178"/>
      <c r="N324" s="180" t="str">
        <f t="shared" si="15"/>
        <v>-</v>
      </c>
      <c r="O324" s="181" t="str">
        <f t="shared" si="16"/>
        <v>-</v>
      </c>
      <c r="P324" s="182" t="str">
        <f t="shared" si="17"/>
        <v>-</v>
      </c>
      <c r="Q324" s="253"/>
      <c r="R324" s="255">
        <f>R323</f>
        <v>0</v>
      </c>
      <c r="S324" s="255">
        <f>S323</f>
        <v>0</v>
      </c>
      <c r="T324" s="255">
        <f>T323</f>
        <v>0</v>
      </c>
      <c r="U324" s="255">
        <f>U323</f>
        <v>0</v>
      </c>
      <c r="W324" s="183">
        <f>W323</f>
        <v>0</v>
      </c>
      <c r="X324" s="183">
        <f>X323</f>
        <v>0</v>
      </c>
      <c r="Y324" s="183">
        <f>Y323</f>
        <v>0</v>
      </c>
      <c r="Z324" s="183">
        <f>Z323</f>
        <v>0</v>
      </c>
    </row>
    <row r="325" spans="1:26" ht="12.75" hidden="1">
      <c r="A325" s="275" t="s">
        <v>125</v>
      </c>
      <c r="B325" s="276" t="s">
        <v>122</v>
      </c>
      <c r="C325" s="114">
        <v>0</v>
      </c>
      <c r="D325" s="115">
        <v>0</v>
      </c>
      <c r="E325" s="115">
        <v>0</v>
      </c>
      <c r="F325" s="127">
        <v>0</v>
      </c>
      <c r="H325" s="171">
        <v>0</v>
      </c>
      <c r="I325" s="171">
        <v>0</v>
      </c>
      <c r="J325" s="171">
        <v>0</v>
      </c>
      <c r="K325" s="171">
        <v>0</v>
      </c>
      <c r="L325" s="171"/>
      <c r="N325" s="173" t="str">
        <f t="shared" si="15"/>
        <v>-</v>
      </c>
      <c r="O325" s="174" t="str">
        <f t="shared" si="16"/>
        <v>-</v>
      </c>
      <c r="P325" s="175" t="str">
        <f t="shared" si="17"/>
        <v>-</v>
      </c>
      <c r="Q325" s="253"/>
      <c r="R325" s="254"/>
      <c r="S325" s="254"/>
      <c r="T325" s="254"/>
      <c r="U325" s="254"/>
      <c r="W325" s="176"/>
      <c r="X325" s="176"/>
      <c r="Y325" s="176"/>
      <c r="Z325" s="176"/>
    </row>
    <row r="326" spans="1:26" ht="13.5" hidden="1" thickBot="1">
      <c r="A326" s="277"/>
      <c r="B326" s="278"/>
      <c r="C326" s="118">
        <v>0</v>
      </c>
      <c r="D326" s="119">
        <v>0</v>
      </c>
      <c r="E326" s="119">
        <v>0</v>
      </c>
      <c r="F326" s="128">
        <v>0</v>
      </c>
      <c r="H326" s="178">
        <v>0</v>
      </c>
      <c r="I326" s="178">
        <v>0</v>
      </c>
      <c r="J326" s="178">
        <v>0</v>
      </c>
      <c r="K326" s="178">
        <v>0</v>
      </c>
      <c r="L326" s="178"/>
      <c r="N326" s="180" t="str">
        <f t="shared" si="15"/>
        <v>-</v>
      </c>
      <c r="O326" s="181" t="str">
        <f t="shared" si="16"/>
        <v>-</v>
      </c>
      <c r="P326" s="182" t="str">
        <f t="shared" si="17"/>
        <v>-</v>
      </c>
      <c r="Q326" s="253"/>
      <c r="R326" s="255">
        <f>R325</f>
        <v>0</v>
      </c>
      <c r="S326" s="255">
        <f>S325</f>
        <v>0</v>
      </c>
      <c r="T326" s="255">
        <f>T325</f>
        <v>0</v>
      </c>
      <c r="U326" s="255">
        <f>U325</f>
        <v>0</v>
      </c>
      <c r="W326" s="183">
        <f>W325</f>
        <v>0</v>
      </c>
      <c r="X326" s="183">
        <f>X325</f>
        <v>0</v>
      </c>
      <c r="Y326" s="183">
        <f>Y325</f>
        <v>0</v>
      </c>
      <c r="Z326" s="183">
        <f>Z325</f>
        <v>0</v>
      </c>
    </row>
    <row r="327" spans="1:26" ht="12.75" hidden="1">
      <c r="A327" s="275" t="s">
        <v>126</v>
      </c>
      <c r="B327" s="276" t="s">
        <v>127</v>
      </c>
      <c r="C327" s="114">
        <v>0</v>
      </c>
      <c r="D327" s="115">
        <v>0</v>
      </c>
      <c r="E327" s="115">
        <v>0</v>
      </c>
      <c r="F327" s="127">
        <v>0</v>
      </c>
      <c r="H327" s="171">
        <v>0</v>
      </c>
      <c r="I327" s="171">
        <v>0</v>
      </c>
      <c r="J327" s="171">
        <v>0</v>
      </c>
      <c r="K327" s="171">
        <v>0</v>
      </c>
      <c r="L327" s="171"/>
      <c r="N327" s="173" t="str">
        <f t="shared" si="15"/>
        <v>-</v>
      </c>
      <c r="O327" s="174" t="str">
        <f t="shared" si="16"/>
        <v>-</v>
      </c>
      <c r="P327" s="175" t="str">
        <f t="shared" si="17"/>
        <v>-</v>
      </c>
      <c r="Q327" s="253"/>
      <c r="R327" s="254"/>
      <c r="S327" s="254"/>
      <c r="T327" s="254"/>
      <c r="U327" s="254"/>
      <c r="W327" s="176"/>
      <c r="X327" s="176"/>
      <c r="Y327" s="176"/>
      <c r="Z327" s="176"/>
    </row>
    <row r="328" spans="1:26" ht="13.5" hidden="1" thickBot="1">
      <c r="A328" s="277"/>
      <c r="B328" s="278"/>
      <c r="C328" s="118">
        <v>0</v>
      </c>
      <c r="D328" s="119">
        <v>0</v>
      </c>
      <c r="E328" s="119">
        <v>0</v>
      </c>
      <c r="F328" s="128">
        <v>0</v>
      </c>
      <c r="H328" s="178">
        <v>0</v>
      </c>
      <c r="I328" s="178">
        <v>0</v>
      </c>
      <c r="J328" s="178">
        <v>0</v>
      </c>
      <c r="K328" s="178">
        <v>0</v>
      </c>
      <c r="L328" s="178"/>
      <c r="N328" s="180" t="str">
        <f t="shared" si="15"/>
        <v>-</v>
      </c>
      <c r="O328" s="181" t="str">
        <f t="shared" si="16"/>
        <v>-</v>
      </c>
      <c r="P328" s="182" t="str">
        <f t="shared" si="17"/>
        <v>-</v>
      </c>
      <c r="Q328" s="253"/>
      <c r="R328" s="255">
        <f>R327</f>
        <v>0</v>
      </c>
      <c r="S328" s="255">
        <f>S327</f>
        <v>0</v>
      </c>
      <c r="T328" s="255">
        <f>T327</f>
        <v>0</v>
      </c>
      <c r="U328" s="255">
        <f>U327</f>
        <v>0</v>
      </c>
      <c r="W328" s="183">
        <f>W327</f>
        <v>0</v>
      </c>
      <c r="X328" s="183">
        <f>X327</f>
        <v>0</v>
      </c>
      <c r="Y328" s="183">
        <f>Y327</f>
        <v>0</v>
      </c>
      <c r="Z328" s="183">
        <f>Z327</f>
        <v>0</v>
      </c>
    </row>
    <row r="329" spans="1:26" ht="12.75" hidden="1">
      <c r="A329" s="275" t="s">
        <v>128</v>
      </c>
      <c r="B329" s="276" t="s">
        <v>129</v>
      </c>
      <c r="C329" s="114">
        <v>0</v>
      </c>
      <c r="D329" s="115">
        <v>0</v>
      </c>
      <c r="E329" s="115">
        <v>0</v>
      </c>
      <c r="F329" s="127">
        <v>0</v>
      </c>
      <c r="H329" s="171">
        <v>0</v>
      </c>
      <c r="I329" s="171">
        <v>0</v>
      </c>
      <c r="J329" s="171">
        <v>0</v>
      </c>
      <c r="K329" s="171">
        <v>0</v>
      </c>
      <c r="L329" s="171"/>
      <c r="N329" s="173" t="str">
        <f t="shared" si="15"/>
        <v>-</v>
      </c>
      <c r="O329" s="174" t="str">
        <f t="shared" si="16"/>
        <v>-</v>
      </c>
      <c r="P329" s="175" t="str">
        <f t="shared" si="17"/>
        <v>-</v>
      </c>
      <c r="Q329" s="253"/>
      <c r="R329" s="254"/>
      <c r="S329" s="254"/>
      <c r="T329" s="254"/>
      <c r="U329" s="254"/>
      <c r="W329" s="176"/>
      <c r="X329" s="176"/>
      <c r="Y329" s="176"/>
      <c r="Z329" s="176"/>
    </row>
    <row r="330" spans="1:26" ht="13.5" hidden="1" thickBot="1">
      <c r="A330" s="277"/>
      <c r="B330" s="278"/>
      <c r="C330" s="118">
        <v>0</v>
      </c>
      <c r="D330" s="119">
        <v>0</v>
      </c>
      <c r="E330" s="119">
        <v>0</v>
      </c>
      <c r="F330" s="128">
        <v>0</v>
      </c>
      <c r="H330" s="178">
        <v>0</v>
      </c>
      <c r="I330" s="178">
        <v>0</v>
      </c>
      <c r="J330" s="178">
        <v>0</v>
      </c>
      <c r="K330" s="178">
        <v>0</v>
      </c>
      <c r="L330" s="178"/>
      <c r="N330" s="180" t="str">
        <f t="shared" si="15"/>
        <v>-</v>
      </c>
      <c r="O330" s="181" t="str">
        <f t="shared" si="16"/>
        <v>-</v>
      </c>
      <c r="P330" s="182" t="str">
        <f t="shared" si="17"/>
        <v>-</v>
      </c>
      <c r="Q330" s="253"/>
      <c r="R330" s="255">
        <f>R329</f>
        <v>0</v>
      </c>
      <c r="S330" s="255">
        <f>S329</f>
        <v>0</v>
      </c>
      <c r="T330" s="255">
        <f>T329</f>
        <v>0</v>
      </c>
      <c r="U330" s="255">
        <f>U329</f>
        <v>0</v>
      </c>
      <c r="W330" s="183">
        <f>W329</f>
        <v>0</v>
      </c>
      <c r="X330" s="183">
        <f>X329</f>
        <v>0</v>
      </c>
      <c r="Y330" s="183">
        <f>Y329</f>
        <v>0</v>
      </c>
      <c r="Z330" s="183">
        <f>Z329</f>
        <v>0</v>
      </c>
    </row>
    <row r="331" spans="1:26" ht="12.75">
      <c r="A331" s="112" t="s">
        <v>130</v>
      </c>
      <c r="B331" s="113" t="s">
        <v>131</v>
      </c>
      <c r="C331" s="114">
        <v>28497</v>
      </c>
      <c r="D331" s="115">
        <v>19124</v>
      </c>
      <c r="E331" s="115">
        <v>6693</v>
      </c>
      <c r="F331" s="127">
        <v>2680</v>
      </c>
      <c r="H331" s="171">
        <v>27234</v>
      </c>
      <c r="I331" s="171">
        <v>18188</v>
      </c>
      <c r="J331" s="171">
        <v>6366</v>
      </c>
      <c r="K331" s="171">
        <v>2680</v>
      </c>
      <c r="L331" s="171"/>
      <c r="N331" s="173">
        <f t="shared" si="15"/>
        <v>4.637585371227132</v>
      </c>
      <c r="O331" s="174">
        <f t="shared" si="16"/>
        <v>5.146250274906535</v>
      </c>
      <c r="P331" s="175">
        <f t="shared" si="17"/>
        <v>0</v>
      </c>
      <c r="Q331" s="250"/>
      <c r="R331" s="254"/>
      <c r="S331" s="254"/>
      <c r="T331" s="254"/>
      <c r="U331" s="254"/>
      <c r="W331" s="176">
        <v>22</v>
      </c>
      <c r="X331" s="176"/>
      <c r="Y331" s="176"/>
      <c r="Z331" s="176"/>
    </row>
    <row r="332" spans="1:26" ht="13.5" thickBot="1">
      <c r="A332" s="116"/>
      <c r="B332" s="117"/>
      <c r="C332" s="118">
        <v>31374</v>
      </c>
      <c r="D332" s="119">
        <v>20538</v>
      </c>
      <c r="E332" s="119">
        <v>7188</v>
      </c>
      <c r="F332" s="128">
        <v>3648</v>
      </c>
      <c r="H332" s="178">
        <v>30142</v>
      </c>
      <c r="I332" s="178">
        <v>19625</v>
      </c>
      <c r="J332" s="178">
        <v>6869</v>
      </c>
      <c r="K332" s="178">
        <v>3648</v>
      </c>
      <c r="L332" s="178"/>
      <c r="N332" s="180">
        <f t="shared" si="15"/>
        <v>4.087320018578723</v>
      </c>
      <c r="O332" s="181">
        <f t="shared" si="16"/>
        <v>4.652229299363057</v>
      </c>
      <c r="P332" s="182">
        <f t="shared" si="17"/>
        <v>0</v>
      </c>
      <c r="Q332" s="250"/>
      <c r="R332" s="255">
        <f>R331</f>
        <v>0</v>
      </c>
      <c r="S332" s="255">
        <f>S331</f>
        <v>0</v>
      </c>
      <c r="T332" s="255">
        <f>T331</f>
        <v>0</v>
      </c>
      <c r="U332" s="255">
        <f>U331</f>
        <v>0</v>
      </c>
      <c r="W332" s="183">
        <f>W331</f>
        <v>22</v>
      </c>
      <c r="X332" s="183">
        <f>X331</f>
        <v>0</v>
      </c>
      <c r="Y332" s="183">
        <f>Y331</f>
        <v>0</v>
      </c>
      <c r="Z332" s="183">
        <f>Z331</f>
        <v>0</v>
      </c>
    </row>
    <row r="333" spans="1:26" ht="12.75" hidden="1">
      <c r="A333" s="275" t="s">
        <v>132</v>
      </c>
      <c r="B333" s="276" t="s">
        <v>129</v>
      </c>
      <c r="C333" s="114">
        <v>0</v>
      </c>
      <c r="D333" s="115">
        <v>0</v>
      </c>
      <c r="E333" s="115">
        <v>0</v>
      </c>
      <c r="F333" s="127">
        <v>0</v>
      </c>
      <c r="H333" s="171">
        <v>0</v>
      </c>
      <c r="I333" s="171">
        <v>0</v>
      </c>
      <c r="J333" s="171">
        <v>0</v>
      </c>
      <c r="K333" s="171">
        <v>0</v>
      </c>
      <c r="L333" s="171"/>
      <c r="N333" s="173" t="str">
        <f t="shared" si="15"/>
        <v>-</v>
      </c>
      <c r="O333" s="174" t="str">
        <f t="shared" si="16"/>
        <v>-</v>
      </c>
      <c r="P333" s="175" t="str">
        <f t="shared" si="17"/>
        <v>-</v>
      </c>
      <c r="Q333" s="253"/>
      <c r="R333" s="254"/>
      <c r="S333" s="254"/>
      <c r="T333" s="254"/>
      <c r="U333" s="254"/>
      <c r="W333" s="176"/>
      <c r="X333" s="176"/>
      <c r="Y333" s="176"/>
      <c r="Z333" s="176"/>
    </row>
    <row r="334" spans="1:26" ht="13.5" hidden="1" thickBot="1">
      <c r="A334" s="277"/>
      <c r="B334" s="278"/>
      <c r="C334" s="118">
        <v>0</v>
      </c>
      <c r="D334" s="119">
        <v>0</v>
      </c>
      <c r="E334" s="119">
        <v>0</v>
      </c>
      <c r="F334" s="128">
        <v>0</v>
      </c>
      <c r="H334" s="178">
        <v>0</v>
      </c>
      <c r="I334" s="178">
        <v>0</v>
      </c>
      <c r="J334" s="178">
        <v>0</v>
      </c>
      <c r="K334" s="178">
        <v>0</v>
      </c>
      <c r="L334" s="178"/>
      <c r="N334" s="180" t="str">
        <f t="shared" si="15"/>
        <v>-</v>
      </c>
      <c r="O334" s="181" t="str">
        <f t="shared" si="16"/>
        <v>-</v>
      </c>
      <c r="P334" s="182" t="str">
        <f t="shared" si="17"/>
        <v>-</v>
      </c>
      <c r="Q334" s="253"/>
      <c r="R334" s="255">
        <f>R333</f>
        <v>0</v>
      </c>
      <c r="S334" s="255">
        <f>S333</f>
        <v>0</v>
      </c>
      <c r="T334" s="255">
        <f>T333</f>
        <v>0</v>
      </c>
      <c r="U334" s="255">
        <f>U333</f>
        <v>0</v>
      </c>
      <c r="W334" s="183">
        <f>W333</f>
        <v>0</v>
      </c>
      <c r="X334" s="183">
        <f>X333</f>
        <v>0</v>
      </c>
      <c r="Y334" s="183">
        <f>Y333</f>
        <v>0</v>
      </c>
      <c r="Z334" s="183">
        <f>Z333</f>
        <v>0</v>
      </c>
    </row>
    <row r="335" spans="1:26" ht="12.75" hidden="1">
      <c r="A335" s="275" t="s">
        <v>133</v>
      </c>
      <c r="B335" s="276" t="s">
        <v>134</v>
      </c>
      <c r="C335" s="114">
        <v>0</v>
      </c>
      <c r="D335" s="115">
        <v>0</v>
      </c>
      <c r="E335" s="115">
        <v>0</v>
      </c>
      <c r="F335" s="127">
        <v>0</v>
      </c>
      <c r="H335" s="171">
        <v>0</v>
      </c>
      <c r="I335" s="171">
        <v>0</v>
      </c>
      <c r="J335" s="171">
        <v>0</v>
      </c>
      <c r="K335" s="171">
        <v>0</v>
      </c>
      <c r="L335" s="171"/>
      <c r="N335" s="173" t="str">
        <f t="shared" si="15"/>
        <v>-</v>
      </c>
      <c r="O335" s="174" t="str">
        <f t="shared" si="16"/>
        <v>-</v>
      </c>
      <c r="P335" s="175" t="str">
        <f t="shared" si="17"/>
        <v>-</v>
      </c>
      <c r="Q335" s="253"/>
      <c r="R335" s="254"/>
      <c r="S335" s="254"/>
      <c r="T335" s="254"/>
      <c r="U335" s="254"/>
      <c r="W335" s="176"/>
      <c r="X335" s="176"/>
      <c r="Y335" s="176"/>
      <c r="Z335" s="176"/>
    </row>
    <row r="336" spans="1:26" ht="13.5" hidden="1" thickBot="1">
      <c r="A336" s="277"/>
      <c r="B336" s="278"/>
      <c r="C336" s="118">
        <v>0</v>
      </c>
      <c r="D336" s="119">
        <v>0</v>
      </c>
      <c r="E336" s="119">
        <v>0</v>
      </c>
      <c r="F336" s="128">
        <v>0</v>
      </c>
      <c r="H336" s="178">
        <v>0</v>
      </c>
      <c r="I336" s="178">
        <v>0</v>
      </c>
      <c r="J336" s="178">
        <v>0</v>
      </c>
      <c r="K336" s="178">
        <v>0</v>
      </c>
      <c r="L336" s="178"/>
      <c r="N336" s="180" t="str">
        <f t="shared" si="15"/>
        <v>-</v>
      </c>
      <c r="O336" s="181" t="str">
        <f t="shared" si="16"/>
        <v>-</v>
      </c>
      <c r="P336" s="182" t="str">
        <f t="shared" si="17"/>
        <v>-</v>
      </c>
      <c r="Q336" s="253"/>
      <c r="R336" s="255">
        <f>R335</f>
        <v>0</v>
      </c>
      <c r="S336" s="255">
        <f>S335</f>
        <v>0</v>
      </c>
      <c r="T336" s="255">
        <f>T335</f>
        <v>0</v>
      </c>
      <c r="U336" s="255">
        <f>U335</f>
        <v>0</v>
      </c>
      <c r="W336" s="183">
        <f>W335</f>
        <v>0</v>
      </c>
      <c r="X336" s="183">
        <f>X335</f>
        <v>0</v>
      </c>
      <c r="Y336" s="183">
        <f>Y335</f>
        <v>0</v>
      </c>
      <c r="Z336" s="183">
        <f>Z335</f>
        <v>0</v>
      </c>
    </row>
    <row r="337" spans="1:26" ht="12.75">
      <c r="A337" s="112" t="s">
        <v>135</v>
      </c>
      <c r="B337" s="113" t="s">
        <v>136</v>
      </c>
      <c r="C337" s="114">
        <v>28483</v>
      </c>
      <c r="D337" s="115">
        <v>19123</v>
      </c>
      <c r="E337" s="115">
        <v>6693</v>
      </c>
      <c r="F337" s="127">
        <v>2667</v>
      </c>
      <c r="H337" s="171">
        <v>27219</v>
      </c>
      <c r="I337" s="171">
        <v>18187</v>
      </c>
      <c r="J337" s="171">
        <v>6365</v>
      </c>
      <c r="K337" s="171">
        <v>2667</v>
      </c>
      <c r="L337" s="171"/>
      <c r="N337" s="173">
        <f t="shared" si="15"/>
        <v>4.643814982181567</v>
      </c>
      <c r="O337" s="174">
        <f t="shared" si="16"/>
        <v>5.1465332380271605</v>
      </c>
      <c r="P337" s="175">
        <f t="shared" si="17"/>
        <v>0</v>
      </c>
      <c r="Q337" s="250"/>
      <c r="R337" s="254">
        <v>8</v>
      </c>
      <c r="S337" s="254"/>
      <c r="T337" s="254"/>
      <c r="U337" s="254"/>
      <c r="W337" s="176">
        <v>19</v>
      </c>
      <c r="X337" s="176"/>
      <c r="Y337" s="176"/>
      <c r="Z337" s="176"/>
    </row>
    <row r="338" spans="1:26" ht="13.5" thickBot="1">
      <c r="A338" s="116"/>
      <c r="B338" s="117"/>
      <c r="C338" s="118">
        <v>42174</v>
      </c>
      <c r="D338" s="119">
        <v>23968</v>
      </c>
      <c r="E338" s="119">
        <v>8389</v>
      </c>
      <c r="F338" s="128">
        <v>9817</v>
      </c>
      <c r="H338" s="178">
        <v>40736</v>
      </c>
      <c r="I338" s="178">
        <v>22903</v>
      </c>
      <c r="J338" s="178">
        <v>8016</v>
      </c>
      <c r="K338" s="178">
        <v>9817</v>
      </c>
      <c r="L338" s="178"/>
      <c r="N338" s="180">
        <f t="shared" si="15"/>
        <v>3.530047132757261</v>
      </c>
      <c r="O338" s="181">
        <f t="shared" si="16"/>
        <v>4.650045845522428</v>
      </c>
      <c r="P338" s="182">
        <f t="shared" si="17"/>
        <v>0</v>
      </c>
      <c r="Q338" s="250"/>
      <c r="R338" s="255">
        <f>R337</f>
        <v>8</v>
      </c>
      <c r="S338" s="255">
        <f>S337</f>
        <v>0</v>
      </c>
      <c r="T338" s="255">
        <f>T337</f>
        <v>0</v>
      </c>
      <c r="U338" s="255">
        <f>U337</f>
        <v>0</v>
      </c>
      <c r="W338" s="183">
        <f>W337</f>
        <v>19</v>
      </c>
      <c r="X338" s="183">
        <f>X337</f>
        <v>0</v>
      </c>
      <c r="Y338" s="183">
        <f>Y337</f>
        <v>0</v>
      </c>
      <c r="Z338" s="183">
        <f>Z337</f>
        <v>0</v>
      </c>
    </row>
    <row r="339" spans="1:26" ht="12.75">
      <c r="A339" s="112" t="s">
        <v>137</v>
      </c>
      <c r="B339" s="113" t="s">
        <v>138</v>
      </c>
      <c r="C339" s="114">
        <v>30927</v>
      </c>
      <c r="D339" s="115">
        <v>20926</v>
      </c>
      <c r="E339" s="115">
        <v>7324</v>
      </c>
      <c r="F339" s="127">
        <v>2677</v>
      </c>
      <c r="H339" s="171">
        <v>29550</v>
      </c>
      <c r="I339" s="171">
        <v>19906</v>
      </c>
      <c r="J339" s="171">
        <v>6967</v>
      </c>
      <c r="K339" s="171">
        <v>2677</v>
      </c>
      <c r="L339" s="171"/>
      <c r="N339" s="173">
        <f t="shared" si="15"/>
        <v>4.6598984771573555</v>
      </c>
      <c r="O339" s="174">
        <f t="shared" si="16"/>
        <v>5.1240831909976805</v>
      </c>
      <c r="P339" s="175">
        <f t="shared" si="17"/>
        <v>0</v>
      </c>
      <c r="Q339" s="250"/>
      <c r="R339" s="254">
        <v>13</v>
      </c>
      <c r="S339" s="254"/>
      <c r="T339" s="254"/>
      <c r="U339" s="254"/>
      <c r="W339" s="176">
        <v>19</v>
      </c>
      <c r="X339" s="176"/>
      <c r="Y339" s="176"/>
      <c r="Z339" s="176"/>
    </row>
    <row r="340" spans="1:26" ht="13.5" thickBot="1">
      <c r="A340" s="116"/>
      <c r="B340" s="117"/>
      <c r="C340" s="118">
        <v>38951</v>
      </c>
      <c r="D340" s="119">
        <v>21589</v>
      </c>
      <c r="E340" s="119">
        <v>7556</v>
      </c>
      <c r="F340" s="128">
        <v>9806</v>
      </c>
      <c r="H340" s="178">
        <v>37655</v>
      </c>
      <c r="I340" s="178">
        <v>20629</v>
      </c>
      <c r="J340" s="178">
        <v>7220</v>
      </c>
      <c r="K340" s="178">
        <v>9806</v>
      </c>
      <c r="L340" s="178"/>
      <c r="N340" s="180">
        <f t="shared" si="15"/>
        <v>3.4417740007966984</v>
      </c>
      <c r="O340" s="181">
        <f t="shared" si="16"/>
        <v>4.653642929856034</v>
      </c>
      <c r="P340" s="182">
        <f t="shared" si="17"/>
        <v>0</v>
      </c>
      <c r="Q340" s="250"/>
      <c r="R340" s="255">
        <f>R339</f>
        <v>13</v>
      </c>
      <c r="S340" s="255">
        <f>S339</f>
        <v>0</v>
      </c>
      <c r="T340" s="255">
        <f>T339</f>
        <v>0</v>
      </c>
      <c r="U340" s="255">
        <f>U339</f>
        <v>0</v>
      </c>
      <c r="W340" s="183">
        <f>W339</f>
        <v>19</v>
      </c>
      <c r="X340" s="183">
        <f>X339</f>
        <v>0</v>
      </c>
      <c r="Y340" s="183">
        <f>Y339</f>
        <v>0</v>
      </c>
      <c r="Z340" s="183">
        <f>Z339</f>
        <v>0</v>
      </c>
    </row>
    <row r="341" spans="1:26" ht="12.75">
      <c r="A341" s="112" t="s">
        <v>139</v>
      </c>
      <c r="B341" s="113" t="s">
        <v>140</v>
      </c>
      <c r="C341" s="114">
        <v>27218</v>
      </c>
      <c r="D341" s="115">
        <v>18184</v>
      </c>
      <c r="E341" s="115">
        <v>6364</v>
      </c>
      <c r="F341" s="127">
        <v>2670</v>
      </c>
      <c r="H341" s="171">
        <v>26017</v>
      </c>
      <c r="I341" s="171">
        <v>17294</v>
      </c>
      <c r="J341" s="171">
        <v>6053</v>
      </c>
      <c r="K341" s="171">
        <v>2670</v>
      </c>
      <c r="L341" s="171"/>
      <c r="N341" s="173">
        <f t="shared" si="15"/>
        <v>4.61621247645769</v>
      </c>
      <c r="O341" s="174">
        <f t="shared" si="16"/>
        <v>5.146293512200771</v>
      </c>
      <c r="P341" s="175">
        <f t="shared" si="17"/>
        <v>0</v>
      </c>
      <c r="Q341" s="250"/>
      <c r="R341" s="254">
        <v>40</v>
      </c>
      <c r="S341" s="254"/>
      <c r="T341" s="254"/>
      <c r="U341" s="254"/>
      <c r="W341" s="176">
        <v>39</v>
      </c>
      <c r="X341" s="176"/>
      <c r="Y341" s="176"/>
      <c r="Z341" s="176"/>
    </row>
    <row r="342" spans="1:26" ht="13.5" thickBot="1">
      <c r="A342" s="116"/>
      <c r="B342" s="117"/>
      <c r="C342" s="118">
        <v>42301</v>
      </c>
      <c r="D342" s="119">
        <v>24062</v>
      </c>
      <c r="E342" s="119">
        <v>8422</v>
      </c>
      <c r="F342" s="128">
        <v>9817</v>
      </c>
      <c r="H342" s="178">
        <v>40856</v>
      </c>
      <c r="I342" s="178">
        <v>22992</v>
      </c>
      <c r="J342" s="178">
        <v>8047</v>
      </c>
      <c r="K342" s="178">
        <v>9817</v>
      </c>
      <c r="L342" s="178"/>
      <c r="N342" s="180">
        <f t="shared" si="15"/>
        <v>3.5368122185235933</v>
      </c>
      <c r="O342" s="181">
        <f t="shared" si="16"/>
        <v>4.653792623521241</v>
      </c>
      <c r="P342" s="182">
        <f t="shared" si="17"/>
        <v>0</v>
      </c>
      <c r="Q342" s="250"/>
      <c r="R342" s="255">
        <f>R341</f>
        <v>40</v>
      </c>
      <c r="S342" s="255">
        <f>S341</f>
        <v>0</v>
      </c>
      <c r="T342" s="255">
        <f>T341</f>
        <v>0</v>
      </c>
      <c r="U342" s="255">
        <f>U341</f>
        <v>0</v>
      </c>
      <c r="W342" s="183">
        <f>W341</f>
        <v>39</v>
      </c>
      <c r="X342" s="183">
        <f>X341</f>
        <v>0</v>
      </c>
      <c r="Y342" s="183">
        <f>Y341</f>
        <v>0</v>
      </c>
      <c r="Z342" s="183">
        <f>Z341</f>
        <v>0</v>
      </c>
    </row>
    <row r="343" spans="1:26" ht="12.75">
      <c r="A343" s="112" t="s">
        <v>141</v>
      </c>
      <c r="B343" s="113" t="s">
        <v>142</v>
      </c>
      <c r="C343" s="114">
        <v>30436</v>
      </c>
      <c r="D343" s="115">
        <v>20563</v>
      </c>
      <c r="E343" s="115">
        <v>7197</v>
      </c>
      <c r="F343" s="127">
        <v>2676</v>
      </c>
      <c r="H343" s="171">
        <v>29083</v>
      </c>
      <c r="I343" s="171">
        <v>19561</v>
      </c>
      <c r="J343" s="171">
        <v>6846</v>
      </c>
      <c r="K343" s="171">
        <v>2676</v>
      </c>
      <c r="L343" s="171"/>
      <c r="N343" s="173">
        <f aca="true" t="shared" si="18" ref="N343:N406">IF(H343=0,"-",C343/H343*100-100)</f>
        <v>4.652202317505072</v>
      </c>
      <c r="O343" s="174">
        <f aca="true" t="shared" si="19" ref="O343:O406">IF(H343=0,"-",D343/I343*100-100)</f>
        <v>5.122437503195144</v>
      </c>
      <c r="P343" s="175">
        <f aca="true" t="shared" si="20" ref="P343:P406">IF(H343=0,"-",F343/(K343+L343)*100-100)</f>
        <v>0</v>
      </c>
      <c r="Q343" s="250"/>
      <c r="R343" s="254">
        <v>63</v>
      </c>
      <c r="S343" s="254"/>
      <c r="T343" s="254"/>
      <c r="U343" s="254"/>
      <c r="W343" s="176">
        <v>121</v>
      </c>
      <c r="X343" s="176"/>
      <c r="Y343" s="176"/>
      <c r="Z343" s="176"/>
    </row>
    <row r="344" spans="1:26" ht="13.5" thickBot="1">
      <c r="A344" s="116"/>
      <c r="B344" s="117"/>
      <c r="C344" s="118">
        <v>38423</v>
      </c>
      <c r="D344" s="119">
        <v>21198</v>
      </c>
      <c r="E344" s="119">
        <v>7419</v>
      </c>
      <c r="F344" s="128">
        <v>9806</v>
      </c>
      <c r="H344" s="178">
        <v>37152</v>
      </c>
      <c r="I344" s="178">
        <v>20256</v>
      </c>
      <c r="J344" s="178">
        <v>7090</v>
      </c>
      <c r="K344" s="178">
        <v>9806</v>
      </c>
      <c r="L344" s="178"/>
      <c r="N344" s="180">
        <f t="shared" si="18"/>
        <v>3.421080964685615</v>
      </c>
      <c r="O344" s="181">
        <f t="shared" si="19"/>
        <v>4.65047393364928</v>
      </c>
      <c r="P344" s="182">
        <f t="shared" si="20"/>
        <v>0</v>
      </c>
      <c r="Q344" s="250"/>
      <c r="R344" s="255">
        <f>R343</f>
        <v>63</v>
      </c>
      <c r="S344" s="255">
        <f>S343</f>
        <v>0</v>
      </c>
      <c r="T344" s="255">
        <f>T343</f>
        <v>0</v>
      </c>
      <c r="U344" s="255">
        <f>U343</f>
        <v>0</v>
      </c>
      <c r="W344" s="183">
        <f>W343</f>
        <v>121</v>
      </c>
      <c r="X344" s="183">
        <f>X343</f>
        <v>0</v>
      </c>
      <c r="Y344" s="183">
        <f>Y343</f>
        <v>0</v>
      </c>
      <c r="Z344" s="183">
        <f>Z343</f>
        <v>0</v>
      </c>
    </row>
    <row r="345" spans="1:26" ht="12.75" hidden="1">
      <c r="A345" s="275" t="s">
        <v>143</v>
      </c>
      <c r="B345" s="276" t="s">
        <v>144</v>
      </c>
      <c r="C345" s="114">
        <v>0</v>
      </c>
      <c r="D345" s="115">
        <v>0</v>
      </c>
      <c r="E345" s="115">
        <v>0</v>
      </c>
      <c r="F345" s="127">
        <v>0</v>
      </c>
      <c r="H345" s="171">
        <v>0</v>
      </c>
      <c r="I345" s="171">
        <v>0</v>
      </c>
      <c r="J345" s="171">
        <v>0</v>
      </c>
      <c r="K345" s="171">
        <v>0</v>
      </c>
      <c r="L345" s="171"/>
      <c r="N345" s="173" t="str">
        <f t="shared" si="18"/>
        <v>-</v>
      </c>
      <c r="O345" s="174" t="str">
        <f t="shared" si="19"/>
        <v>-</v>
      </c>
      <c r="P345" s="175" t="str">
        <f t="shared" si="20"/>
        <v>-</v>
      </c>
      <c r="Q345" s="253"/>
      <c r="R345" s="254"/>
      <c r="S345" s="254"/>
      <c r="T345" s="254"/>
      <c r="U345" s="254"/>
      <c r="W345" s="176"/>
      <c r="X345" s="176"/>
      <c r="Y345" s="176"/>
      <c r="Z345" s="176"/>
    </row>
    <row r="346" spans="1:26" ht="13.5" hidden="1" thickBot="1">
      <c r="A346" s="277"/>
      <c r="B346" s="278"/>
      <c r="C346" s="118">
        <v>0</v>
      </c>
      <c r="D346" s="119">
        <v>0</v>
      </c>
      <c r="E346" s="119">
        <v>0</v>
      </c>
      <c r="F346" s="128">
        <v>0</v>
      </c>
      <c r="H346" s="178">
        <v>0</v>
      </c>
      <c r="I346" s="178">
        <v>0</v>
      </c>
      <c r="J346" s="178">
        <v>0</v>
      </c>
      <c r="K346" s="178">
        <v>0</v>
      </c>
      <c r="L346" s="178"/>
      <c r="N346" s="180" t="str">
        <f t="shared" si="18"/>
        <v>-</v>
      </c>
      <c r="O346" s="181" t="str">
        <f t="shared" si="19"/>
        <v>-</v>
      </c>
      <c r="P346" s="182" t="str">
        <f t="shared" si="20"/>
        <v>-</v>
      </c>
      <c r="Q346" s="253"/>
      <c r="R346" s="255">
        <f>R345</f>
        <v>0</v>
      </c>
      <c r="S346" s="255">
        <f>S345</f>
        <v>0</v>
      </c>
      <c r="T346" s="255">
        <f>T345</f>
        <v>0</v>
      </c>
      <c r="U346" s="255">
        <f>U345</f>
        <v>0</v>
      </c>
      <c r="W346" s="183">
        <f>W345</f>
        <v>0</v>
      </c>
      <c r="X346" s="183">
        <f>X345</f>
        <v>0</v>
      </c>
      <c r="Y346" s="183">
        <f>Y345</f>
        <v>0</v>
      </c>
      <c r="Z346" s="183">
        <f>Z345</f>
        <v>0</v>
      </c>
    </row>
    <row r="347" spans="1:26" ht="12.75">
      <c r="A347" s="112" t="s">
        <v>145</v>
      </c>
      <c r="B347" s="113" t="s">
        <v>146</v>
      </c>
      <c r="C347" s="114">
        <v>23664</v>
      </c>
      <c r="D347" s="115">
        <v>15554</v>
      </c>
      <c r="E347" s="115">
        <v>5444</v>
      </c>
      <c r="F347" s="127">
        <v>2666</v>
      </c>
      <c r="H347" s="171">
        <v>22637</v>
      </c>
      <c r="I347" s="171">
        <v>14793</v>
      </c>
      <c r="J347" s="171">
        <v>5178</v>
      </c>
      <c r="K347" s="171">
        <v>2666</v>
      </c>
      <c r="L347" s="171"/>
      <c r="N347" s="173">
        <f t="shared" si="18"/>
        <v>4.536820250033131</v>
      </c>
      <c r="O347" s="174">
        <f t="shared" si="19"/>
        <v>5.144325018589882</v>
      </c>
      <c r="P347" s="175">
        <f t="shared" si="20"/>
        <v>0</v>
      </c>
      <c r="Q347" s="250"/>
      <c r="R347" s="254">
        <v>8</v>
      </c>
      <c r="S347" s="254"/>
      <c r="T347" s="254"/>
      <c r="U347" s="254"/>
      <c r="W347" s="176">
        <v>11</v>
      </c>
      <c r="X347" s="176"/>
      <c r="Y347" s="176"/>
      <c r="Z347" s="176"/>
    </row>
    <row r="348" spans="1:26" ht="13.5" thickBot="1">
      <c r="A348" s="116"/>
      <c r="B348" s="117"/>
      <c r="C348" s="118">
        <v>29916</v>
      </c>
      <c r="D348" s="119">
        <v>17208</v>
      </c>
      <c r="E348" s="119">
        <v>6023</v>
      </c>
      <c r="F348" s="128">
        <v>6685</v>
      </c>
      <c r="H348" s="178">
        <v>28883</v>
      </c>
      <c r="I348" s="178">
        <v>16443</v>
      </c>
      <c r="J348" s="178">
        <v>5755</v>
      </c>
      <c r="K348" s="178">
        <v>6685</v>
      </c>
      <c r="L348" s="178"/>
      <c r="N348" s="180">
        <f t="shared" si="18"/>
        <v>3.576498286189107</v>
      </c>
      <c r="O348" s="181">
        <f t="shared" si="19"/>
        <v>4.652435686918437</v>
      </c>
      <c r="P348" s="182">
        <f t="shared" si="20"/>
        <v>0</v>
      </c>
      <c r="Q348" s="250"/>
      <c r="R348" s="255">
        <f>R347</f>
        <v>8</v>
      </c>
      <c r="S348" s="255">
        <f>S347</f>
        <v>0</v>
      </c>
      <c r="T348" s="255">
        <f>T347</f>
        <v>0</v>
      </c>
      <c r="U348" s="255">
        <f>U347</f>
        <v>0</v>
      </c>
      <c r="W348" s="183">
        <f>W347</f>
        <v>11</v>
      </c>
      <c r="X348" s="183">
        <f>X347</f>
        <v>0</v>
      </c>
      <c r="Y348" s="183">
        <f>Y347</f>
        <v>0</v>
      </c>
      <c r="Z348" s="183">
        <f>Z347</f>
        <v>0</v>
      </c>
    </row>
    <row r="349" spans="1:26" ht="12.75">
      <c r="A349" s="112" t="s">
        <v>147</v>
      </c>
      <c r="B349" s="113" t="s">
        <v>148</v>
      </c>
      <c r="C349" s="114">
        <v>31862</v>
      </c>
      <c r="D349" s="115">
        <v>21612</v>
      </c>
      <c r="E349" s="115">
        <v>7564</v>
      </c>
      <c r="F349" s="127">
        <v>2686</v>
      </c>
      <c r="H349" s="171">
        <v>30434</v>
      </c>
      <c r="I349" s="171">
        <v>20554</v>
      </c>
      <c r="J349" s="171">
        <v>7194</v>
      </c>
      <c r="K349" s="171">
        <v>2686</v>
      </c>
      <c r="L349" s="171"/>
      <c r="N349" s="173">
        <f t="shared" si="18"/>
        <v>4.692120654531109</v>
      </c>
      <c r="O349" s="174">
        <f t="shared" si="19"/>
        <v>5.14741656125328</v>
      </c>
      <c r="P349" s="175">
        <f t="shared" si="20"/>
        <v>0</v>
      </c>
      <c r="Q349" s="250"/>
      <c r="R349" s="254">
        <v>1</v>
      </c>
      <c r="S349" s="254"/>
      <c r="T349" s="254"/>
      <c r="U349" s="254"/>
      <c r="W349" s="176">
        <v>1</v>
      </c>
      <c r="X349" s="176"/>
      <c r="Y349" s="176"/>
      <c r="Z349" s="176"/>
    </row>
    <row r="350" spans="1:26" ht="13.5" thickBot="1">
      <c r="A350" s="116"/>
      <c r="B350" s="117"/>
      <c r="C350" s="118">
        <v>40728</v>
      </c>
      <c r="D350" s="119">
        <v>22945</v>
      </c>
      <c r="E350" s="119">
        <v>8031</v>
      </c>
      <c r="F350" s="128">
        <v>9752</v>
      </c>
      <c r="H350" s="178">
        <v>39351</v>
      </c>
      <c r="I350" s="178">
        <v>21925</v>
      </c>
      <c r="J350" s="178">
        <v>7674</v>
      </c>
      <c r="K350" s="178">
        <v>9752</v>
      </c>
      <c r="L350" s="178"/>
      <c r="N350" s="180">
        <f t="shared" si="18"/>
        <v>3.499275749027973</v>
      </c>
      <c r="O350" s="181">
        <f t="shared" si="19"/>
        <v>4.652223489167611</v>
      </c>
      <c r="P350" s="182">
        <f t="shared" si="20"/>
        <v>0</v>
      </c>
      <c r="Q350" s="250"/>
      <c r="R350" s="255">
        <f>R349</f>
        <v>1</v>
      </c>
      <c r="S350" s="255">
        <f>S349</f>
        <v>0</v>
      </c>
      <c r="T350" s="255">
        <f>T349</f>
        <v>0</v>
      </c>
      <c r="U350" s="255">
        <f>U349</f>
        <v>0</v>
      </c>
      <c r="W350" s="183">
        <f>W349</f>
        <v>1</v>
      </c>
      <c r="X350" s="183">
        <f>X349</f>
        <v>0</v>
      </c>
      <c r="Y350" s="183">
        <f>Y349</f>
        <v>0</v>
      </c>
      <c r="Z350" s="183">
        <f>Z349</f>
        <v>0</v>
      </c>
    </row>
    <row r="351" spans="1:26" ht="12.75" hidden="1">
      <c r="A351" s="275" t="s">
        <v>149</v>
      </c>
      <c r="B351" s="276" t="s">
        <v>150</v>
      </c>
      <c r="C351" s="114">
        <v>0</v>
      </c>
      <c r="D351" s="115">
        <v>0</v>
      </c>
      <c r="E351" s="115">
        <v>0</v>
      </c>
      <c r="F351" s="127">
        <v>0</v>
      </c>
      <c r="H351" s="171">
        <v>0</v>
      </c>
      <c r="I351" s="171">
        <v>0</v>
      </c>
      <c r="J351" s="171">
        <v>0</v>
      </c>
      <c r="K351" s="171">
        <v>0</v>
      </c>
      <c r="L351" s="171"/>
      <c r="N351" s="173" t="str">
        <f t="shared" si="18"/>
        <v>-</v>
      </c>
      <c r="O351" s="174" t="str">
        <f t="shared" si="19"/>
        <v>-</v>
      </c>
      <c r="P351" s="175" t="str">
        <f t="shared" si="20"/>
        <v>-</v>
      </c>
      <c r="Q351" s="253"/>
      <c r="R351" s="254"/>
      <c r="S351" s="254"/>
      <c r="T351" s="254"/>
      <c r="U351" s="254"/>
      <c r="W351" s="176"/>
      <c r="X351" s="176"/>
      <c r="Y351" s="176"/>
      <c r="Z351" s="176"/>
    </row>
    <row r="352" spans="1:26" ht="13.5" hidden="1" thickBot="1">
      <c r="A352" s="277"/>
      <c r="B352" s="278"/>
      <c r="C352" s="118">
        <v>0</v>
      </c>
      <c r="D352" s="119">
        <v>0</v>
      </c>
      <c r="E352" s="119">
        <v>0</v>
      </c>
      <c r="F352" s="128">
        <v>0</v>
      </c>
      <c r="H352" s="178">
        <v>0</v>
      </c>
      <c r="I352" s="178">
        <v>0</v>
      </c>
      <c r="J352" s="178">
        <v>0</v>
      </c>
      <c r="K352" s="178">
        <v>0</v>
      </c>
      <c r="L352" s="178"/>
      <c r="N352" s="180" t="str">
        <f t="shared" si="18"/>
        <v>-</v>
      </c>
      <c r="O352" s="181" t="str">
        <f t="shared" si="19"/>
        <v>-</v>
      </c>
      <c r="P352" s="182" t="str">
        <f t="shared" si="20"/>
        <v>-</v>
      </c>
      <c r="Q352" s="253"/>
      <c r="R352" s="255">
        <f>R351</f>
        <v>0</v>
      </c>
      <c r="S352" s="255">
        <f>S351</f>
        <v>0</v>
      </c>
      <c r="T352" s="255">
        <f>T351</f>
        <v>0</v>
      </c>
      <c r="U352" s="255">
        <f>U351</f>
        <v>0</v>
      </c>
      <c r="W352" s="183">
        <f>W351</f>
        <v>0</v>
      </c>
      <c r="X352" s="183">
        <f>X351</f>
        <v>0</v>
      </c>
      <c r="Y352" s="183">
        <f>Y351</f>
        <v>0</v>
      </c>
      <c r="Z352" s="183">
        <f>Z351</f>
        <v>0</v>
      </c>
    </row>
    <row r="353" spans="1:26" ht="12.75" hidden="1">
      <c r="A353" s="275" t="s">
        <v>151</v>
      </c>
      <c r="B353" s="276" t="s">
        <v>152</v>
      </c>
      <c r="C353" s="114">
        <v>0</v>
      </c>
      <c r="D353" s="115">
        <v>0</v>
      </c>
      <c r="E353" s="115">
        <v>0</v>
      </c>
      <c r="F353" s="127">
        <v>0</v>
      </c>
      <c r="H353" s="171">
        <v>0</v>
      </c>
      <c r="I353" s="171">
        <v>0</v>
      </c>
      <c r="J353" s="171">
        <v>0</v>
      </c>
      <c r="K353" s="171">
        <v>0</v>
      </c>
      <c r="L353" s="171"/>
      <c r="N353" s="173" t="str">
        <f t="shared" si="18"/>
        <v>-</v>
      </c>
      <c r="O353" s="174" t="str">
        <f t="shared" si="19"/>
        <v>-</v>
      </c>
      <c r="P353" s="175" t="str">
        <f t="shared" si="20"/>
        <v>-</v>
      </c>
      <c r="Q353" s="253"/>
      <c r="R353" s="254"/>
      <c r="S353" s="254"/>
      <c r="T353" s="254"/>
      <c r="U353" s="254"/>
      <c r="W353" s="176"/>
      <c r="X353" s="176"/>
      <c r="Y353" s="176"/>
      <c r="Z353" s="176"/>
    </row>
    <row r="354" spans="1:26" ht="13.5" hidden="1" thickBot="1">
      <c r="A354" s="277"/>
      <c r="B354" s="278"/>
      <c r="C354" s="118">
        <v>0</v>
      </c>
      <c r="D354" s="119">
        <v>0</v>
      </c>
      <c r="E354" s="119">
        <v>0</v>
      </c>
      <c r="F354" s="128">
        <v>0</v>
      </c>
      <c r="H354" s="178">
        <v>0</v>
      </c>
      <c r="I354" s="178">
        <v>0</v>
      </c>
      <c r="J354" s="178">
        <v>0</v>
      </c>
      <c r="K354" s="178">
        <v>0</v>
      </c>
      <c r="L354" s="178"/>
      <c r="N354" s="180" t="str">
        <f t="shared" si="18"/>
        <v>-</v>
      </c>
      <c r="O354" s="181" t="str">
        <f t="shared" si="19"/>
        <v>-</v>
      </c>
      <c r="P354" s="182" t="str">
        <f t="shared" si="20"/>
        <v>-</v>
      </c>
      <c r="Q354" s="253"/>
      <c r="R354" s="255">
        <f>R353</f>
        <v>0</v>
      </c>
      <c r="S354" s="255">
        <f>S353</f>
        <v>0</v>
      </c>
      <c r="T354" s="255">
        <f>T353</f>
        <v>0</v>
      </c>
      <c r="U354" s="255">
        <f>U353</f>
        <v>0</v>
      </c>
      <c r="W354" s="183">
        <f>W353</f>
        <v>0</v>
      </c>
      <c r="X354" s="183">
        <f>X353</f>
        <v>0</v>
      </c>
      <c r="Y354" s="183">
        <f>Y353</f>
        <v>0</v>
      </c>
      <c r="Z354" s="183">
        <f>Z353</f>
        <v>0</v>
      </c>
    </row>
    <row r="355" spans="1:26" ht="12.75" hidden="1">
      <c r="A355" s="275" t="s">
        <v>153</v>
      </c>
      <c r="B355" s="276" t="s">
        <v>154</v>
      </c>
      <c r="C355" s="114">
        <v>0</v>
      </c>
      <c r="D355" s="115">
        <v>0</v>
      </c>
      <c r="E355" s="115">
        <v>0</v>
      </c>
      <c r="F355" s="127">
        <v>0</v>
      </c>
      <c r="H355" s="171">
        <v>0</v>
      </c>
      <c r="I355" s="171">
        <v>0</v>
      </c>
      <c r="J355" s="171">
        <v>0</v>
      </c>
      <c r="K355" s="171">
        <v>0</v>
      </c>
      <c r="L355" s="171"/>
      <c r="N355" s="173" t="str">
        <f t="shared" si="18"/>
        <v>-</v>
      </c>
      <c r="O355" s="174" t="str">
        <f t="shared" si="19"/>
        <v>-</v>
      </c>
      <c r="P355" s="175" t="str">
        <f t="shared" si="20"/>
        <v>-</v>
      </c>
      <c r="Q355" s="253"/>
      <c r="R355" s="254"/>
      <c r="S355" s="254"/>
      <c r="T355" s="254"/>
      <c r="U355" s="254"/>
      <c r="W355" s="176"/>
      <c r="X355" s="176"/>
      <c r="Y355" s="176"/>
      <c r="Z355" s="176"/>
    </row>
    <row r="356" spans="1:26" ht="13.5" hidden="1" thickBot="1">
      <c r="A356" s="277"/>
      <c r="B356" s="278"/>
      <c r="C356" s="118">
        <v>0</v>
      </c>
      <c r="D356" s="119">
        <v>0</v>
      </c>
      <c r="E356" s="119">
        <v>0</v>
      </c>
      <c r="F356" s="128">
        <v>0</v>
      </c>
      <c r="H356" s="178">
        <v>0</v>
      </c>
      <c r="I356" s="178">
        <v>0</v>
      </c>
      <c r="J356" s="178">
        <v>0</v>
      </c>
      <c r="K356" s="178">
        <v>0</v>
      </c>
      <c r="L356" s="178"/>
      <c r="N356" s="180" t="str">
        <f t="shared" si="18"/>
        <v>-</v>
      </c>
      <c r="O356" s="181" t="str">
        <f t="shared" si="19"/>
        <v>-</v>
      </c>
      <c r="P356" s="182" t="str">
        <f t="shared" si="20"/>
        <v>-</v>
      </c>
      <c r="Q356" s="253"/>
      <c r="R356" s="255">
        <f>R355</f>
        <v>0</v>
      </c>
      <c r="S356" s="255">
        <f>S355</f>
        <v>0</v>
      </c>
      <c r="T356" s="255">
        <f>T355</f>
        <v>0</v>
      </c>
      <c r="U356" s="255">
        <f>U355</f>
        <v>0</v>
      </c>
      <c r="W356" s="183">
        <f>W355</f>
        <v>0</v>
      </c>
      <c r="X356" s="183">
        <f>X355</f>
        <v>0</v>
      </c>
      <c r="Y356" s="183">
        <f>Y355</f>
        <v>0</v>
      </c>
      <c r="Z356" s="183">
        <f>Z355</f>
        <v>0</v>
      </c>
    </row>
    <row r="357" spans="1:26" ht="12.75">
      <c r="A357" s="112" t="s">
        <v>155</v>
      </c>
      <c r="B357" s="113" t="s">
        <v>156</v>
      </c>
      <c r="C357" s="114">
        <v>26627</v>
      </c>
      <c r="D357" s="115">
        <v>17760</v>
      </c>
      <c r="E357" s="115">
        <v>6216</v>
      </c>
      <c r="F357" s="127">
        <v>2651</v>
      </c>
      <c r="H357" s="171">
        <v>25454</v>
      </c>
      <c r="I357" s="171">
        <v>16891</v>
      </c>
      <c r="J357" s="171">
        <v>5912</v>
      </c>
      <c r="K357" s="171">
        <v>2651</v>
      </c>
      <c r="L357" s="171"/>
      <c r="N357" s="173">
        <f t="shared" si="18"/>
        <v>4.6083130352793376</v>
      </c>
      <c r="O357" s="174">
        <f t="shared" si="19"/>
        <v>5.144751642886746</v>
      </c>
      <c r="P357" s="175">
        <f t="shared" si="20"/>
        <v>0</v>
      </c>
      <c r="Q357" s="256" t="s">
        <v>2844</v>
      </c>
      <c r="R357" s="254">
        <v>33</v>
      </c>
      <c r="S357" s="254"/>
      <c r="T357" s="254"/>
      <c r="U357" s="254"/>
      <c r="W357" s="176">
        <v>39</v>
      </c>
      <c r="X357" s="176"/>
      <c r="Y357" s="176"/>
      <c r="Z357" s="176"/>
    </row>
    <row r="358" spans="1:26" ht="13.5" thickBot="1">
      <c r="A358" s="116"/>
      <c r="B358" s="117"/>
      <c r="C358" s="118">
        <v>40673</v>
      </c>
      <c r="D358" s="119">
        <v>22901</v>
      </c>
      <c r="E358" s="119">
        <v>8015</v>
      </c>
      <c r="F358" s="128">
        <v>9757</v>
      </c>
      <c r="H358" s="178">
        <v>39299</v>
      </c>
      <c r="I358" s="178">
        <v>21883</v>
      </c>
      <c r="J358" s="178">
        <v>7659</v>
      </c>
      <c r="K358" s="178">
        <v>9757</v>
      </c>
      <c r="L358" s="178"/>
      <c r="N358" s="180">
        <f t="shared" si="18"/>
        <v>3.4962721697753096</v>
      </c>
      <c r="O358" s="181">
        <f t="shared" si="19"/>
        <v>4.652012978110861</v>
      </c>
      <c r="P358" s="182">
        <f t="shared" si="20"/>
        <v>0</v>
      </c>
      <c r="Q358" s="256"/>
      <c r="R358" s="255">
        <f>R357</f>
        <v>33</v>
      </c>
      <c r="S358" s="255">
        <f>S357</f>
        <v>0</v>
      </c>
      <c r="T358" s="255">
        <f>T357</f>
        <v>0</v>
      </c>
      <c r="U358" s="255">
        <f>U357</f>
        <v>0</v>
      </c>
      <c r="W358" s="183">
        <f>W357</f>
        <v>39</v>
      </c>
      <c r="X358" s="183">
        <f>X357</f>
        <v>0</v>
      </c>
      <c r="Y358" s="183">
        <f>Y357</f>
        <v>0</v>
      </c>
      <c r="Z358" s="183">
        <f>Z357</f>
        <v>0</v>
      </c>
    </row>
    <row r="359" spans="1:26" ht="12.75" hidden="1">
      <c r="A359" s="275" t="s">
        <v>157</v>
      </c>
      <c r="B359" s="276" t="s">
        <v>158</v>
      </c>
      <c r="C359" s="114">
        <v>0</v>
      </c>
      <c r="D359" s="115">
        <v>0</v>
      </c>
      <c r="E359" s="115">
        <v>0</v>
      </c>
      <c r="F359" s="127">
        <v>0</v>
      </c>
      <c r="H359" s="171">
        <v>0</v>
      </c>
      <c r="I359" s="171">
        <v>0</v>
      </c>
      <c r="J359" s="171">
        <v>0</v>
      </c>
      <c r="K359" s="171">
        <v>0</v>
      </c>
      <c r="L359" s="171"/>
      <c r="N359" s="173" t="str">
        <f t="shared" si="18"/>
        <v>-</v>
      </c>
      <c r="O359" s="174" t="str">
        <f t="shared" si="19"/>
        <v>-</v>
      </c>
      <c r="P359" s="175" t="str">
        <f t="shared" si="20"/>
        <v>-</v>
      </c>
      <c r="Q359" s="253"/>
      <c r="R359" s="254"/>
      <c r="S359" s="254"/>
      <c r="T359" s="254"/>
      <c r="U359" s="254"/>
      <c r="W359" s="176"/>
      <c r="X359" s="176"/>
      <c r="Y359" s="176"/>
      <c r="Z359" s="176"/>
    </row>
    <row r="360" spans="1:26" ht="13.5" hidden="1" thickBot="1">
      <c r="A360" s="277"/>
      <c r="B360" s="278"/>
      <c r="C360" s="118">
        <v>0</v>
      </c>
      <c r="D360" s="119">
        <v>0</v>
      </c>
      <c r="E360" s="119">
        <v>0</v>
      </c>
      <c r="F360" s="128">
        <v>0</v>
      </c>
      <c r="H360" s="178">
        <v>0</v>
      </c>
      <c r="I360" s="178">
        <v>0</v>
      </c>
      <c r="J360" s="178">
        <v>0</v>
      </c>
      <c r="K360" s="178">
        <v>0</v>
      </c>
      <c r="L360" s="178"/>
      <c r="N360" s="180" t="str">
        <f t="shared" si="18"/>
        <v>-</v>
      </c>
      <c r="O360" s="181" t="str">
        <f t="shared" si="19"/>
        <v>-</v>
      </c>
      <c r="P360" s="182" t="str">
        <f t="shared" si="20"/>
        <v>-</v>
      </c>
      <c r="Q360" s="253"/>
      <c r="R360" s="255">
        <f>R359</f>
        <v>0</v>
      </c>
      <c r="S360" s="255">
        <f>S359</f>
        <v>0</v>
      </c>
      <c r="T360" s="255">
        <f>T359</f>
        <v>0</v>
      </c>
      <c r="U360" s="255">
        <f>U359</f>
        <v>0</v>
      </c>
      <c r="W360" s="183">
        <f>W359</f>
        <v>0</v>
      </c>
      <c r="X360" s="183">
        <f>X359</f>
        <v>0</v>
      </c>
      <c r="Y360" s="183">
        <f>Y359</f>
        <v>0</v>
      </c>
      <c r="Z360" s="183">
        <f>Z359</f>
        <v>0</v>
      </c>
    </row>
    <row r="361" spans="1:26" ht="12.75" hidden="1">
      <c r="A361" s="275" t="s">
        <v>159</v>
      </c>
      <c r="B361" s="276" t="s">
        <v>160</v>
      </c>
      <c r="C361" s="114">
        <v>0</v>
      </c>
      <c r="D361" s="115">
        <v>0</v>
      </c>
      <c r="E361" s="115">
        <v>0</v>
      </c>
      <c r="F361" s="127">
        <v>0</v>
      </c>
      <c r="H361" s="171">
        <v>0</v>
      </c>
      <c r="I361" s="171">
        <v>0</v>
      </c>
      <c r="J361" s="171">
        <v>0</v>
      </c>
      <c r="K361" s="171">
        <v>0</v>
      </c>
      <c r="L361" s="171"/>
      <c r="N361" s="173" t="str">
        <f t="shared" si="18"/>
        <v>-</v>
      </c>
      <c r="O361" s="174" t="str">
        <f t="shared" si="19"/>
        <v>-</v>
      </c>
      <c r="P361" s="175" t="str">
        <f t="shared" si="20"/>
        <v>-</v>
      </c>
      <c r="Q361" s="253"/>
      <c r="R361" s="254"/>
      <c r="S361" s="254"/>
      <c r="T361" s="254"/>
      <c r="U361" s="254"/>
      <c r="W361" s="176"/>
      <c r="X361" s="176"/>
      <c r="Y361" s="176"/>
      <c r="Z361" s="176"/>
    </row>
    <row r="362" spans="1:26" ht="13.5" hidden="1" thickBot="1">
      <c r="A362" s="277"/>
      <c r="B362" s="278"/>
      <c r="C362" s="118">
        <v>0</v>
      </c>
      <c r="D362" s="119">
        <v>0</v>
      </c>
      <c r="E362" s="119">
        <v>0</v>
      </c>
      <c r="F362" s="128">
        <v>0</v>
      </c>
      <c r="H362" s="178">
        <v>0</v>
      </c>
      <c r="I362" s="178">
        <v>0</v>
      </c>
      <c r="J362" s="178">
        <v>0</v>
      </c>
      <c r="K362" s="178">
        <v>0</v>
      </c>
      <c r="L362" s="178"/>
      <c r="N362" s="180" t="str">
        <f t="shared" si="18"/>
        <v>-</v>
      </c>
      <c r="O362" s="181" t="str">
        <f t="shared" si="19"/>
        <v>-</v>
      </c>
      <c r="P362" s="182" t="str">
        <f t="shared" si="20"/>
        <v>-</v>
      </c>
      <c r="Q362" s="253"/>
      <c r="R362" s="255">
        <f>R361</f>
        <v>0</v>
      </c>
      <c r="S362" s="255">
        <f>S361</f>
        <v>0</v>
      </c>
      <c r="T362" s="255">
        <f>T361</f>
        <v>0</v>
      </c>
      <c r="U362" s="255">
        <f>U361</f>
        <v>0</v>
      </c>
      <c r="W362" s="183">
        <f>W361</f>
        <v>0</v>
      </c>
      <c r="X362" s="183">
        <f>X361</f>
        <v>0</v>
      </c>
      <c r="Y362" s="183">
        <f>Y361</f>
        <v>0</v>
      </c>
      <c r="Z362" s="183">
        <f>Z361</f>
        <v>0</v>
      </c>
    </row>
    <row r="363" spans="1:26" ht="12.75" hidden="1">
      <c r="A363" s="275" t="s">
        <v>161</v>
      </c>
      <c r="B363" s="276" t="s">
        <v>162</v>
      </c>
      <c r="C363" s="114">
        <v>24146</v>
      </c>
      <c r="D363" s="115">
        <v>15945</v>
      </c>
      <c r="E363" s="115">
        <v>5581</v>
      </c>
      <c r="F363" s="127">
        <v>2620</v>
      </c>
      <c r="H363" s="171">
        <v>23091</v>
      </c>
      <c r="I363" s="171">
        <v>15164</v>
      </c>
      <c r="J363" s="171">
        <v>5307</v>
      </c>
      <c r="K363" s="171">
        <v>2620</v>
      </c>
      <c r="L363" s="171"/>
      <c r="N363" s="173">
        <f t="shared" si="18"/>
        <v>4.56887965008012</v>
      </c>
      <c r="O363" s="174">
        <f t="shared" si="19"/>
        <v>5.150356106568182</v>
      </c>
      <c r="P363" s="175">
        <f t="shared" si="20"/>
        <v>0</v>
      </c>
      <c r="Q363" s="253"/>
      <c r="R363" s="254"/>
      <c r="S363" s="254"/>
      <c r="T363" s="254"/>
      <c r="U363" s="254"/>
      <c r="W363" s="176"/>
      <c r="X363" s="176"/>
      <c r="Y363" s="176"/>
      <c r="Z363" s="176"/>
    </row>
    <row r="364" spans="1:26" ht="13.5" hidden="1" thickBot="1">
      <c r="A364" s="277"/>
      <c r="B364" s="278"/>
      <c r="C364" s="118">
        <v>42684</v>
      </c>
      <c r="D364" s="119">
        <v>24346</v>
      </c>
      <c r="E364" s="119">
        <v>8521</v>
      </c>
      <c r="F364" s="128">
        <v>9817</v>
      </c>
      <c r="H364" s="178">
        <v>41223</v>
      </c>
      <c r="I364" s="178">
        <v>23264</v>
      </c>
      <c r="J364" s="178">
        <v>8142</v>
      </c>
      <c r="K364" s="178">
        <v>9817</v>
      </c>
      <c r="L364" s="178"/>
      <c r="N364" s="180">
        <f t="shared" si="18"/>
        <v>3.5441379812240825</v>
      </c>
      <c r="O364" s="181">
        <f t="shared" si="19"/>
        <v>4.650962861072898</v>
      </c>
      <c r="P364" s="182">
        <f t="shared" si="20"/>
        <v>0</v>
      </c>
      <c r="Q364" s="253"/>
      <c r="R364" s="255">
        <f>R363</f>
        <v>0</v>
      </c>
      <c r="S364" s="255">
        <f>S363</f>
        <v>0</v>
      </c>
      <c r="T364" s="255">
        <f>T363</f>
        <v>0</v>
      </c>
      <c r="U364" s="255">
        <f>U363</f>
        <v>0</v>
      </c>
      <c r="W364" s="183">
        <f>W363</f>
        <v>0</v>
      </c>
      <c r="X364" s="183">
        <f>X363</f>
        <v>0</v>
      </c>
      <c r="Y364" s="183">
        <f>Y363</f>
        <v>0</v>
      </c>
      <c r="Z364" s="183">
        <f>Z363</f>
        <v>0</v>
      </c>
    </row>
    <row r="365" spans="1:26" ht="12.75">
      <c r="A365" s="112" t="s">
        <v>163</v>
      </c>
      <c r="B365" s="113" t="s">
        <v>164</v>
      </c>
      <c r="C365" s="114">
        <v>28002</v>
      </c>
      <c r="D365" s="115">
        <v>18774</v>
      </c>
      <c r="E365" s="115">
        <v>6571</v>
      </c>
      <c r="F365" s="127">
        <v>2657</v>
      </c>
      <c r="H365" s="171">
        <v>26761</v>
      </c>
      <c r="I365" s="171">
        <v>17855</v>
      </c>
      <c r="J365" s="171">
        <v>6249</v>
      </c>
      <c r="K365" s="171">
        <v>2657</v>
      </c>
      <c r="L365" s="171"/>
      <c r="N365" s="173">
        <f t="shared" si="18"/>
        <v>4.637345390680451</v>
      </c>
      <c r="O365" s="174">
        <f t="shared" si="19"/>
        <v>5.147017642117049</v>
      </c>
      <c r="P365" s="175">
        <f t="shared" si="20"/>
        <v>0</v>
      </c>
      <c r="Q365" s="257" t="s">
        <v>2844</v>
      </c>
      <c r="R365" s="254"/>
      <c r="S365" s="254"/>
      <c r="T365" s="254"/>
      <c r="U365" s="254"/>
      <c r="W365" s="176">
        <v>2</v>
      </c>
      <c r="X365" s="176"/>
      <c r="Y365" s="176"/>
      <c r="Z365" s="176"/>
    </row>
    <row r="366" spans="1:26" ht="13.5" thickBot="1">
      <c r="A366" s="116"/>
      <c r="B366" s="117"/>
      <c r="C366" s="118">
        <v>37762</v>
      </c>
      <c r="D366" s="119">
        <v>20750</v>
      </c>
      <c r="E366" s="119">
        <v>7263</v>
      </c>
      <c r="F366" s="128">
        <v>9749</v>
      </c>
      <c r="H366" s="178">
        <v>36517</v>
      </c>
      <c r="I366" s="178">
        <v>19828</v>
      </c>
      <c r="J366" s="178">
        <v>6940</v>
      </c>
      <c r="K366" s="178">
        <v>9749</v>
      </c>
      <c r="L366" s="178"/>
      <c r="N366" s="180">
        <f t="shared" si="18"/>
        <v>3.409370977900707</v>
      </c>
      <c r="O366" s="181">
        <f t="shared" si="19"/>
        <v>4.6499899132539895</v>
      </c>
      <c r="P366" s="182">
        <f t="shared" si="20"/>
        <v>0</v>
      </c>
      <c r="Q366" s="257"/>
      <c r="R366" s="255">
        <f>R365</f>
        <v>0</v>
      </c>
      <c r="S366" s="255">
        <f>S365</f>
        <v>0</v>
      </c>
      <c r="T366" s="255">
        <f>T365</f>
        <v>0</v>
      </c>
      <c r="U366" s="255">
        <f>U365</f>
        <v>0</v>
      </c>
      <c r="W366" s="183">
        <f>W365</f>
        <v>2</v>
      </c>
      <c r="X366" s="183">
        <f>X365</f>
        <v>0</v>
      </c>
      <c r="Y366" s="183">
        <f>Y365</f>
        <v>0</v>
      </c>
      <c r="Z366" s="183">
        <f>Z365</f>
        <v>0</v>
      </c>
    </row>
    <row r="367" spans="1:26" ht="12.75">
      <c r="A367" s="112" t="s">
        <v>165</v>
      </c>
      <c r="B367" s="113" t="s">
        <v>166</v>
      </c>
      <c r="C367" s="114">
        <v>41561</v>
      </c>
      <c r="D367" s="115">
        <v>28793</v>
      </c>
      <c r="E367" s="115">
        <v>10078</v>
      </c>
      <c r="F367" s="127">
        <v>2690</v>
      </c>
      <c r="H367" s="171">
        <v>39657</v>
      </c>
      <c r="I367" s="171">
        <v>27383</v>
      </c>
      <c r="J367" s="171">
        <v>9584</v>
      </c>
      <c r="K367" s="171">
        <v>2690</v>
      </c>
      <c r="L367" s="171"/>
      <c r="N367" s="173">
        <f t="shared" si="18"/>
        <v>4.801170033033259</v>
      </c>
      <c r="O367" s="174">
        <f t="shared" si="19"/>
        <v>5.1491801482671775</v>
      </c>
      <c r="P367" s="175">
        <f t="shared" si="20"/>
        <v>0</v>
      </c>
      <c r="Q367" s="250"/>
      <c r="R367" s="254"/>
      <c r="S367" s="254"/>
      <c r="T367" s="254"/>
      <c r="U367" s="254"/>
      <c r="W367" s="176">
        <v>30</v>
      </c>
      <c r="X367" s="176"/>
      <c r="Y367" s="176"/>
      <c r="Z367" s="176"/>
    </row>
    <row r="368" spans="1:26" ht="13.5" thickBot="1">
      <c r="A368" s="116"/>
      <c r="B368" s="117"/>
      <c r="C368" s="118">
        <v>70313</v>
      </c>
      <c r="D368" s="119">
        <v>44796</v>
      </c>
      <c r="E368" s="119">
        <v>15679</v>
      </c>
      <c r="F368" s="128">
        <v>9838</v>
      </c>
      <c r="H368" s="178">
        <v>67625</v>
      </c>
      <c r="I368" s="178">
        <v>42805</v>
      </c>
      <c r="J368" s="178">
        <v>14982</v>
      </c>
      <c r="K368" s="178">
        <v>9838</v>
      </c>
      <c r="L368" s="178"/>
      <c r="N368" s="180">
        <f t="shared" si="18"/>
        <v>3.9748613678373346</v>
      </c>
      <c r="O368" s="181">
        <f t="shared" si="19"/>
        <v>4.651325779698624</v>
      </c>
      <c r="P368" s="182">
        <f t="shared" si="20"/>
        <v>0</v>
      </c>
      <c r="Q368" s="250"/>
      <c r="R368" s="255">
        <f>R367</f>
        <v>0</v>
      </c>
      <c r="S368" s="255">
        <f>S367</f>
        <v>0</v>
      </c>
      <c r="T368" s="255">
        <f>T367</f>
        <v>0</v>
      </c>
      <c r="U368" s="255">
        <f>U367</f>
        <v>0</v>
      </c>
      <c r="W368" s="183">
        <f>W367</f>
        <v>30</v>
      </c>
      <c r="X368" s="183">
        <f>X367</f>
        <v>0</v>
      </c>
      <c r="Y368" s="183">
        <f>Y367</f>
        <v>0</v>
      </c>
      <c r="Z368" s="183">
        <f>Z367</f>
        <v>0</v>
      </c>
    </row>
    <row r="369" spans="1:26" ht="12.75" hidden="1">
      <c r="A369" s="275" t="s">
        <v>167</v>
      </c>
      <c r="B369" s="276" t="s">
        <v>168</v>
      </c>
      <c r="C369" s="114">
        <v>17868</v>
      </c>
      <c r="D369" s="115">
        <v>11273</v>
      </c>
      <c r="E369" s="115">
        <v>3946</v>
      </c>
      <c r="F369" s="127">
        <v>2649</v>
      </c>
      <c r="H369" s="171">
        <v>17122</v>
      </c>
      <c r="I369" s="171">
        <v>10721</v>
      </c>
      <c r="J369" s="171">
        <v>3752</v>
      </c>
      <c r="K369" s="171">
        <v>2649</v>
      </c>
      <c r="L369" s="171"/>
      <c r="N369" s="173">
        <f t="shared" si="18"/>
        <v>4.356967643966826</v>
      </c>
      <c r="O369" s="174">
        <f t="shared" si="19"/>
        <v>5.148773435313885</v>
      </c>
      <c r="P369" s="175">
        <f t="shared" si="20"/>
        <v>0</v>
      </c>
      <c r="Q369" s="253"/>
      <c r="R369" s="254"/>
      <c r="S369" s="254"/>
      <c r="T369" s="254"/>
      <c r="U369" s="254"/>
      <c r="W369" s="176"/>
      <c r="X369" s="176"/>
      <c r="Y369" s="176"/>
      <c r="Z369" s="176"/>
    </row>
    <row r="370" spans="1:26" ht="13.5" hidden="1" thickBot="1">
      <c r="A370" s="277"/>
      <c r="B370" s="278"/>
      <c r="C370" s="118">
        <v>35313</v>
      </c>
      <c r="D370" s="119">
        <v>23445</v>
      </c>
      <c r="E370" s="119">
        <v>8206</v>
      </c>
      <c r="F370" s="128">
        <v>3662</v>
      </c>
      <c r="H370" s="178">
        <v>33906</v>
      </c>
      <c r="I370" s="178">
        <v>22403</v>
      </c>
      <c r="J370" s="178">
        <v>7841</v>
      </c>
      <c r="K370" s="178">
        <v>3662</v>
      </c>
      <c r="L370" s="178"/>
      <c r="N370" s="180">
        <f t="shared" si="18"/>
        <v>4.1497080162803</v>
      </c>
      <c r="O370" s="181">
        <f t="shared" si="19"/>
        <v>4.651162790697683</v>
      </c>
      <c r="P370" s="182">
        <f t="shared" si="20"/>
        <v>0</v>
      </c>
      <c r="Q370" s="253"/>
      <c r="R370" s="255">
        <f>R369</f>
        <v>0</v>
      </c>
      <c r="S370" s="255">
        <f>S369</f>
        <v>0</v>
      </c>
      <c r="T370" s="255">
        <f>T369</f>
        <v>0</v>
      </c>
      <c r="U370" s="255">
        <f>U369</f>
        <v>0</v>
      </c>
      <c r="W370" s="183">
        <f>W369</f>
        <v>0</v>
      </c>
      <c r="X370" s="183">
        <f>X369</f>
        <v>0</v>
      </c>
      <c r="Y370" s="183">
        <f>Y369</f>
        <v>0</v>
      </c>
      <c r="Z370" s="183">
        <f>Z369</f>
        <v>0</v>
      </c>
    </row>
    <row r="371" spans="1:26" ht="12.75">
      <c r="A371" s="112" t="s">
        <v>169</v>
      </c>
      <c r="B371" s="113" t="s">
        <v>170</v>
      </c>
      <c r="C371" s="114">
        <v>29972</v>
      </c>
      <c r="D371" s="115">
        <v>20219</v>
      </c>
      <c r="E371" s="115">
        <v>7077</v>
      </c>
      <c r="F371" s="127">
        <v>2676</v>
      </c>
      <c r="H371" s="171">
        <v>28635</v>
      </c>
      <c r="I371" s="171">
        <v>19229</v>
      </c>
      <c r="J371" s="171">
        <v>6730</v>
      </c>
      <c r="K371" s="171">
        <v>2676</v>
      </c>
      <c r="L371" s="171"/>
      <c r="N371" s="173">
        <f t="shared" si="18"/>
        <v>4.669111227518769</v>
      </c>
      <c r="O371" s="174">
        <f t="shared" si="19"/>
        <v>5.148473659576695</v>
      </c>
      <c r="P371" s="175">
        <f t="shared" si="20"/>
        <v>0</v>
      </c>
      <c r="Q371" s="250"/>
      <c r="R371" s="259"/>
      <c r="S371" s="254"/>
      <c r="T371" s="254"/>
      <c r="U371" s="254"/>
      <c r="W371" s="176">
        <v>2</v>
      </c>
      <c r="X371" s="176"/>
      <c r="Y371" s="176"/>
      <c r="Z371" s="176"/>
    </row>
    <row r="372" spans="1:26" ht="13.5" thickBot="1">
      <c r="A372" s="116"/>
      <c r="B372" s="117"/>
      <c r="C372" s="118">
        <v>35435</v>
      </c>
      <c r="D372" s="119">
        <v>23534</v>
      </c>
      <c r="E372" s="119">
        <v>8237</v>
      </c>
      <c r="F372" s="128">
        <v>3664</v>
      </c>
      <c r="H372" s="178">
        <v>34023</v>
      </c>
      <c r="I372" s="178">
        <v>22488</v>
      </c>
      <c r="J372" s="178">
        <v>7871</v>
      </c>
      <c r="K372" s="178">
        <v>3664</v>
      </c>
      <c r="L372" s="178"/>
      <c r="N372" s="180">
        <f t="shared" si="18"/>
        <v>4.1501337330629156</v>
      </c>
      <c r="O372" s="181">
        <f t="shared" si="19"/>
        <v>4.6513696193525504</v>
      </c>
      <c r="P372" s="182">
        <f t="shared" si="20"/>
        <v>0</v>
      </c>
      <c r="Q372" s="250"/>
      <c r="R372" s="255">
        <f>R371</f>
        <v>0</v>
      </c>
      <c r="S372" s="255">
        <f>S371</f>
        <v>0</v>
      </c>
      <c r="T372" s="255">
        <f>T371</f>
        <v>0</v>
      </c>
      <c r="U372" s="255">
        <f>U371</f>
        <v>0</v>
      </c>
      <c r="W372" s="183">
        <f>W371</f>
        <v>2</v>
      </c>
      <c r="X372" s="183">
        <f>X371</f>
        <v>0</v>
      </c>
      <c r="Y372" s="183">
        <f>Y371</f>
        <v>0</v>
      </c>
      <c r="Z372" s="183">
        <f>Z371</f>
        <v>0</v>
      </c>
    </row>
    <row r="373" spans="1:26" ht="12.75">
      <c r="A373" s="112" t="s">
        <v>171</v>
      </c>
      <c r="B373" s="113" t="s">
        <v>172</v>
      </c>
      <c r="C373" s="114">
        <v>26405</v>
      </c>
      <c r="D373" s="115">
        <v>17566</v>
      </c>
      <c r="E373" s="115">
        <v>6148</v>
      </c>
      <c r="F373" s="127">
        <v>2691</v>
      </c>
      <c r="H373" s="171">
        <v>25244</v>
      </c>
      <c r="I373" s="171">
        <v>16706</v>
      </c>
      <c r="J373" s="171">
        <v>5847</v>
      </c>
      <c r="K373" s="171">
        <v>2691</v>
      </c>
      <c r="L373" s="171"/>
      <c r="N373" s="173">
        <f t="shared" si="18"/>
        <v>4.599112660434159</v>
      </c>
      <c r="O373" s="174">
        <f t="shared" si="19"/>
        <v>5.147851071471337</v>
      </c>
      <c r="P373" s="175">
        <f t="shared" si="20"/>
        <v>0</v>
      </c>
      <c r="Q373" s="250"/>
      <c r="R373" s="254"/>
      <c r="S373" s="254"/>
      <c r="T373" s="254"/>
      <c r="U373" s="254"/>
      <c r="W373" s="176">
        <v>3</v>
      </c>
      <c r="X373" s="176"/>
      <c r="Y373" s="176"/>
      <c r="Z373" s="176"/>
    </row>
    <row r="374" spans="1:26" ht="13.5" thickBot="1">
      <c r="A374" s="116"/>
      <c r="B374" s="117"/>
      <c r="C374" s="118">
        <v>38111</v>
      </c>
      <c r="D374" s="119">
        <v>23261</v>
      </c>
      <c r="E374" s="119">
        <v>8141</v>
      </c>
      <c r="F374" s="128">
        <v>6709</v>
      </c>
      <c r="H374" s="178">
        <v>36715</v>
      </c>
      <c r="I374" s="178">
        <v>22227</v>
      </c>
      <c r="J374" s="178">
        <v>7779</v>
      </c>
      <c r="K374" s="178">
        <v>6709</v>
      </c>
      <c r="L374" s="178"/>
      <c r="N374" s="180">
        <f t="shared" si="18"/>
        <v>3.802260656407455</v>
      </c>
      <c r="O374" s="181">
        <f t="shared" si="19"/>
        <v>4.6519998200386965</v>
      </c>
      <c r="P374" s="182">
        <f t="shared" si="20"/>
        <v>0</v>
      </c>
      <c r="Q374" s="250"/>
      <c r="R374" s="255">
        <f>R373</f>
        <v>0</v>
      </c>
      <c r="S374" s="255">
        <f>S373</f>
        <v>0</v>
      </c>
      <c r="T374" s="255">
        <f>T373</f>
        <v>0</v>
      </c>
      <c r="U374" s="255">
        <f>U373</f>
        <v>0</v>
      </c>
      <c r="W374" s="183">
        <f>W373</f>
        <v>3</v>
      </c>
      <c r="X374" s="183">
        <f>X373</f>
        <v>0</v>
      </c>
      <c r="Y374" s="183">
        <f>Y373</f>
        <v>0</v>
      </c>
      <c r="Z374" s="183">
        <f>Z373</f>
        <v>0</v>
      </c>
    </row>
    <row r="375" spans="1:26" ht="12.75" hidden="1">
      <c r="A375" s="275" t="s">
        <v>173</v>
      </c>
      <c r="B375" s="276" t="s">
        <v>174</v>
      </c>
      <c r="C375" s="114">
        <v>0</v>
      </c>
      <c r="D375" s="115">
        <v>0</v>
      </c>
      <c r="E375" s="115">
        <v>0</v>
      </c>
      <c r="F375" s="127">
        <v>0</v>
      </c>
      <c r="H375" s="171">
        <v>0</v>
      </c>
      <c r="I375" s="171">
        <v>0</v>
      </c>
      <c r="J375" s="171">
        <v>0</v>
      </c>
      <c r="K375" s="171">
        <v>0</v>
      </c>
      <c r="L375" s="171"/>
      <c r="N375" s="173" t="str">
        <f t="shared" si="18"/>
        <v>-</v>
      </c>
      <c r="O375" s="174" t="str">
        <f t="shared" si="19"/>
        <v>-</v>
      </c>
      <c r="P375" s="175" t="str">
        <f t="shared" si="20"/>
        <v>-</v>
      </c>
      <c r="Q375" s="253"/>
      <c r="R375" s="254"/>
      <c r="S375" s="254"/>
      <c r="T375" s="254"/>
      <c r="U375" s="254"/>
      <c r="W375" s="176"/>
      <c r="X375" s="176"/>
      <c r="Y375" s="176"/>
      <c r="Z375" s="176"/>
    </row>
    <row r="376" spans="1:26" ht="13.5" hidden="1" thickBot="1">
      <c r="A376" s="277"/>
      <c r="B376" s="278"/>
      <c r="C376" s="118">
        <v>0</v>
      </c>
      <c r="D376" s="119">
        <v>0</v>
      </c>
      <c r="E376" s="119">
        <v>0</v>
      </c>
      <c r="F376" s="128">
        <v>0</v>
      </c>
      <c r="H376" s="178">
        <v>0</v>
      </c>
      <c r="I376" s="178">
        <v>0</v>
      </c>
      <c r="J376" s="178">
        <v>0</v>
      </c>
      <c r="K376" s="178">
        <v>0</v>
      </c>
      <c r="L376" s="178"/>
      <c r="N376" s="180" t="str">
        <f t="shared" si="18"/>
        <v>-</v>
      </c>
      <c r="O376" s="181" t="str">
        <f t="shared" si="19"/>
        <v>-</v>
      </c>
      <c r="P376" s="182" t="str">
        <f t="shared" si="20"/>
        <v>-</v>
      </c>
      <c r="Q376" s="253"/>
      <c r="R376" s="255">
        <f>R375</f>
        <v>0</v>
      </c>
      <c r="S376" s="255">
        <f>S375</f>
        <v>0</v>
      </c>
      <c r="T376" s="255">
        <f>T375</f>
        <v>0</v>
      </c>
      <c r="U376" s="255">
        <f>U375</f>
        <v>0</v>
      </c>
      <c r="W376" s="183">
        <f>W375</f>
        <v>0</v>
      </c>
      <c r="X376" s="183">
        <f>X375</f>
        <v>0</v>
      </c>
      <c r="Y376" s="183">
        <f>Y375</f>
        <v>0</v>
      </c>
      <c r="Z376" s="183">
        <f>Z375</f>
        <v>0</v>
      </c>
    </row>
    <row r="377" spans="1:26" ht="12.75" hidden="1">
      <c r="A377" s="275" t="s">
        <v>175</v>
      </c>
      <c r="B377" s="276" t="s">
        <v>176</v>
      </c>
      <c r="C377" s="114">
        <v>0</v>
      </c>
      <c r="D377" s="115">
        <v>0</v>
      </c>
      <c r="E377" s="115">
        <v>0</v>
      </c>
      <c r="F377" s="127">
        <v>0</v>
      </c>
      <c r="H377" s="171">
        <v>0</v>
      </c>
      <c r="I377" s="171">
        <v>0</v>
      </c>
      <c r="J377" s="171">
        <v>0</v>
      </c>
      <c r="K377" s="171">
        <v>0</v>
      </c>
      <c r="L377" s="171"/>
      <c r="N377" s="173" t="str">
        <f t="shared" si="18"/>
        <v>-</v>
      </c>
      <c r="O377" s="174" t="str">
        <f t="shared" si="19"/>
        <v>-</v>
      </c>
      <c r="P377" s="175" t="str">
        <f t="shared" si="20"/>
        <v>-</v>
      </c>
      <c r="Q377" s="253"/>
      <c r="R377" s="254"/>
      <c r="S377" s="254"/>
      <c r="T377" s="254"/>
      <c r="U377" s="254"/>
      <c r="W377" s="176"/>
      <c r="X377" s="176"/>
      <c r="Y377" s="176"/>
      <c r="Z377" s="176"/>
    </row>
    <row r="378" spans="1:26" ht="13.5" hidden="1" thickBot="1">
      <c r="A378" s="277"/>
      <c r="B378" s="278"/>
      <c r="C378" s="118">
        <v>0</v>
      </c>
      <c r="D378" s="119">
        <v>0</v>
      </c>
      <c r="E378" s="119">
        <v>0</v>
      </c>
      <c r="F378" s="128">
        <v>0</v>
      </c>
      <c r="H378" s="178">
        <v>0</v>
      </c>
      <c r="I378" s="178">
        <v>0</v>
      </c>
      <c r="J378" s="178">
        <v>0</v>
      </c>
      <c r="K378" s="178">
        <v>0</v>
      </c>
      <c r="L378" s="178"/>
      <c r="N378" s="180" t="str">
        <f t="shared" si="18"/>
        <v>-</v>
      </c>
      <c r="O378" s="181" t="str">
        <f t="shared" si="19"/>
        <v>-</v>
      </c>
      <c r="P378" s="182" t="str">
        <f t="shared" si="20"/>
        <v>-</v>
      </c>
      <c r="Q378" s="253"/>
      <c r="R378" s="255">
        <f>R377</f>
        <v>0</v>
      </c>
      <c r="S378" s="255">
        <f>S377</f>
        <v>0</v>
      </c>
      <c r="T378" s="255">
        <f>T377</f>
        <v>0</v>
      </c>
      <c r="U378" s="255">
        <f>U377</f>
        <v>0</v>
      </c>
      <c r="W378" s="183">
        <f>W377</f>
        <v>0</v>
      </c>
      <c r="X378" s="183">
        <f>X377</f>
        <v>0</v>
      </c>
      <c r="Y378" s="183">
        <f>Y377</f>
        <v>0</v>
      </c>
      <c r="Z378" s="183">
        <f>Z377</f>
        <v>0</v>
      </c>
    </row>
    <row r="379" spans="1:26" ht="12.75" hidden="1">
      <c r="A379" s="275" t="s">
        <v>177</v>
      </c>
      <c r="B379" s="276" t="s">
        <v>178</v>
      </c>
      <c r="C379" s="114">
        <v>30240</v>
      </c>
      <c r="D379" s="115">
        <v>20406</v>
      </c>
      <c r="E379" s="115">
        <v>7142</v>
      </c>
      <c r="F379" s="127">
        <v>2692</v>
      </c>
      <c r="H379" s="171">
        <v>28891</v>
      </c>
      <c r="I379" s="171">
        <v>19407</v>
      </c>
      <c r="J379" s="171">
        <v>6792</v>
      </c>
      <c r="K379" s="171">
        <v>2692</v>
      </c>
      <c r="L379" s="171"/>
      <c r="N379" s="173">
        <f t="shared" si="18"/>
        <v>4.669274168426156</v>
      </c>
      <c r="O379" s="174">
        <f t="shared" si="19"/>
        <v>5.147627144844648</v>
      </c>
      <c r="P379" s="175">
        <f t="shared" si="20"/>
        <v>0</v>
      </c>
      <c r="Q379" s="253"/>
      <c r="R379" s="254"/>
      <c r="S379" s="254"/>
      <c r="T379" s="254"/>
      <c r="U379" s="254"/>
      <c r="W379" s="176"/>
      <c r="X379" s="176"/>
      <c r="Y379" s="176"/>
      <c r="Z379" s="176"/>
    </row>
    <row r="380" spans="1:26" ht="13.5" hidden="1" thickBot="1">
      <c r="A380" s="277"/>
      <c r="B380" s="278"/>
      <c r="C380" s="118">
        <v>40017</v>
      </c>
      <c r="D380" s="119">
        <v>26880</v>
      </c>
      <c r="E380" s="119">
        <v>9408</v>
      </c>
      <c r="F380" s="128">
        <v>3729</v>
      </c>
      <c r="H380" s="178">
        <v>38404</v>
      </c>
      <c r="I380" s="178">
        <v>25685</v>
      </c>
      <c r="J380" s="178">
        <v>8990</v>
      </c>
      <c r="K380" s="178">
        <v>3729</v>
      </c>
      <c r="L380" s="178"/>
      <c r="N380" s="180">
        <f t="shared" si="18"/>
        <v>4.20008332465369</v>
      </c>
      <c r="O380" s="181">
        <f t="shared" si="19"/>
        <v>4.652520926610862</v>
      </c>
      <c r="P380" s="182">
        <f t="shared" si="20"/>
        <v>0</v>
      </c>
      <c r="Q380" s="253"/>
      <c r="R380" s="255">
        <f>R379</f>
        <v>0</v>
      </c>
      <c r="S380" s="255">
        <f>S379</f>
        <v>0</v>
      </c>
      <c r="T380" s="255">
        <f>T379</f>
        <v>0</v>
      </c>
      <c r="U380" s="255">
        <f>U379</f>
        <v>0</v>
      </c>
      <c r="W380" s="183">
        <f>W379</f>
        <v>0</v>
      </c>
      <c r="X380" s="183">
        <f>X379</f>
        <v>0</v>
      </c>
      <c r="Y380" s="183">
        <f>Y379</f>
        <v>0</v>
      </c>
      <c r="Z380" s="183">
        <f>Z379</f>
        <v>0</v>
      </c>
    </row>
    <row r="381" spans="1:26" ht="12.75" hidden="1">
      <c r="A381" s="275" t="s">
        <v>179</v>
      </c>
      <c r="B381" s="276" t="s">
        <v>180</v>
      </c>
      <c r="C381" s="114">
        <v>0</v>
      </c>
      <c r="D381" s="115">
        <v>0</v>
      </c>
      <c r="E381" s="115">
        <v>0</v>
      </c>
      <c r="F381" s="127">
        <v>0</v>
      </c>
      <c r="H381" s="171">
        <v>0</v>
      </c>
      <c r="I381" s="171">
        <v>0</v>
      </c>
      <c r="J381" s="171">
        <v>0</v>
      </c>
      <c r="K381" s="171">
        <v>0</v>
      </c>
      <c r="L381" s="171"/>
      <c r="N381" s="173" t="str">
        <f t="shared" si="18"/>
        <v>-</v>
      </c>
      <c r="O381" s="174" t="str">
        <f t="shared" si="19"/>
        <v>-</v>
      </c>
      <c r="P381" s="175" t="str">
        <f t="shared" si="20"/>
        <v>-</v>
      </c>
      <c r="Q381" s="253"/>
      <c r="R381" s="254"/>
      <c r="S381" s="254"/>
      <c r="T381" s="254"/>
      <c r="U381" s="254"/>
      <c r="W381" s="176"/>
      <c r="X381" s="176"/>
      <c r="Y381" s="176"/>
      <c r="Z381" s="176"/>
    </row>
    <row r="382" spans="1:26" ht="13.5" hidden="1" thickBot="1">
      <c r="A382" s="277"/>
      <c r="B382" s="278"/>
      <c r="C382" s="118">
        <v>0</v>
      </c>
      <c r="D382" s="119">
        <v>0</v>
      </c>
      <c r="E382" s="119">
        <v>0</v>
      </c>
      <c r="F382" s="128">
        <v>0</v>
      </c>
      <c r="H382" s="178">
        <v>0</v>
      </c>
      <c r="I382" s="178">
        <v>0</v>
      </c>
      <c r="J382" s="178">
        <v>0</v>
      </c>
      <c r="K382" s="178">
        <v>0</v>
      </c>
      <c r="L382" s="178"/>
      <c r="N382" s="180" t="str">
        <f t="shared" si="18"/>
        <v>-</v>
      </c>
      <c r="O382" s="181" t="str">
        <f t="shared" si="19"/>
        <v>-</v>
      </c>
      <c r="P382" s="182" t="str">
        <f t="shared" si="20"/>
        <v>-</v>
      </c>
      <c r="Q382" s="253"/>
      <c r="R382" s="255">
        <f>R381</f>
        <v>0</v>
      </c>
      <c r="S382" s="255">
        <f>S381</f>
        <v>0</v>
      </c>
      <c r="T382" s="255">
        <f>T381</f>
        <v>0</v>
      </c>
      <c r="U382" s="255">
        <f>U381</f>
        <v>0</v>
      </c>
      <c r="W382" s="183">
        <f>W381</f>
        <v>0</v>
      </c>
      <c r="X382" s="183">
        <f>X381</f>
        <v>0</v>
      </c>
      <c r="Y382" s="183">
        <f>Y381</f>
        <v>0</v>
      </c>
      <c r="Z382" s="183">
        <f>Z381</f>
        <v>0</v>
      </c>
    </row>
    <row r="383" spans="1:26" ht="12.75">
      <c r="A383" s="112" t="s">
        <v>181</v>
      </c>
      <c r="B383" s="113" t="s">
        <v>182</v>
      </c>
      <c r="C383" s="114">
        <v>27337</v>
      </c>
      <c r="D383" s="115">
        <v>18272</v>
      </c>
      <c r="E383" s="115">
        <v>6395</v>
      </c>
      <c r="F383" s="127">
        <v>2670</v>
      </c>
      <c r="H383" s="171">
        <v>26130</v>
      </c>
      <c r="I383" s="171">
        <v>17378</v>
      </c>
      <c r="J383" s="171">
        <v>6082</v>
      </c>
      <c r="K383" s="171">
        <v>2670</v>
      </c>
      <c r="L383" s="171"/>
      <c r="N383" s="173">
        <f t="shared" si="18"/>
        <v>4.619211634137017</v>
      </c>
      <c r="O383" s="174">
        <f t="shared" si="19"/>
        <v>5.144435493152272</v>
      </c>
      <c r="P383" s="175">
        <f t="shared" si="20"/>
        <v>0</v>
      </c>
      <c r="Q383" s="257" t="s">
        <v>2844</v>
      </c>
      <c r="R383" s="254"/>
      <c r="S383" s="254"/>
      <c r="T383" s="254"/>
      <c r="U383" s="254"/>
      <c r="W383" s="176">
        <v>20</v>
      </c>
      <c r="X383" s="176"/>
      <c r="Y383" s="176"/>
      <c r="Z383" s="176"/>
    </row>
    <row r="384" spans="1:26" ht="13.5" thickBot="1">
      <c r="A384" s="116"/>
      <c r="B384" s="117"/>
      <c r="C384" s="118">
        <v>40194</v>
      </c>
      <c r="D384" s="119">
        <v>24796</v>
      </c>
      <c r="E384" s="119">
        <v>8679</v>
      </c>
      <c r="F384" s="128">
        <v>6719</v>
      </c>
      <c r="H384" s="178">
        <v>38706</v>
      </c>
      <c r="I384" s="178">
        <v>23694</v>
      </c>
      <c r="J384" s="178">
        <v>8293</v>
      </c>
      <c r="K384" s="178">
        <v>6719</v>
      </c>
      <c r="L384" s="178"/>
      <c r="N384" s="180">
        <f t="shared" si="18"/>
        <v>3.844365214695401</v>
      </c>
      <c r="O384" s="181">
        <f t="shared" si="19"/>
        <v>4.650966489406599</v>
      </c>
      <c r="P384" s="182">
        <f t="shared" si="20"/>
        <v>0</v>
      </c>
      <c r="Q384" s="257"/>
      <c r="R384" s="255">
        <f>R383</f>
        <v>0</v>
      </c>
      <c r="S384" s="255">
        <f>S383</f>
        <v>0</v>
      </c>
      <c r="T384" s="255">
        <f>T383</f>
        <v>0</v>
      </c>
      <c r="U384" s="255">
        <f>U383</f>
        <v>0</v>
      </c>
      <c r="W384" s="183">
        <f>W383</f>
        <v>20</v>
      </c>
      <c r="X384" s="183">
        <f>X383</f>
        <v>0</v>
      </c>
      <c r="Y384" s="183">
        <f>Y383</f>
        <v>0</v>
      </c>
      <c r="Z384" s="183">
        <f>Z383</f>
        <v>0</v>
      </c>
    </row>
    <row r="385" spans="1:26" ht="12.75">
      <c r="A385" s="112" t="s">
        <v>183</v>
      </c>
      <c r="B385" s="113" t="s">
        <v>184</v>
      </c>
      <c r="C385" s="114">
        <v>29963</v>
      </c>
      <c r="D385" s="115">
        <v>20218</v>
      </c>
      <c r="E385" s="115">
        <v>7076</v>
      </c>
      <c r="F385" s="127">
        <v>2669</v>
      </c>
      <c r="H385" s="171">
        <v>28627</v>
      </c>
      <c r="I385" s="171">
        <v>19228</v>
      </c>
      <c r="J385" s="171">
        <v>6730</v>
      </c>
      <c r="K385" s="171">
        <v>2669</v>
      </c>
      <c r="L385" s="171"/>
      <c r="N385" s="173">
        <f t="shared" si="18"/>
        <v>4.666922835085757</v>
      </c>
      <c r="O385" s="174">
        <f t="shared" si="19"/>
        <v>5.148741418764288</v>
      </c>
      <c r="P385" s="175">
        <f t="shared" si="20"/>
        <v>0</v>
      </c>
      <c r="Q385" s="250"/>
      <c r="R385" s="254">
        <v>6</v>
      </c>
      <c r="S385" s="254"/>
      <c r="T385" s="254"/>
      <c r="U385" s="254"/>
      <c r="W385" s="176">
        <v>5</v>
      </c>
      <c r="X385" s="176"/>
      <c r="Y385" s="176"/>
      <c r="Z385" s="176"/>
    </row>
    <row r="386" spans="1:26" ht="13.5" thickBot="1">
      <c r="A386" s="116"/>
      <c r="B386" s="117"/>
      <c r="C386" s="118">
        <v>34777</v>
      </c>
      <c r="D386" s="119">
        <v>20798</v>
      </c>
      <c r="E386" s="119">
        <v>7279</v>
      </c>
      <c r="F386" s="128">
        <v>6700</v>
      </c>
      <c r="H386" s="178">
        <v>33530</v>
      </c>
      <c r="I386" s="178">
        <v>19874</v>
      </c>
      <c r="J386" s="178">
        <v>6956</v>
      </c>
      <c r="K386" s="178">
        <v>6700</v>
      </c>
      <c r="L386" s="178"/>
      <c r="N386" s="180">
        <f t="shared" si="18"/>
        <v>3.7190575603936793</v>
      </c>
      <c r="O386" s="181">
        <f t="shared" si="19"/>
        <v>4.649290530341148</v>
      </c>
      <c r="P386" s="182">
        <f t="shared" si="20"/>
        <v>0</v>
      </c>
      <c r="Q386" s="250"/>
      <c r="R386" s="255">
        <f>R385</f>
        <v>6</v>
      </c>
      <c r="S386" s="255">
        <f>S385</f>
        <v>0</v>
      </c>
      <c r="T386" s="255">
        <f>T385</f>
        <v>0</v>
      </c>
      <c r="U386" s="255">
        <f>U385</f>
        <v>0</v>
      </c>
      <c r="W386" s="183">
        <f>W385</f>
        <v>5</v>
      </c>
      <c r="X386" s="183">
        <f>X385</f>
        <v>0</v>
      </c>
      <c r="Y386" s="183">
        <f>Y385</f>
        <v>0</v>
      </c>
      <c r="Z386" s="183">
        <f>Z385</f>
        <v>0</v>
      </c>
    </row>
    <row r="387" spans="1:26" ht="12.75">
      <c r="A387" s="112" t="s">
        <v>185</v>
      </c>
      <c r="B387" s="113" t="s">
        <v>186</v>
      </c>
      <c r="C387" s="114">
        <v>18937</v>
      </c>
      <c r="D387" s="115">
        <v>12061</v>
      </c>
      <c r="E387" s="115">
        <v>4221</v>
      </c>
      <c r="F387" s="127">
        <v>2655</v>
      </c>
      <c r="H387" s="171">
        <v>18141</v>
      </c>
      <c r="I387" s="171">
        <v>11471</v>
      </c>
      <c r="J387" s="171">
        <v>4015</v>
      </c>
      <c r="K387" s="171">
        <v>2655</v>
      </c>
      <c r="L387" s="171"/>
      <c r="N387" s="173">
        <f t="shared" si="18"/>
        <v>4.387850724877353</v>
      </c>
      <c r="O387" s="174">
        <f t="shared" si="19"/>
        <v>5.143405108534566</v>
      </c>
      <c r="P387" s="175">
        <f t="shared" si="20"/>
        <v>0</v>
      </c>
      <c r="Q387" s="256" t="s">
        <v>2844</v>
      </c>
      <c r="R387" s="254">
        <v>4</v>
      </c>
      <c r="S387" s="254"/>
      <c r="T387" s="254"/>
      <c r="U387" s="254"/>
      <c r="W387" s="176">
        <v>5</v>
      </c>
      <c r="X387" s="176"/>
      <c r="Y387" s="176"/>
      <c r="Z387" s="176"/>
    </row>
    <row r="388" spans="1:26" ht="13.5" thickBot="1">
      <c r="A388" s="116"/>
      <c r="B388" s="117"/>
      <c r="C388" s="118">
        <v>35461</v>
      </c>
      <c r="D388" s="119">
        <v>23552</v>
      </c>
      <c r="E388" s="119">
        <v>8243</v>
      </c>
      <c r="F388" s="128">
        <v>3666</v>
      </c>
      <c r="H388" s="178">
        <v>34048</v>
      </c>
      <c r="I388" s="178">
        <v>22505</v>
      </c>
      <c r="J388" s="178">
        <v>7877</v>
      </c>
      <c r="K388" s="178">
        <v>3666</v>
      </c>
      <c r="L388" s="178"/>
      <c r="N388" s="180">
        <f t="shared" si="18"/>
        <v>4.150023496240607</v>
      </c>
      <c r="O388" s="181">
        <f t="shared" si="19"/>
        <v>4.652299489002459</v>
      </c>
      <c r="P388" s="182">
        <f t="shared" si="20"/>
        <v>0</v>
      </c>
      <c r="Q388" s="256"/>
      <c r="R388" s="255">
        <f>R387</f>
        <v>4</v>
      </c>
      <c r="S388" s="255">
        <f>S387</f>
        <v>0</v>
      </c>
      <c r="T388" s="255">
        <f>T387</f>
        <v>0</v>
      </c>
      <c r="U388" s="255">
        <f>U387</f>
        <v>0</v>
      </c>
      <c r="W388" s="183">
        <f>W387</f>
        <v>5</v>
      </c>
      <c r="X388" s="183">
        <f>X387</f>
        <v>0</v>
      </c>
      <c r="Y388" s="183">
        <f>Y387</f>
        <v>0</v>
      </c>
      <c r="Z388" s="183">
        <f>Z387</f>
        <v>0</v>
      </c>
    </row>
    <row r="389" spans="1:26" ht="12.75" hidden="1">
      <c r="A389" s="275" t="s">
        <v>187</v>
      </c>
      <c r="B389" s="276" t="s">
        <v>188</v>
      </c>
      <c r="C389" s="114">
        <v>0</v>
      </c>
      <c r="D389" s="115">
        <v>0</v>
      </c>
      <c r="E389" s="115">
        <v>0</v>
      </c>
      <c r="F389" s="127">
        <v>0</v>
      </c>
      <c r="H389" s="171">
        <v>0</v>
      </c>
      <c r="I389" s="171">
        <v>0</v>
      </c>
      <c r="J389" s="171">
        <v>0</v>
      </c>
      <c r="K389" s="171">
        <v>0</v>
      </c>
      <c r="L389" s="171"/>
      <c r="N389" s="173" t="str">
        <f t="shared" si="18"/>
        <v>-</v>
      </c>
      <c r="O389" s="174" t="str">
        <f t="shared" si="19"/>
        <v>-</v>
      </c>
      <c r="P389" s="175" t="str">
        <f t="shared" si="20"/>
        <v>-</v>
      </c>
      <c r="Q389" s="253"/>
      <c r="R389" s="254"/>
      <c r="S389" s="254"/>
      <c r="T389" s="254"/>
      <c r="U389" s="254"/>
      <c r="W389" s="176"/>
      <c r="X389" s="176"/>
      <c r="Y389" s="176"/>
      <c r="Z389" s="176"/>
    </row>
    <row r="390" spans="1:26" ht="13.5" hidden="1" thickBot="1">
      <c r="A390" s="277"/>
      <c r="B390" s="278"/>
      <c r="C390" s="118">
        <v>0</v>
      </c>
      <c r="D390" s="119">
        <v>0</v>
      </c>
      <c r="E390" s="119">
        <v>0</v>
      </c>
      <c r="F390" s="128">
        <v>0</v>
      </c>
      <c r="H390" s="178">
        <v>0</v>
      </c>
      <c r="I390" s="178">
        <v>0</v>
      </c>
      <c r="J390" s="178">
        <v>0</v>
      </c>
      <c r="K390" s="178">
        <v>0</v>
      </c>
      <c r="L390" s="178"/>
      <c r="N390" s="180" t="str">
        <f t="shared" si="18"/>
        <v>-</v>
      </c>
      <c r="O390" s="181" t="str">
        <f t="shared" si="19"/>
        <v>-</v>
      </c>
      <c r="P390" s="182" t="str">
        <f t="shared" si="20"/>
        <v>-</v>
      </c>
      <c r="Q390" s="253"/>
      <c r="R390" s="255">
        <f>R389</f>
        <v>0</v>
      </c>
      <c r="S390" s="255">
        <f>S389</f>
        <v>0</v>
      </c>
      <c r="T390" s="255">
        <f>T389</f>
        <v>0</v>
      </c>
      <c r="U390" s="255">
        <f>U389</f>
        <v>0</v>
      </c>
      <c r="W390" s="183">
        <f>W389</f>
        <v>0</v>
      </c>
      <c r="X390" s="183">
        <f>X389</f>
        <v>0</v>
      </c>
      <c r="Y390" s="183">
        <f>Y389</f>
        <v>0</v>
      </c>
      <c r="Z390" s="183">
        <f>Z389</f>
        <v>0</v>
      </c>
    </row>
    <row r="391" spans="1:26" ht="12.75">
      <c r="A391" s="112" t="s">
        <v>189</v>
      </c>
      <c r="B391" s="113" t="s">
        <v>190</v>
      </c>
      <c r="C391" s="114">
        <v>25676</v>
      </c>
      <c r="D391" s="115">
        <v>17046</v>
      </c>
      <c r="E391" s="115">
        <v>5966</v>
      </c>
      <c r="F391" s="127">
        <v>2664</v>
      </c>
      <c r="H391" s="171">
        <v>24550</v>
      </c>
      <c r="I391" s="171">
        <v>16212</v>
      </c>
      <c r="J391" s="171">
        <v>5674</v>
      </c>
      <c r="K391" s="171">
        <v>2664</v>
      </c>
      <c r="L391" s="171"/>
      <c r="N391" s="173">
        <f t="shared" si="18"/>
        <v>4.586558044806523</v>
      </c>
      <c r="O391" s="174">
        <f t="shared" si="19"/>
        <v>5.14433752775723</v>
      </c>
      <c r="P391" s="175">
        <f t="shared" si="20"/>
        <v>0</v>
      </c>
      <c r="Q391" s="256" t="s">
        <v>2844</v>
      </c>
      <c r="R391" s="254">
        <v>11</v>
      </c>
      <c r="S391" s="254"/>
      <c r="T391" s="254"/>
      <c r="U391" s="254"/>
      <c r="W391" s="176">
        <v>60</v>
      </c>
      <c r="X391" s="176"/>
      <c r="Y391" s="176"/>
      <c r="Z391" s="176"/>
    </row>
    <row r="392" spans="1:26" ht="13.5" thickBot="1">
      <c r="A392" s="116"/>
      <c r="B392" s="117"/>
      <c r="C392" s="118">
        <v>27517</v>
      </c>
      <c r="D392" s="119">
        <v>17683</v>
      </c>
      <c r="E392" s="119">
        <v>6189</v>
      </c>
      <c r="F392" s="128">
        <v>3645</v>
      </c>
      <c r="H392" s="178">
        <v>26456</v>
      </c>
      <c r="I392" s="178">
        <v>16897</v>
      </c>
      <c r="J392" s="178">
        <v>5914</v>
      </c>
      <c r="K392" s="178">
        <v>3645</v>
      </c>
      <c r="L392" s="178"/>
      <c r="N392" s="180">
        <f t="shared" si="18"/>
        <v>4.010432416087099</v>
      </c>
      <c r="O392" s="181">
        <f t="shared" si="19"/>
        <v>4.651713321891464</v>
      </c>
      <c r="P392" s="182">
        <f t="shared" si="20"/>
        <v>0</v>
      </c>
      <c r="Q392" s="256"/>
      <c r="R392" s="255">
        <f>R391</f>
        <v>11</v>
      </c>
      <c r="S392" s="255">
        <f>S391</f>
        <v>0</v>
      </c>
      <c r="T392" s="255">
        <f>T391</f>
        <v>0</v>
      </c>
      <c r="U392" s="255">
        <f>U391</f>
        <v>0</v>
      </c>
      <c r="W392" s="183">
        <f>W391</f>
        <v>60</v>
      </c>
      <c r="X392" s="183">
        <f>X391</f>
        <v>0</v>
      </c>
      <c r="Y392" s="183">
        <f>Y391</f>
        <v>0</v>
      </c>
      <c r="Z392" s="183">
        <f>Z391</f>
        <v>0</v>
      </c>
    </row>
    <row r="393" spans="1:26" ht="12.75" hidden="1">
      <c r="A393" s="275" t="s">
        <v>191</v>
      </c>
      <c r="B393" s="276" t="s">
        <v>192</v>
      </c>
      <c r="C393" s="114">
        <v>0</v>
      </c>
      <c r="D393" s="115">
        <v>0</v>
      </c>
      <c r="E393" s="115">
        <v>0</v>
      </c>
      <c r="F393" s="127">
        <v>0</v>
      </c>
      <c r="H393" s="171">
        <v>0</v>
      </c>
      <c r="I393" s="171">
        <v>0</v>
      </c>
      <c r="J393" s="171">
        <v>0</v>
      </c>
      <c r="K393" s="171">
        <v>0</v>
      </c>
      <c r="L393" s="171"/>
      <c r="N393" s="173" t="str">
        <f t="shared" si="18"/>
        <v>-</v>
      </c>
      <c r="O393" s="174" t="str">
        <f t="shared" si="19"/>
        <v>-</v>
      </c>
      <c r="P393" s="175" t="str">
        <f t="shared" si="20"/>
        <v>-</v>
      </c>
      <c r="Q393" s="253"/>
      <c r="R393" s="254"/>
      <c r="S393" s="254"/>
      <c r="T393" s="254"/>
      <c r="U393" s="254"/>
      <c r="W393" s="176"/>
      <c r="X393" s="176"/>
      <c r="Y393" s="176"/>
      <c r="Z393" s="176"/>
    </row>
    <row r="394" spans="1:26" ht="13.5" hidden="1" thickBot="1">
      <c r="A394" s="277"/>
      <c r="B394" s="278"/>
      <c r="C394" s="118">
        <v>0</v>
      </c>
      <c r="D394" s="119">
        <v>0</v>
      </c>
      <c r="E394" s="119">
        <v>0</v>
      </c>
      <c r="F394" s="128">
        <v>0</v>
      </c>
      <c r="H394" s="178">
        <v>0</v>
      </c>
      <c r="I394" s="178">
        <v>0</v>
      </c>
      <c r="J394" s="178">
        <v>0</v>
      </c>
      <c r="K394" s="178">
        <v>0</v>
      </c>
      <c r="L394" s="178"/>
      <c r="N394" s="180" t="str">
        <f t="shared" si="18"/>
        <v>-</v>
      </c>
      <c r="O394" s="181" t="str">
        <f t="shared" si="19"/>
        <v>-</v>
      </c>
      <c r="P394" s="182" t="str">
        <f t="shared" si="20"/>
        <v>-</v>
      </c>
      <c r="Q394" s="253"/>
      <c r="R394" s="255">
        <f>R393</f>
        <v>0</v>
      </c>
      <c r="S394" s="255">
        <f>S393</f>
        <v>0</v>
      </c>
      <c r="T394" s="255">
        <f>T393</f>
        <v>0</v>
      </c>
      <c r="U394" s="255">
        <f>U393</f>
        <v>0</v>
      </c>
      <c r="W394" s="183">
        <f>W393</f>
        <v>0</v>
      </c>
      <c r="X394" s="183">
        <f>X393</f>
        <v>0</v>
      </c>
      <c r="Y394" s="183">
        <f>Y393</f>
        <v>0</v>
      </c>
      <c r="Z394" s="183">
        <f>Z393</f>
        <v>0</v>
      </c>
    </row>
    <row r="395" spans="1:26" ht="12.75" hidden="1">
      <c r="A395" s="275" t="s">
        <v>193</v>
      </c>
      <c r="B395" s="276" t="s">
        <v>194</v>
      </c>
      <c r="C395" s="114">
        <v>0</v>
      </c>
      <c r="D395" s="115">
        <v>0</v>
      </c>
      <c r="E395" s="115">
        <v>0</v>
      </c>
      <c r="F395" s="127">
        <v>0</v>
      </c>
      <c r="H395" s="171">
        <v>0</v>
      </c>
      <c r="I395" s="171">
        <v>0</v>
      </c>
      <c r="J395" s="171">
        <v>0</v>
      </c>
      <c r="K395" s="171">
        <v>0</v>
      </c>
      <c r="L395" s="171"/>
      <c r="N395" s="173" t="str">
        <f t="shared" si="18"/>
        <v>-</v>
      </c>
      <c r="O395" s="174" t="str">
        <f t="shared" si="19"/>
        <v>-</v>
      </c>
      <c r="P395" s="175" t="str">
        <f t="shared" si="20"/>
        <v>-</v>
      </c>
      <c r="Q395" s="253"/>
      <c r="R395" s="254"/>
      <c r="S395" s="254"/>
      <c r="T395" s="254"/>
      <c r="U395" s="254"/>
      <c r="W395" s="176"/>
      <c r="X395" s="176"/>
      <c r="Y395" s="176"/>
      <c r="Z395" s="176"/>
    </row>
    <row r="396" spans="1:26" ht="13.5" hidden="1" thickBot="1">
      <c r="A396" s="277"/>
      <c r="B396" s="278"/>
      <c r="C396" s="118">
        <v>0</v>
      </c>
      <c r="D396" s="119">
        <v>0</v>
      </c>
      <c r="E396" s="119">
        <v>0</v>
      </c>
      <c r="F396" s="128">
        <v>0</v>
      </c>
      <c r="H396" s="178">
        <v>0</v>
      </c>
      <c r="I396" s="178">
        <v>0</v>
      </c>
      <c r="J396" s="178">
        <v>0</v>
      </c>
      <c r="K396" s="178">
        <v>0</v>
      </c>
      <c r="L396" s="178"/>
      <c r="N396" s="180" t="str">
        <f t="shared" si="18"/>
        <v>-</v>
      </c>
      <c r="O396" s="181" t="str">
        <f t="shared" si="19"/>
        <v>-</v>
      </c>
      <c r="P396" s="182" t="str">
        <f t="shared" si="20"/>
        <v>-</v>
      </c>
      <c r="Q396" s="253"/>
      <c r="R396" s="255">
        <f>R395</f>
        <v>0</v>
      </c>
      <c r="S396" s="255">
        <f>S395</f>
        <v>0</v>
      </c>
      <c r="T396" s="255">
        <f>T395</f>
        <v>0</v>
      </c>
      <c r="U396" s="255">
        <f>U395</f>
        <v>0</v>
      </c>
      <c r="W396" s="183">
        <f>W395</f>
        <v>0</v>
      </c>
      <c r="X396" s="183">
        <f>X395</f>
        <v>0</v>
      </c>
      <c r="Y396" s="183">
        <f>Y395</f>
        <v>0</v>
      </c>
      <c r="Z396" s="183">
        <f>Z395</f>
        <v>0</v>
      </c>
    </row>
    <row r="397" spans="1:26" ht="12.75" hidden="1">
      <c r="A397" s="275" t="s">
        <v>195</v>
      </c>
      <c r="B397" s="276" t="s">
        <v>186</v>
      </c>
      <c r="C397" s="114">
        <v>22823</v>
      </c>
      <c r="D397" s="115">
        <v>14938</v>
      </c>
      <c r="E397" s="115">
        <v>5228</v>
      </c>
      <c r="F397" s="127">
        <v>2657</v>
      </c>
      <c r="H397" s="171">
        <v>21836</v>
      </c>
      <c r="I397" s="171">
        <v>14207</v>
      </c>
      <c r="J397" s="171">
        <v>4972</v>
      </c>
      <c r="K397" s="171">
        <v>2657</v>
      </c>
      <c r="L397" s="171"/>
      <c r="N397" s="173">
        <f t="shared" si="18"/>
        <v>4.52005861879465</v>
      </c>
      <c r="O397" s="174">
        <f t="shared" si="19"/>
        <v>5.145350883367357</v>
      </c>
      <c r="P397" s="175">
        <f t="shared" si="20"/>
        <v>0</v>
      </c>
      <c r="Q397" s="253"/>
      <c r="R397" s="254"/>
      <c r="S397" s="254"/>
      <c r="T397" s="254"/>
      <c r="U397" s="254"/>
      <c r="W397" s="176"/>
      <c r="X397" s="176"/>
      <c r="Y397" s="176"/>
      <c r="Z397" s="176"/>
    </row>
    <row r="398" spans="1:26" ht="13.5" hidden="1" thickBot="1">
      <c r="A398" s="277"/>
      <c r="B398" s="278"/>
      <c r="C398" s="118">
        <v>33434</v>
      </c>
      <c r="D398" s="119">
        <v>22055</v>
      </c>
      <c r="E398" s="119">
        <v>7719</v>
      </c>
      <c r="F398" s="128">
        <v>3660</v>
      </c>
      <c r="H398" s="178">
        <v>32111</v>
      </c>
      <c r="I398" s="178">
        <v>21075</v>
      </c>
      <c r="J398" s="178">
        <v>7376</v>
      </c>
      <c r="K398" s="178">
        <v>3660</v>
      </c>
      <c r="L398" s="178"/>
      <c r="N398" s="180">
        <f t="shared" si="18"/>
        <v>4.120083460496389</v>
      </c>
      <c r="O398" s="181">
        <f t="shared" si="19"/>
        <v>4.6500593119810105</v>
      </c>
      <c r="P398" s="182">
        <f t="shared" si="20"/>
        <v>0</v>
      </c>
      <c r="Q398" s="253"/>
      <c r="R398" s="255">
        <f>R397</f>
        <v>0</v>
      </c>
      <c r="S398" s="255">
        <f>S397</f>
        <v>0</v>
      </c>
      <c r="T398" s="255">
        <f>T397</f>
        <v>0</v>
      </c>
      <c r="U398" s="255">
        <f>U397</f>
        <v>0</v>
      </c>
      <c r="W398" s="183">
        <f>W397</f>
        <v>0</v>
      </c>
      <c r="X398" s="183">
        <f>X397</f>
        <v>0</v>
      </c>
      <c r="Y398" s="183">
        <f>Y397</f>
        <v>0</v>
      </c>
      <c r="Z398" s="183">
        <f>Z397</f>
        <v>0</v>
      </c>
    </row>
    <row r="399" spans="1:26" ht="12.75">
      <c r="A399" s="112" t="s">
        <v>196</v>
      </c>
      <c r="B399" s="113" t="s">
        <v>197</v>
      </c>
      <c r="C399" s="114">
        <v>25892</v>
      </c>
      <c r="D399" s="115">
        <v>17205</v>
      </c>
      <c r="E399" s="115">
        <v>6022</v>
      </c>
      <c r="F399" s="127">
        <v>2665</v>
      </c>
      <c r="H399" s="171">
        <v>24755</v>
      </c>
      <c r="I399" s="171">
        <v>16363</v>
      </c>
      <c r="J399" s="171">
        <v>5727</v>
      </c>
      <c r="K399" s="171">
        <v>2665</v>
      </c>
      <c r="L399" s="171"/>
      <c r="N399" s="173">
        <f t="shared" si="18"/>
        <v>4.593011512825697</v>
      </c>
      <c r="O399" s="174">
        <f t="shared" si="19"/>
        <v>5.145755668275996</v>
      </c>
      <c r="P399" s="175">
        <f t="shared" si="20"/>
        <v>0</v>
      </c>
      <c r="Q399" s="250"/>
      <c r="R399" s="254"/>
      <c r="S399" s="254"/>
      <c r="T399" s="254"/>
      <c r="U399" s="254"/>
      <c r="W399" s="176">
        <v>1</v>
      </c>
      <c r="X399" s="176"/>
      <c r="Y399" s="176"/>
      <c r="Z399" s="176"/>
    </row>
    <row r="400" spans="1:26" ht="13.5" thickBot="1">
      <c r="A400" s="116"/>
      <c r="B400" s="117"/>
      <c r="C400" s="118">
        <v>38614</v>
      </c>
      <c r="D400" s="119">
        <v>23630</v>
      </c>
      <c r="E400" s="119">
        <v>8271</v>
      </c>
      <c r="F400" s="128">
        <v>6713</v>
      </c>
      <c r="H400" s="178">
        <v>37196</v>
      </c>
      <c r="I400" s="178">
        <v>22580</v>
      </c>
      <c r="J400" s="178">
        <v>7903</v>
      </c>
      <c r="K400" s="178">
        <v>6713</v>
      </c>
      <c r="L400" s="178"/>
      <c r="N400" s="180">
        <f t="shared" si="18"/>
        <v>3.8122378750403243</v>
      </c>
      <c r="O400" s="181">
        <f t="shared" si="19"/>
        <v>4.650132860938896</v>
      </c>
      <c r="P400" s="182">
        <f t="shared" si="20"/>
        <v>0</v>
      </c>
      <c r="Q400" s="250"/>
      <c r="R400" s="255">
        <f>R399</f>
        <v>0</v>
      </c>
      <c r="S400" s="255">
        <f>S399</f>
        <v>0</v>
      </c>
      <c r="T400" s="255">
        <f>T399</f>
        <v>0</v>
      </c>
      <c r="U400" s="255">
        <f>U399</f>
        <v>0</v>
      </c>
      <c r="W400" s="183">
        <f>W399</f>
        <v>1</v>
      </c>
      <c r="X400" s="183">
        <f>X399</f>
        <v>0</v>
      </c>
      <c r="Y400" s="183">
        <f>Y399</f>
        <v>0</v>
      </c>
      <c r="Z400" s="183">
        <f>Z399</f>
        <v>0</v>
      </c>
    </row>
    <row r="401" spans="1:26" ht="12.75">
      <c r="A401" s="112" t="s">
        <v>198</v>
      </c>
      <c r="B401" s="113" t="s">
        <v>199</v>
      </c>
      <c r="C401" s="114">
        <v>32620</v>
      </c>
      <c r="D401" s="115">
        <v>22197</v>
      </c>
      <c r="E401" s="115">
        <v>7769</v>
      </c>
      <c r="F401" s="127">
        <v>2654</v>
      </c>
      <c r="H401" s="171">
        <v>31159</v>
      </c>
      <c r="I401" s="171">
        <v>21115</v>
      </c>
      <c r="J401" s="171">
        <v>7390</v>
      </c>
      <c r="K401" s="171">
        <v>2654</v>
      </c>
      <c r="L401" s="171"/>
      <c r="N401" s="173">
        <f t="shared" si="18"/>
        <v>4.688853942681078</v>
      </c>
      <c r="O401" s="174">
        <f t="shared" si="19"/>
        <v>5.124319204357093</v>
      </c>
      <c r="P401" s="175">
        <f t="shared" si="20"/>
        <v>0</v>
      </c>
      <c r="Q401" s="250"/>
      <c r="R401" s="254">
        <v>56</v>
      </c>
      <c r="S401" s="254"/>
      <c r="T401" s="254"/>
      <c r="U401" s="254"/>
      <c r="W401" s="176">
        <v>82</v>
      </c>
      <c r="X401" s="176"/>
      <c r="Y401" s="176"/>
      <c r="Z401" s="176"/>
    </row>
    <row r="402" spans="1:26" ht="13.5" thickBot="1">
      <c r="A402" s="116"/>
      <c r="B402" s="117"/>
      <c r="C402" s="118">
        <v>29053</v>
      </c>
      <c r="D402" s="119">
        <v>16526</v>
      </c>
      <c r="E402" s="119">
        <v>5784</v>
      </c>
      <c r="F402" s="128">
        <v>6743</v>
      </c>
      <c r="H402" s="178">
        <v>28061</v>
      </c>
      <c r="I402" s="178">
        <v>15791</v>
      </c>
      <c r="J402" s="178">
        <v>5527</v>
      </c>
      <c r="K402" s="178">
        <v>6743</v>
      </c>
      <c r="L402" s="178"/>
      <c r="N402" s="180">
        <f t="shared" si="18"/>
        <v>3.5351555539717054</v>
      </c>
      <c r="O402" s="181">
        <f t="shared" si="19"/>
        <v>4.654550060160844</v>
      </c>
      <c r="P402" s="182">
        <f t="shared" si="20"/>
        <v>0</v>
      </c>
      <c r="Q402" s="250"/>
      <c r="R402" s="255">
        <f>R401</f>
        <v>56</v>
      </c>
      <c r="S402" s="255">
        <f>S401</f>
        <v>0</v>
      </c>
      <c r="T402" s="255">
        <f>T401</f>
        <v>0</v>
      </c>
      <c r="U402" s="255">
        <f>U401</f>
        <v>0</v>
      </c>
      <c r="W402" s="183">
        <f>W401</f>
        <v>82</v>
      </c>
      <c r="X402" s="183">
        <f>X401</f>
        <v>0</v>
      </c>
      <c r="Y402" s="183">
        <f>Y401</f>
        <v>0</v>
      </c>
      <c r="Z402" s="183">
        <f>Z401</f>
        <v>0</v>
      </c>
    </row>
    <row r="403" spans="1:26" ht="12.75" hidden="1">
      <c r="A403" s="275" t="s">
        <v>200</v>
      </c>
      <c r="B403" s="276" t="s">
        <v>201</v>
      </c>
      <c r="C403" s="114">
        <v>0</v>
      </c>
      <c r="D403" s="115">
        <v>0</v>
      </c>
      <c r="E403" s="115">
        <v>0</v>
      </c>
      <c r="F403" s="127">
        <v>0</v>
      </c>
      <c r="H403" s="171">
        <v>0</v>
      </c>
      <c r="I403" s="171">
        <v>0</v>
      </c>
      <c r="J403" s="171">
        <v>0</v>
      </c>
      <c r="K403" s="171">
        <v>0</v>
      </c>
      <c r="L403" s="171"/>
      <c r="N403" s="173" t="str">
        <f t="shared" si="18"/>
        <v>-</v>
      </c>
      <c r="O403" s="174" t="str">
        <f t="shared" si="19"/>
        <v>-</v>
      </c>
      <c r="P403" s="175" t="str">
        <f t="shared" si="20"/>
        <v>-</v>
      </c>
      <c r="Q403" s="253"/>
      <c r="R403" s="254"/>
      <c r="S403" s="254"/>
      <c r="T403" s="254"/>
      <c r="U403" s="254"/>
      <c r="W403" s="176"/>
      <c r="X403" s="176"/>
      <c r="Y403" s="176"/>
      <c r="Z403" s="176"/>
    </row>
    <row r="404" spans="1:26" ht="13.5" hidden="1" thickBot="1">
      <c r="A404" s="277"/>
      <c r="B404" s="278"/>
      <c r="C404" s="118">
        <v>0</v>
      </c>
      <c r="D404" s="119">
        <v>0</v>
      </c>
      <c r="E404" s="119">
        <v>0</v>
      </c>
      <c r="F404" s="128">
        <v>0</v>
      </c>
      <c r="H404" s="178">
        <v>0</v>
      </c>
      <c r="I404" s="178">
        <v>0</v>
      </c>
      <c r="J404" s="178">
        <v>0</v>
      </c>
      <c r="K404" s="178">
        <v>0</v>
      </c>
      <c r="L404" s="178"/>
      <c r="N404" s="180" t="str">
        <f t="shared" si="18"/>
        <v>-</v>
      </c>
      <c r="O404" s="181" t="str">
        <f t="shared" si="19"/>
        <v>-</v>
      </c>
      <c r="P404" s="182" t="str">
        <f t="shared" si="20"/>
        <v>-</v>
      </c>
      <c r="Q404" s="253"/>
      <c r="R404" s="255">
        <f>R403</f>
        <v>0</v>
      </c>
      <c r="S404" s="255">
        <f>S403</f>
        <v>0</v>
      </c>
      <c r="T404" s="255">
        <f>T403</f>
        <v>0</v>
      </c>
      <c r="U404" s="255">
        <f>U403</f>
        <v>0</v>
      </c>
      <c r="W404" s="183">
        <f>W403</f>
        <v>0</v>
      </c>
      <c r="X404" s="183">
        <f>X403</f>
        <v>0</v>
      </c>
      <c r="Y404" s="183">
        <f>Y403</f>
        <v>0</v>
      </c>
      <c r="Z404" s="183">
        <f>Z403</f>
        <v>0</v>
      </c>
    </row>
    <row r="405" spans="1:26" ht="12.75" hidden="1">
      <c r="A405" s="275" t="s">
        <v>202</v>
      </c>
      <c r="B405" s="276" t="s">
        <v>203</v>
      </c>
      <c r="C405" s="114">
        <v>0</v>
      </c>
      <c r="D405" s="115">
        <v>0</v>
      </c>
      <c r="E405" s="115">
        <v>0</v>
      </c>
      <c r="F405" s="127">
        <v>0</v>
      </c>
      <c r="H405" s="171">
        <v>0</v>
      </c>
      <c r="I405" s="171">
        <v>0</v>
      </c>
      <c r="J405" s="171">
        <v>0</v>
      </c>
      <c r="K405" s="171">
        <v>0</v>
      </c>
      <c r="L405" s="171"/>
      <c r="N405" s="173" t="str">
        <f t="shared" si="18"/>
        <v>-</v>
      </c>
      <c r="O405" s="174" t="str">
        <f t="shared" si="19"/>
        <v>-</v>
      </c>
      <c r="P405" s="175" t="str">
        <f t="shared" si="20"/>
        <v>-</v>
      </c>
      <c r="Q405" s="253"/>
      <c r="R405" s="254"/>
      <c r="S405" s="254"/>
      <c r="T405" s="254"/>
      <c r="U405" s="254"/>
      <c r="W405" s="176"/>
      <c r="X405" s="176"/>
      <c r="Y405" s="176"/>
      <c r="Z405" s="176"/>
    </row>
    <row r="406" spans="1:26" ht="13.5" hidden="1" thickBot="1">
      <c r="A406" s="277"/>
      <c r="B406" s="278"/>
      <c r="C406" s="118">
        <v>0</v>
      </c>
      <c r="D406" s="119">
        <v>0</v>
      </c>
      <c r="E406" s="119">
        <v>0</v>
      </c>
      <c r="F406" s="128">
        <v>0</v>
      </c>
      <c r="H406" s="178">
        <v>0</v>
      </c>
      <c r="I406" s="178">
        <v>0</v>
      </c>
      <c r="J406" s="178">
        <v>0</v>
      </c>
      <c r="K406" s="178">
        <v>0</v>
      </c>
      <c r="L406" s="178"/>
      <c r="N406" s="180" t="str">
        <f t="shared" si="18"/>
        <v>-</v>
      </c>
      <c r="O406" s="181" t="str">
        <f t="shared" si="19"/>
        <v>-</v>
      </c>
      <c r="P406" s="182" t="str">
        <f t="shared" si="20"/>
        <v>-</v>
      </c>
      <c r="Q406" s="253"/>
      <c r="R406" s="255">
        <f>R405</f>
        <v>0</v>
      </c>
      <c r="S406" s="255">
        <f>S405</f>
        <v>0</v>
      </c>
      <c r="T406" s="255">
        <f>T405</f>
        <v>0</v>
      </c>
      <c r="U406" s="255">
        <f>U405</f>
        <v>0</v>
      </c>
      <c r="W406" s="183">
        <f>W405</f>
        <v>0</v>
      </c>
      <c r="X406" s="183">
        <f>X405</f>
        <v>0</v>
      </c>
      <c r="Y406" s="183">
        <f>Y405</f>
        <v>0</v>
      </c>
      <c r="Z406" s="183">
        <f>Z405</f>
        <v>0</v>
      </c>
    </row>
    <row r="407" spans="1:26" ht="12.75" hidden="1">
      <c r="A407" s="275" t="s">
        <v>204</v>
      </c>
      <c r="B407" s="276" t="s">
        <v>205</v>
      </c>
      <c r="C407" s="114">
        <v>0</v>
      </c>
      <c r="D407" s="115">
        <v>0</v>
      </c>
      <c r="E407" s="115">
        <v>0</v>
      </c>
      <c r="F407" s="127">
        <v>0</v>
      </c>
      <c r="H407" s="171">
        <v>0</v>
      </c>
      <c r="I407" s="171">
        <v>0</v>
      </c>
      <c r="J407" s="171">
        <v>0</v>
      </c>
      <c r="K407" s="171">
        <v>0</v>
      </c>
      <c r="L407" s="171"/>
      <c r="N407" s="173" t="str">
        <f aca="true" t="shared" si="21" ref="N407:N470">IF(H407=0,"-",C407/H407*100-100)</f>
        <v>-</v>
      </c>
      <c r="O407" s="174" t="str">
        <f aca="true" t="shared" si="22" ref="O407:O470">IF(H407=0,"-",D407/I407*100-100)</f>
        <v>-</v>
      </c>
      <c r="P407" s="175" t="str">
        <f aca="true" t="shared" si="23" ref="P407:P470">IF(H407=0,"-",F407/(K407+L407)*100-100)</f>
        <v>-</v>
      </c>
      <c r="Q407" s="253"/>
      <c r="R407" s="254"/>
      <c r="S407" s="254"/>
      <c r="T407" s="254"/>
      <c r="U407" s="254"/>
      <c r="W407" s="176"/>
      <c r="X407" s="176"/>
      <c r="Y407" s="176"/>
      <c r="Z407" s="176"/>
    </row>
    <row r="408" spans="1:26" ht="13.5" hidden="1" thickBot="1">
      <c r="A408" s="277"/>
      <c r="B408" s="278"/>
      <c r="C408" s="118">
        <v>0</v>
      </c>
      <c r="D408" s="119">
        <v>0</v>
      </c>
      <c r="E408" s="119">
        <v>0</v>
      </c>
      <c r="F408" s="128">
        <v>0</v>
      </c>
      <c r="H408" s="178">
        <v>0</v>
      </c>
      <c r="I408" s="178">
        <v>0</v>
      </c>
      <c r="J408" s="178">
        <v>0</v>
      </c>
      <c r="K408" s="178">
        <v>0</v>
      </c>
      <c r="L408" s="178"/>
      <c r="N408" s="180" t="str">
        <f t="shared" si="21"/>
        <v>-</v>
      </c>
      <c r="O408" s="181" t="str">
        <f t="shared" si="22"/>
        <v>-</v>
      </c>
      <c r="P408" s="182" t="str">
        <f t="shared" si="23"/>
        <v>-</v>
      </c>
      <c r="Q408" s="253"/>
      <c r="R408" s="255">
        <f>R407</f>
        <v>0</v>
      </c>
      <c r="S408" s="255">
        <f>S407</f>
        <v>0</v>
      </c>
      <c r="T408" s="255">
        <f>T407</f>
        <v>0</v>
      </c>
      <c r="U408" s="255">
        <f>U407</f>
        <v>0</v>
      </c>
      <c r="W408" s="183">
        <f>W407</f>
        <v>0</v>
      </c>
      <c r="X408" s="183">
        <f>X407</f>
        <v>0</v>
      </c>
      <c r="Y408" s="183">
        <f>Y407</f>
        <v>0</v>
      </c>
      <c r="Z408" s="183">
        <f>Z407</f>
        <v>0</v>
      </c>
    </row>
    <row r="409" spans="1:26" ht="12.75">
      <c r="A409" s="112" t="s">
        <v>206</v>
      </c>
      <c r="B409" s="113" t="s">
        <v>207</v>
      </c>
      <c r="C409" s="114">
        <v>33007</v>
      </c>
      <c r="D409" s="115">
        <v>22479</v>
      </c>
      <c r="E409" s="115">
        <v>7868</v>
      </c>
      <c r="F409" s="127">
        <v>2660</v>
      </c>
      <c r="H409" s="171">
        <v>31527</v>
      </c>
      <c r="I409" s="171">
        <v>21383</v>
      </c>
      <c r="J409" s="171">
        <v>7484</v>
      </c>
      <c r="K409" s="171">
        <v>2660</v>
      </c>
      <c r="L409" s="171"/>
      <c r="N409" s="173">
        <f t="shared" si="21"/>
        <v>4.694388936467163</v>
      </c>
      <c r="O409" s="174">
        <f t="shared" si="22"/>
        <v>5.1255670392367705</v>
      </c>
      <c r="P409" s="175">
        <f t="shared" si="23"/>
        <v>0</v>
      </c>
      <c r="Q409" s="250"/>
      <c r="R409" s="254">
        <v>8</v>
      </c>
      <c r="S409" s="254"/>
      <c r="T409" s="254"/>
      <c r="U409" s="254"/>
      <c r="W409" s="176">
        <v>64</v>
      </c>
      <c r="X409" s="176"/>
      <c r="Y409" s="176"/>
      <c r="Z409" s="176"/>
    </row>
    <row r="410" spans="1:26" ht="13.5" thickBot="1">
      <c r="A410" s="116"/>
      <c r="B410" s="117"/>
      <c r="C410" s="118">
        <v>29519</v>
      </c>
      <c r="D410" s="119">
        <v>14660</v>
      </c>
      <c r="E410" s="119">
        <v>5131</v>
      </c>
      <c r="F410" s="128">
        <v>9728</v>
      </c>
      <c r="H410" s="178">
        <v>28639</v>
      </c>
      <c r="I410" s="178">
        <v>14008</v>
      </c>
      <c r="J410" s="178">
        <v>4903</v>
      </c>
      <c r="K410" s="178">
        <v>9728</v>
      </c>
      <c r="L410" s="178"/>
      <c r="N410" s="180">
        <f t="shared" si="21"/>
        <v>3.0727329864869546</v>
      </c>
      <c r="O410" s="181">
        <f t="shared" si="22"/>
        <v>4.654483152484289</v>
      </c>
      <c r="P410" s="182">
        <f t="shared" si="23"/>
        <v>0</v>
      </c>
      <c r="Q410" s="250"/>
      <c r="R410" s="255">
        <f>R409</f>
        <v>8</v>
      </c>
      <c r="S410" s="255">
        <f>S409</f>
        <v>0</v>
      </c>
      <c r="T410" s="255">
        <f>T409</f>
        <v>0</v>
      </c>
      <c r="U410" s="255">
        <f>U409</f>
        <v>0</v>
      </c>
      <c r="W410" s="183">
        <f>W409</f>
        <v>64</v>
      </c>
      <c r="X410" s="183">
        <f>X409</f>
        <v>0</v>
      </c>
      <c r="Y410" s="183">
        <f>Y409</f>
        <v>0</v>
      </c>
      <c r="Z410" s="183">
        <f>Z409</f>
        <v>0</v>
      </c>
    </row>
    <row r="411" spans="1:26" ht="12.75" hidden="1">
      <c r="A411" s="275" t="s">
        <v>208</v>
      </c>
      <c r="B411" s="280" t="s">
        <v>1856</v>
      </c>
      <c r="C411" s="123">
        <v>0</v>
      </c>
      <c r="D411" s="124">
        <v>0</v>
      </c>
      <c r="E411" s="124">
        <v>0</v>
      </c>
      <c r="F411" s="130">
        <v>0</v>
      </c>
      <c r="H411" s="171">
        <v>0</v>
      </c>
      <c r="I411" s="171">
        <v>0</v>
      </c>
      <c r="J411" s="171">
        <v>0</v>
      </c>
      <c r="K411" s="171">
        <v>0</v>
      </c>
      <c r="L411" s="171"/>
      <c r="N411" s="173" t="str">
        <f t="shared" si="21"/>
        <v>-</v>
      </c>
      <c r="O411" s="174" t="str">
        <f t="shared" si="22"/>
        <v>-</v>
      </c>
      <c r="P411" s="175" t="str">
        <f t="shared" si="23"/>
        <v>-</v>
      </c>
      <c r="Q411" s="253"/>
      <c r="R411" s="254"/>
      <c r="S411" s="254"/>
      <c r="T411" s="254"/>
      <c r="U411" s="254"/>
      <c r="W411" s="176"/>
      <c r="X411" s="176"/>
      <c r="Y411" s="176"/>
      <c r="Z411" s="176"/>
    </row>
    <row r="412" spans="1:26" ht="13.5" hidden="1" thickBot="1">
      <c r="A412" s="277"/>
      <c r="B412" s="278"/>
      <c r="C412" s="118">
        <v>0</v>
      </c>
      <c r="D412" s="119">
        <v>0</v>
      </c>
      <c r="E412" s="119">
        <v>0</v>
      </c>
      <c r="F412" s="128">
        <v>0</v>
      </c>
      <c r="H412" s="178">
        <v>0</v>
      </c>
      <c r="I412" s="178">
        <v>0</v>
      </c>
      <c r="J412" s="178">
        <v>0</v>
      </c>
      <c r="K412" s="178">
        <v>0</v>
      </c>
      <c r="L412" s="178"/>
      <c r="N412" s="180" t="str">
        <f t="shared" si="21"/>
        <v>-</v>
      </c>
      <c r="O412" s="181" t="str">
        <f t="shared" si="22"/>
        <v>-</v>
      </c>
      <c r="P412" s="182" t="str">
        <f t="shared" si="23"/>
        <v>-</v>
      </c>
      <c r="Q412" s="253"/>
      <c r="R412" s="255">
        <f>R411</f>
        <v>0</v>
      </c>
      <c r="S412" s="255">
        <f>S411</f>
        <v>0</v>
      </c>
      <c r="T412" s="255">
        <f>T411</f>
        <v>0</v>
      </c>
      <c r="U412" s="255">
        <f>U411</f>
        <v>0</v>
      </c>
      <c r="W412" s="183">
        <f>W411</f>
        <v>0</v>
      </c>
      <c r="X412" s="183">
        <f>X411</f>
        <v>0</v>
      </c>
      <c r="Y412" s="183">
        <f>Y411</f>
        <v>0</v>
      </c>
      <c r="Z412" s="183">
        <f>Z411</f>
        <v>0</v>
      </c>
    </row>
    <row r="413" spans="1:26" ht="12.75" hidden="1">
      <c r="A413" s="275" t="s">
        <v>209</v>
      </c>
      <c r="B413" s="276" t="s">
        <v>210</v>
      </c>
      <c r="C413" s="114">
        <v>35619</v>
      </c>
      <c r="D413" s="115">
        <v>24379</v>
      </c>
      <c r="E413" s="115">
        <v>8533</v>
      </c>
      <c r="F413" s="127">
        <v>2707</v>
      </c>
      <c r="H413" s="171">
        <v>34014</v>
      </c>
      <c r="I413" s="171">
        <v>23190</v>
      </c>
      <c r="J413" s="171">
        <v>8117</v>
      </c>
      <c r="K413" s="171">
        <v>2707</v>
      </c>
      <c r="L413" s="171"/>
      <c r="N413" s="173">
        <f t="shared" si="21"/>
        <v>4.718645263714947</v>
      </c>
      <c r="O413" s="174">
        <f t="shared" si="22"/>
        <v>5.127210004312204</v>
      </c>
      <c r="P413" s="175">
        <f t="shared" si="23"/>
        <v>0</v>
      </c>
      <c r="Q413" s="253"/>
      <c r="R413" s="254"/>
      <c r="S413" s="254"/>
      <c r="T413" s="254"/>
      <c r="U413" s="254"/>
      <c r="W413" s="176"/>
      <c r="X413" s="176"/>
      <c r="Y413" s="176"/>
      <c r="Z413" s="176"/>
    </row>
    <row r="414" spans="1:26" ht="13.5" hidden="1" thickBot="1">
      <c r="A414" s="277"/>
      <c r="B414" s="278"/>
      <c r="C414" s="118">
        <v>23002</v>
      </c>
      <c r="D414" s="119">
        <v>14348</v>
      </c>
      <c r="E414" s="119">
        <v>5022</v>
      </c>
      <c r="F414" s="128">
        <v>3632</v>
      </c>
      <c r="H414" s="178">
        <v>22141</v>
      </c>
      <c r="I414" s="178">
        <v>13710</v>
      </c>
      <c r="J414" s="178">
        <v>4799</v>
      </c>
      <c r="K414" s="178">
        <v>3632</v>
      </c>
      <c r="L414" s="178"/>
      <c r="N414" s="180">
        <f t="shared" si="21"/>
        <v>3.88871324691749</v>
      </c>
      <c r="O414" s="181">
        <f t="shared" si="22"/>
        <v>4.653537563822027</v>
      </c>
      <c r="P414" s="182">
        <f t="shared" si="23"/>
        <v>0</v>
      </c>
      <c r="Q414" s="253"/>
      <c r="R414" s="255">
        <f>R413</f>
        <v>0</v>
      </c>
      <c r="S414" s="255">
        <f>S413</f>
        <v>0</v>
      </c>
      <c r="T414" s="255">
        <f>T413</f>
        <v>0</v>
      </c>
      <c r="U414" s="255">
        <f>U413</f>
        <v>0</v>
      </c>
      <c r="W414" s="183">
        <f>W413</f>
        <v>0</v>
      </c>
      <c r="X414" s="183">
        <f>X413</f>
        <v>0</v>
      </c>
      <c r="Y414" s="183">
        <f>Y413</f>
        <v>0</v>
      </c>
      <c r="Z414" s="183">
        <f>Z413</f>
        <v>0</v>
      </c>
    </row>
    <row r="415" spans="1:26" ht="12.75" hidden="1">
      <c r="A415" s="275" t="s">
        <v>211</v>
      </c>
      <c r="B415" s="276" t="s">
        <v>212</v>
      </c>
      <c r="C415" s="114">
        <v>0</v>
      </c>
      <c r="D415" s="115">
        <v>0</v>
      </c>
      <c r="E415" s="115">
        <v>0</v>
      </c>
      <c r="F415" s="127">
        <v>0</v>
      </c>
      <c r="H415" s="171">
        <v>0</v>
      </c>
      <c r="I415" s="171">
        <v>0</v>
      </c>
      <c r="J415" s="171">
        <v>0</v>
      </c>
      <c r="K415" s="171">
        <v>0</v>
      </c>
      <c r="L415" s="171"/>
      <c r="N415" s="173" t="str">
        <f t="shared" si="21"/>
        <v>-</v>
      </c>
      <c r="O415" s="174" t="str">
        <f t="shared" si="22"/>
        <v>-</v>
      </c>
      <c r="P415" s="175" t="str">
        <f t="shared" si="23"/>
        <v>-</v>
      </c>
      <c r="Q415" s="253"/>
      <c r="R415" s="254"/>
      <c r="S415" s="254"/>
      <c r="T415" s="254"/>
      <c r="U415" s="254"/>
      <c r="W415" s="176"/>
      <c r="X415" s="176"/>
      <c r="Y415" s="176"/>
      <c r="Z415" s="176"/>
    </row>
    <row r="416" spans="1:26" ht="13.5" hidden="1" thickBot="1">
      <c r="A416" s="277"/>
      <c r="B416" s="278"/>
      <c r="C416" s="118">
        <v>0</v>
      </c>
      <c r="D416" s="119">
        <v>0</v>
      </c>
      <c r="E416" s="119">
        <v>0</v>
      </c>
      <c r="F416" s="128">
        <v>0</v>
      </c>
      <c r="H416" s="178">
        <v>0</v>
      </c>
      <c r="I416" s="178">
        <v>0</v>
      </c>
      <c r="J416" s="178">
        <v>0</v>
      </c>
      <c r="K416" s="178">
        <v>0</v>
      </c>
      <c r="L416" s="178"/>
      <c r="N416" s="180" t="str">
        <f t="shared" si="21"/>
        <v>-</v>
      </c>
      <c r="O416" s="181" t="str">
        <f t="shared" si="22"/>
        <v>-</v>
      </c>
      <c r="P416" s="182" t="str">
        <f t="shared" si="23"/>
        <v>-</v>
      </c>
      <c r="Q416" s="253"/>
      <c r="R416" s="255">
        <f>R415</f>
        <v>0</v>
      </c>
      <c r="S416" s="255">
        <f>S415</f>
        <v>0</v>
      </c>
      <c r="T416" s="255">
        <f>T415</f>
        <v>0</v>
      </c>
      <c r="U416" s="255">
        <f>U415</f>
        <v>0</v>
      </c>
      <c r="W416" s="183">
        <f>W415</f>
        <v>0</v>
      </c>
      <c r="X416" s="183">
        <f>X415</f>
        <v>0</v>
      </c>
      <c r="Y416" s="183">
        <f>Y415</f>
        <v>0</v>
      </c>
      <c r="Z416" s="183">
        <f>Z415</f>
        <v>0</v>
      </c>
    </row>
    <row r="417" spans="1:26" ht="12.75" hidden="1">
      <c r="A417" s="275" t="s">
        <v>213</v>
      </c>
      <c r="B417" s="276" t="s">
        <v>214</v>
      </c>
      <c r="C417" s="114">
        <v>18237</v>
      </c>
      <c r="D417" s="115">
        <v>11535</v>
      </c>
      <c r="E417" s="115">
        <v>4037</v>
      </c>
      <c r="F417" s="127">
        <v>2665</v>
      </c>
      <c r="H417" s="171">
        <v>17475</v>
      </c>
      <c r="I417" s="171">
        <v>10970</v>
      </c>
      <c r="J417" s="171">
        <v>3840</v>
      </c>
      <c r="K417" s="171">
        <v>2665</v>
      </c>
      <c r="L417" s="171"/>
      <c r="N417" s="173">
        <f t="shared" si="21"/>
        <v>4.360515021459221</v>
      </c>
      <c r="O417" s="174">
        <f t="shared" si="22"/>
        <v>5.150410209662709</v>
      </c>
      <c r="P417" s="175">
        <f t="shared" si="23"/>
        <v>0</v>
      </c>
      <c r="Q417" s="253"/>
      <c r="R417" s="254"/>
      <c r="S417" s="254"/>
      <c r="T417" s="254"/>
      <c r="U417" s="254"/>
      <c r="W417" s="176"/>
      <c r="X417" s="176"/>
      <c r="Y417" s="176"/>
      <c r="Z417" s="176"/>
    </row>
    <row r="418" spans="1:26" ht="13.5" hidden="1" thickBot="1">
      <c r="A418" s="277"/>
      <c r="B418" s="278"/>
      <c r="C418" s="118">
        <v>35711</v>
      </c>
      <c r="D418" s="119">
        <v>21481</v>
      </c>
      <c r="E418" s="119">
        <v>7518</v>
      </c>
      <c r="F418" s="128">
        <v>6712</v>
      </c>
      <c r="H418" s="178">
        <v>34422</v>
      </c>
      <c r="I418" s="178">
        <v>20526</v>
      </c>
      <c r="J418" s="178">
        <v>7184</v>
      </c>
      <c r="K418" s="178">
        <v>6712</v>
      </c>
      <c r="L418" s="178"/>
      <c r="N418" s="180">
        <f t="shared" si="21"/>
        <v>3.7446981581546623</v>
      </c>
      <c r="O418" s="181">
        <f t="shared" si="22"/>
        <v>4.652635681574594</v>
      </c>
      <c r="P418" s="182">
        <f t="shared" si="23"/>
        <v>0</v>
      </c>
      <c r="Q418" s="253"/>
      <c r="R418" s="255">
        <f>R417</f>
        <v>0</v>
      </c>
      <c r="S418" s="255">
        <f>S417</f>
        <v>0</v>
      </c>
      <c r="T418" s="255">
        <f>T417</f>
        <v>0</v>
      </c>
      <c r="U418" s="255">
        <f>U417</f>
        <v>0</v>
      </c>
      <c r="W418" s="183">
        <f>W417</f>
        <v>0</v>
      </c>
      <c r="X418" s="183">
        <f>X417</f>
        <v>0</v>
      </c>
      <c r="Y418" s="183">
        <f>Y417</f>
        <v>0</v>
      </c>
      <c r="Z418" s="183">
        <f>Z417</f>
        <v>0</v>
      </c>
    </row>
    <row r="419" spans="1:26" ht="12.75" hidden="1">
      <c r="A419" s="275" t="s">
        <v>215</v>
      </c>
      <c r="B419" s="276" t="s">
        <v>216</v>
      </c>
      <c r="C419" s="114">
        <v>27554</v>
      </c>
      <c r="D419" s="115">
        <v>18474</v>
      </c>
      <c r="E419" s="115">
        <v>6466</v>
      </c>
      <c r="F419" s="127">
        <v>2614</v>
      </c>
      <c r="H419" s="171">
        <v>26334</v>
      </c>
      <c r="I419" s="171">
        <v>17570</v>
      </c>
      <c r="J419" s="171">
        <v>6150</v>
      </c>
      <c r="K419" s="171">
        <v>2614</v>
      </c>
      <c r="L419" s="171"/>
      <c r="N419" s="173">
        <f t="shared" si="21"/>
        <v>4.632794106478315</v>
      </c>
      <c r="O419" s="174">
        <f t="shared" si="22"/>
        <v>5.145133750711437</v>
      </c>
      <c r="P419" s="175">
        <f t="shared" si="23"/>
        <v>0</v>
      </c>
      <c r="Q419" s="253"/>
      <c r="R419" s="254"/>
      <c r="S419" s="254"/>
      <c r="T419" s="254"/>
      <c r="U419" s="254"/>
      <c r="W419" s="176"/>
      <c r="X419" s="176"/>
      <c r="Y419" s="176"/>
      <c r="Z419" s="176"/>
    </row>
    <row r="420" spans="1:26" ht="13.5" hidden="1" thickBot="1">
      <c r="A420" s="277"/>
      <c r="B420" s="278"/>
      <c r="C420" s="118">
        <v>33602</v>
      </c>
      <c r="D420" s="119">
        <v>19932</v>
      </c>
      <c r="E420" s="119">
        <v>6976</v>
      </c>
      <c r="F420" s="128">
        <v>6694</v>
      </c>
      <c r="H420" s="178">
        <v>32406</v>
      </c>
      <c r="I420" s="178">
        <v>19046</v>
      </c>
      <c r="J420" s="178">
        <v>6666</v>
      </c>
      <c r="K420" s="178">
        <v>6694</v>
      </c>
      <c r="L420" s="178"/>
      <c r="N420" s="180">
        <f t="shared" si="21"/>
        <v>3.690674566438318</v>
      </c>
      <c r="O420" s="181">
        <f t="shared" si="22"/>
        <v>4.6518954111099475</v>
      </c>
      <c r="P420" s="182">
        <f t="shared" si="23"/>
        <v>0</v>
      </c>
      <c r="Q420" s="253"/>
      <c r="R420" s="255">
        <f>R419</f>
        <v>0</v>
      </c>
      <c r="S420" s="255">
        <f>S419</f>
        <v>0</v>
      </c>
      <c r="T420" s="255">
        <f>T419</f>
        <v>0</v>
      </c>
      <c r="U420" s="255">
        <f>U419</f>
        <v>0</v>
      </c>
      <c r="W420" s="183">
        <f>W419</f>
        <v>0</v>
      </c>
      <c r="X420" s="183">
        <f>X419</f>
        <v>0</v>
      </c>
      <c r="Y420" s="183">
        <f>Y419</f>
        <v>0</v>
      </c>
      <c r="Z420" s="183">
        <f>Z419</f>
        <v>0</v>
      </c>
    </row>
    <row r="421" spans="1:26" ht="12.75" hidden="1">
      <c r="A421" s="275" t="s">
        <v>217</v>
      </c>
      <c r="B421" s="276" t="s">
        <v>218</v>
      </c>
      <c r="C421" s="114">
        <v>24314</v>
      </c>
      <c r="D421" s="115">
        <v>16067</v>
      </c>
      <c r="E421" s="115">
        <v>5623</v>
      </c>
      <c r="F421" s="127">
        <v>2624</v>
      </c>
      <c r="H421" s="171">
        <v>23252</v>
      </c>
      <c r="I421" s="171">
        <v>15280</v>
      </c>
      <c r="J421" s="171">
        <v>5348</v>
      </c>
      <c r="K421" s="171">
        <v>2624</v>
      </c>
      <c r="L421" s="171"/>
      <c r="N421" s="173">
        <f t="shared" si="21"/>
        <v>4.567349045243432</v>
      </c>
      <c r="O421" s="174">
        <f t="shared" si="22"/>
        <v>5.150523560209422</v>
      </c>
      <c r="P421" s="175">
        <f t="shared" si="23"/>
        <v>0</v>
      </c>
      <c r="Q421" s="253"/>
      <c r="R421" s="254"/>
      <c r="S421" s="254"/>
      <c r="T421" s="254"/>
      <c r="U421" s="254"/>
      <c r="W421" s="176"/>
      <c r="X421" s="176"/>
      <c r="Y421" s="176"/>
      <c r="Z421" s="176"/>
    </row>
    <row r="422" spans="1:26" ht="13.5" hidden="1" thickBot="1">
      <c r="A422" s="277"/>
      <c r="B422" s="278"/>
      <c r="C422" s="118">
        <v>31552</v>
      </c>
      <c r="D422" s="119">
        <v>18374</v>
      </c>
      <c r="E422" s="119">
        <v>6431</v>
      </c>
      <c r="F422" s="128">
        <v>6747</v>
      </c>
      <c r="H422" s="178">
        <v>30449</v>
      </c>
      <c r="I422" s="178">
        <v>17557</v>
      </c>
      <c r="J422" s="178">
        <v>6145</v>
      </c>
      <c r="K422" s="178">
        <v>6747</v>
      </c>
      <c r="L422" s="178"/>
      <c r="N422" s="180">
        <f t="shared" si="21"/>
        <v>3.62245065519393</v>
      </c>
      <c r="O422" s="181">
        <f t="shared" si="22"/>
        <v>4.6534145924702415</v>
      </c>
      <c r="P422" s="182">
        <f t="shared" si="23"/>
        <v>0</v>
      </c>
      <c r="Q422" s="253"/>
      <c r="R422" s="255">
        <f>R421</f>
        <v>0</v>
      </c>
      <c r="S422" s="255">
        <f>S421</f>
        <v>0</v>
      </c>
      <c r="T422" s="255">
        <f>T421</f>
        <v>0</v>
      </c>
      <c r="U422" s="255">
        <f>U421</f>
        <v>0</v>
      </c>
      <c r="W422" s="183">
        <f>W421</f>
        <v>0</v>
      </c>
      <c r="X422" s="183">
        <f>X421</f>
        <v>0</v>
      </c>
      <c r="Y422" s="183">
        <f>Y421</f>
        <v>0</v>
      </c>
      <c r="Z422" s="183">
        <f>Z421</f>
        <v>0</v>
      </c>
    </row>
    <row r="423" spans="1:26" ht="12.75" hidden="1">
      <c r="A423" s="275" t="s">
        <v>219</v>
      </c>
      <c r="B423" s="276" t="s">
        <v>220</v>
      </c>
      <c r="C423" s="114">
        <v>25290</v>
      </c>
      <c r="D423" s="115">
        <v>16801</v>
      </c>
      <c r="E423" s="115">
        <v>5880</v>
      </c>
      <c r="F423" s="127">
        <v>2609</v>
      </c>
      <c r="H423" s="171">
        <v>24181</v>
      </c>
      <c r="I423" s="171">
        <v>15979</v>
      </c>
      <c r="J423" s="171">
        <v>5593</v>
      </c>
      <c r="K423" s="171">
        <v>2609</v>
      </c>
      <c r="L423" s="171"/>
      <c r="N423" s="173">
        <f t="shared" si="21"/>
        <v>4.586245399280429</v>
      </c>
      <c r="O423" s="174">
        <f t="shared" si="22"/>
        <v>5.144251830527551</v>
      </c>
      <c r="P423" s="175">
        <f t="shared" si="23"/>
        <v>0</v>
      </c>
      <c r="Q423" s="253"/>
      <c r="R423" s="254"/>
      <c r="S423" s="254"/>
      <c r="T423" s="254"/>
      <c r="U423" s="254"/>
      <c r="W423" s="176"/>
      <c r="X423" s="176"/>
      <c r="Y423" s="176"/>
      <c r="Z423" s="176"/>
    </row>
    <row r="424" spans="1:26" ht="13.5" hidden="1" thickBot="1">
      <c r="A424" s="277"/>
      <c r="B424" s="278"/>
      <c r="C424" s="118">
        <v>33203</v>
      </c>
      <c r="D424" s="119">
        <v>19636</v>
      </c>
      <c r="E424" s="119">
        <v>6873</v>
      </c>
      <c r="F424" s="128">
        <v>6694</v>
      </c>
      <c r="H424" s="178">
        <v>32024</v>
      </c>
      <c r="I424" s="178">
        <v>18763</v>
      </c>
      <c r="J424" s="178">
        <v>6567</v>
      </c>
      <c r="K424" s="178">
        <v>6694</v>
      </c>
      <c r="L424" s="178"/>
      <c r="N424" s="180">
        <f t="shared" si="21"/>
        <v>3.6816137896577743</v>
      </c>
      <c r="O424" s="181">
        <f t="shared" si="22"/>
        <v>4.652774076640199</v>
      </c>
      <c r="P424" s="182">
        <f t="shared" si="23"/>
        <v>0</v>
      </c>
      <c r="Q424" s="253"/>
      <c r="R424" s="255">
        <f>R423</f>
        <v>0</v>
      </c>
      <c r="S424" s="255">
        <f>S423</f>
        <v>0</v>
      </c>
      <c r="T424" s="255">
        <f>T423</f>
        <v>0</v>
      </c>
      <c r="U424" s="255">
        <f>U423</f>
        <v>0</v>
      </c>
      <c r="W424" s="183">
        <f>W423</f>
        <v>0</v>
      </c>
      <c r="X424" s="183">
        <f>X423</f>
        <v>0</v>
      </c>
      <c r="Y424" s="183">
        <f>Y423</f>
        <v>0</v>
      </c>
      <c r="Z424" s="183">
        <f>Z423</f>
        <v>0</v>
      </c>
    </row>
    <row r="425" spans="1:26" ht="12.75">
      <c r="A425" s="112" t="s">
        <v>221</v>
      </c>
      <c r="B425" s="113" t="s">
        <v>222</v>
      </c>
      <c r="C425" s="114">
        <v>25614</v>
      </c>
      <c r="D425" s="115">
        <v>16917</v>
      </c>
      <c r="E425" s="115">
        <v>5921</v>
      </c>
      <c r="F425" s="127">
        <v>2776</v>
      </c>
      <c r="H425" s="171">
        <v>24496</v>
      </c>
      <c r="I425" s="171">
        <v>16089</v>
      </c>
      <c r="J425" s="171">
        <v>5631</v>
      </c>
      <c r="K425" s="171">
        <v>2776</v>
      </c>
      <c r="L425" s="171"/>
      <c r="N425" s="173">
        <f t="shared" si="21"/>
        <v>4.564010450685814</v>
      </c>
      <c r="O425" s="174">
        <f t="shared" si="22"/>
        <v>5.146373298526939</v>
      </c>
      <c r="P425" s="175">
        <f t="shared" si="23"/>
        <v>0</v>
      </c>
      <c r="Q425" s="250"/>
      <c r="R425" s="254"/>
      <c r="S425" s="254">
        <v>27</v>
      </c>
      <c r="T425" s="254"/>
      <c r="U425" s="254"/>
      <c r="W425" s="176"/>
      <c r="X425" s="176">
        <v>52</v>
      </c>
      <c r="Y425" s="176"/>
      <c r="Z425" s="176"/>
    </row>
    <row r="426" spans="1:26" ht="13.5" thickBot="1">
      <c r="A426" s="116"/>
      <c r="B426" s="117"/>
      <c r="C426" s="118">
        <v>30201</v>
      </c>
      <c r="D426" s="119">
        <v>17374</v>
      </c>
      <c r="E426" s="119">
        <v>6081</v>
      </c>
      <c r="F426" s="128">
        <v>6746</v>
      </c>
      <c r="H426" s="178">
        <v>29159</v>
      </c>
      <c r="I426" s="178">
        <v>16602</v>
      </c>
      <c r="J426" s="178">
        <v>5811</v>
      </c>
      <c r="K426" s="178">
        <v>6746</v>
      </c>
      <c r="L426" s="178"/>
      <c r="N426" s="180">
        <f t="shared" si="21"/>
        <v>3.5735107513975066</v>
      </c>
      <c r="O426" s="181">
        <f t="shared" si="22"/>
        <v>4.6500421635947475</v>
      </c>
      <c r="P426" s="182">
        <f t="shared" si="23"/>
        <v>0</v>
      </c>
      <c r="Q426" s="250"/>
      <c r="R426" s="255">
        <f>R425</f>
        <v>0</v>
      </c>
      <c r="S426" s="255">
        <f>S425</f>
        <v>27</v>
      </c>
      <c r="T426" s="255">
        <f>T425</f>
        <v>0</v>
      </c>
      <c r="U426" s="255">
        <f>U425</f>
        <v>0</v>
      </c>
      <c r="W426" s="183">
        <f>W425</f>
        <v>0</v>
      </c>
      <c r="X426" s="183">
        <f>X425</f>
        <v>52</v>
      </c>
      <c r="Y426" s="183">
        <f>Y425</f>
        <v>0</v>
      </c>
      <c r="Z426" s="183">
        <f>Z425</f>
        <v>0</v>
      </c>
    </row>
    <row r="427" spans="1:26" ht="12.75" hidden="1">
      <c r="A427" s="275" t="s">
        <v>223</v>
      </c>
      <c r="B427" s="276" t="s">
        <v>214</v>
      </c>
      <c r="C427" s="114">
        <v>0</v>
      </c>
      <c r="D427" s="115">
        <v>0</v>
      </c>
      <c r="E427" s="115">
        <v>0</v>
      </c>
      <c r="F427" s="127">
        <v>0</v>
      </c>
      <c r="H427" s="171">
        <v>0</v>
      </c>
      <c r="I427" s="171">
        <v>0</v>
      </c>
      <c r="J427" s="171">
        <v>0</v>
      </c>
      <c r="K427" s="171">
        <v>0</v>
      </c>
      <c r="L427" s="171"/>
      <c r="N427" s="173" t="str">
        <f t="shared" si="21"/>
        <v>-</v>
      </c>
      <c r="O427" s="174" t="str">
        <f t="shared" si="22"/>
        <v>-</v>
      </c>
      <c r="P427" s="175" t="str">
        <f t="shared" si="23"/>
        <v>-</v>
      </c>
      <c r="Q427" s="253"/>
      <c r="R427" s="254"/>
      <c r="S427" s="254"/>
      <c r="T427" s="254"/>
      <c r="U427" s="254"/>
      <c r="W427" s="176"/>
      <c r="X427" s="176"/>
      <c r="Y427" s="176"/>
      <c r="Z427" s="176"/>
    </row>
    <row r="428" spans="1:26" ht="13.5" hidden="1" thickBot="1">
      <c r="A428" s="277"/>
      <c r="B428" s="278"/>
      <c r="C428" s="118">
        <v>0</v>
      </c>
      <c r="D428" s="119">
        <v>0</v>
      </c>
      <c r="E428" s="119">
        <v>0</v>
      </c>
      <c r="F428" s="128">
        <v>0</v>
      </c>
      <c r="H428" s="178">
        <v>0</v>
      </c>
      <c r="I428" s="178">
        <v>0</v>
      </c>
      <c r="J428" s="178">
        <v>0</v>
      </c>
      <c r="K428" s="178">
        <v>0</v>
      </c>
      <c r="L428" s="178"/>
      <c r="N428" s="180" t="str">
        <f t="shared" si="21"/>
        <v>-</v>
      </c>
      <c r="O428" s="181" t="str">
        <f t="shared" si="22"/>
        <v>-</v>
      </c>
      <c r="P428" s="182" t="str">
        <f t="shared" si="23"/>
        <v>-</v>
      </c>
      <c r="Q428" s="253"/>
      <c r="R428" s="255">
        <f>R427</f>
        <v>0</v>
      </c>
      <c r="S428" s="255">
        <f>S427</f>
        <v>0</v>
      </c>
      <c r="T428" s="255">
        <f>T427</f>
        <v>0</v>
      </c>
      <c r="U428" s="255">
        <f>U427</f>
        <v>0</v>
      </c>
      <c r="W428" s="183">
        <f>W427</f>
        <v>0</v>
      </c>
      <c r="X428" s="183">
        <f>X427</f>
        <v>0</v>
      </c>
      <c r="Y428" s="183">
        <f>Y427</f>
        <v>0</v>
      </c>
      <c r="Z428" s="183">
        <f>Z427</f>
        <v>0</v>
      </c>
    </row>
    <row r="429" spans="1:26" ht="12.75" hidden="1">
      <c r="A429" s="275" t="s">
        <v>224</v>
      </c>
      <c r="B429" s="276" t="s">
        <v>225</v>
      </c>
      <c r="C429" s="114">
        <v>25576</v>
      </c>
      <c r="D429" s="115">
        <v>16957</v>
      </c>
      <c r="E429" s="115">
        <v>5935</v>
      </c>
      <c r="F429" s="127">
        <v>2684</v>
      </c>
      <c r="H429" s="171">
        <v>24455</v>
      </c>
      <c r="I429" s="171">
        <v>16127</v>
      </c>
      <c r="J429" s="171">
        <v>5644</v>
      </c>
      <c r="K429" s="171">
        <v>2684</v>
      </c>
      <c r="L429" s="171"/>
      <c r="N429" s="173">
        <f t="shared" si="21"/>
        <v>4.583929666734818</v>
      </c>
      <c r="O429" s="174">
        <f t="shared" si="22"/>
        <v>5.146648477708183</v>
      </c>
      <c r="P429" s="175">
        <f t="shared" si="23"/>
        <v>0</v>
      </c>
      <c r="Q429" s="253"/>
      <c r="R429" s="254"/>
      <c r="S429" s="254"/>
      <c r="T429" s="254"/>
      <c r="U429" s="254"/>
      <c r="W429" s="176"/>
      <c r="X429" s="176"/>
      <c r="Y429" s="176"/>
      <c r="Z429" s="176"/>
    </row>
    <row r="430" spans="1:26" ht="13.5" hidden="1" thickBot="1">
      <c r="A430" s="277"/>
      <c r="B430" s="278"/>
      <c r="C430" s="72">
        <v>45496</v>
      </c>
      <c r="D430" s="73">
        <v>28711</v>
      </c>
      <c r="E430" s="73">
        <v>10049</v>
      </c>
      <c r="F430" s="74">
        <v>6736</v>
      </c>
      <c r="H430" s="178">
        <v>43773</v>
      </c>
      <c r="I430" s="178">
        <v>27435</v>
      </c>
      <c r="J430" s="178">
        <v>9602</v>
      </c>
      <c r="K430" s="178">
        <v>6736</v>
      </c>
      <c r="L430" s="178"/>
      <c r="N430" s="180">
        <f t="shared" si="21"/>
        <v>3.9362163890983197</v>
      </c>
      <c r="O430" s="181">
        <f t="shared" si="22"/>
        <v>4.650993256788766</v>
      </c>
      <c r="P430" s="182">
        <f t="shared" si="23"/>
        <v>0</v>
      </c>
      <c r="Q430" s="253"/>
      <c r="R430" s="255">
        <f>R429</f>
        <v>0</v>
      </c>
      <c r="S430" s="255">
        <f>S429</f>
        <v>0</v>
      </c>
      <c r="T430" s="255">
        <f>T429</f>
        <v>0</v>
      </c>
      <c r="U430" s="255">
        <f>U429</f>
        <v>0</v>
      </c>
      <c r="W430" s="183">
        <f>W429</f>
        <v>0</v>
      </c>
      <c r="X430" s="183">
        <f>X429</f>
        <v>0</v>
      </c>
      <c r="Y430" s="183">
        <f>Y429</f>
        <v>0</v>
      </c>
      <c r="Z430" s="183">
        <f>Z429</f>
        <v>0</v>
      </c>
    </row>
    <row r="431" spans="1:26" ht="12.75">
      <c r="A431" s="112" t="s">
        <v>226</v>
      </c>
      <c r="B431" s="113" t="s">
        <v>227</v>
      </c>
      <c r="C431" s="114">
        <v>24936</v>
      </c>
      <c r="D431" s="115">
        <v>16499</v>
      </c>
      <c r="E431" s="115">
        <v>5775</v>
      </c>
      <c r="F431" s="127">
        <v>2662</v>
      </c>
      <c r="H431" s="171">
        <v>23845</v>
      </c>
      <c r="I431" s="171">
        <v>15691</v>
      </c>
      <c r="J431" s="171">
        <v>5492</v>
      </c>
      <c r="K431" s="171">
        <v>2662</v>
      </c>
      <c r="L431" s="171"/>
      <c r="N431" s="173">
        <f t="shared" si="21"/>
        <v>4.575382679807078</v>
      </c>
      <c r="O431" s="174">
        <f t="shared" si="22"/>
        <v>5.149448728570533</v>
      </c>
      <c r="P431" s="175">
        <f t="shared" si="23"/>
        <v>0</v>
      </c>
      <c r="Q431" s="250"/>
      <c r="R431" s="254">
        <v>1</v>
      </c>
      <c r="S431" s="254"/>
      <c r="T431" s="254"/>
      <c r="U431" s="254"/>
      <c r="W431" s="176">
        <v>29</v>
      </c>
      <c r="X431" s="176"/>
      <c r="Y431" s="176"/>
      <c r="Z431" s="176"/>
    </row>
    <row r="432" spans="1:26" ht="13.5" thickBot="1">
      <c r="A432" s="116"/>
      <c r="B432" s="117"/>
      <c r="C432" s="118">
        <v>30555</v>
      </c>
      <c r="D432" s="119">
        <v>17678</v>
      </c>
      <c r="E432" s="119">
        <v>6187</v>
      </c>
      <c r="F432" s="128">
        <v>6690</v>
      </c>
      <c r="H432" s="178">
        <v>29494</v>
      </c>
      <c r="I432" s="178">
        <v>16892</v>
      </c>
      <c r="J432" s="178">
        <v>5912</v>
      </c>
      <c r="K432" s="178">
        <v>6690</v>
      </c>
      <c r="L432" s="178"/>
      <c r="N432" s="180">
        <f t="shared" si="21"/>
        <v>3.597341832237049</v>
      </c>
      <c r="O432" s="181">
        <f t="shared" si="22"/>
        <v>4.6530902202225946</v>
      </c>
      <c r="P432" s="182">
        <f t="shared" si="23"/>
        <v>0</v>
      </c>
      <c r="Q432" s="250"/>
      <c r="R432" s="255">
        <f>R431</f>
        <v>1</v>
      </c>
      <c r="S432" s="255">
        <f>S431</f>
        <v>0</v>
      </c>
      <c r="T432" s="255">
        <f>T431</f>
        <v>0</v>
      </c>
      <c r="U432" s="255">
        <f>U431</f>
        <v>0</v>
      </c>
      <c r="W432" s="183">
        <f>W431</f>
        <v>29</v>
      </c>
      <c r="X432" s="183">
        <f>X431</f>
        <v>0</v>
      </c>
      <c r="Y432" s="183">
        <f>Y431</f>
        <v>0</v>
      </c>
      <c r="Z432" s="183">
        <f>Z431</f>
        <v>0</v>
      </c>
    </row>
    <row r="433" spans="1:26" ht="12.75" hidden="1">
      <c r="A433" s="275" t="s">
        <v>228</v>
      </c>
      <c r="B433" s="276" t="s">
        <v>229</v>
      </c>
      <c r="C433" s="114">
        <v>0</v>
      </c>
      <c r="D433" s="115">
        <v>0</v>
      </c>
      <c r="E433" s="115">
        <v>0</v>
      </c>
      <c r="F433" s="127">
        <v>0</v>
      </c>
      <c r="H433" s="171">
        <v>0</v>
      </c>
      <c r="I433" s="171">
        <v>0</v>
      </c>
      <c r="J433" s="171">
        <v>0</v>
      </c>
      <c r="K433" s="171">
        <v>0</v>
      </c>
      <c r="L433" s="171"/>
      <c r="N433" s="173" t="str">
        <f t="shared" si="21"/>
        <v>-</v>
      </c>
      <c r="O433" s="174" t="str">
        <f t="shared" si="22"/>
        <v>-</v>
      </c>
      <c r="P433" s="175" t="str">
        <f t="shared" si="23"/>
        <v>-</v>
      </c>
      <c r="Q433" s="253"/>
      <c r="R433" s="254"/>
      <c r="S433" s="254"/>
      <c r="T433" s="254"/>
      <c r="U433" s="254"/>
      <c r="W433" s="176"/>
      <c r="X433" s="176"/>
      <c r="Y433" s="176"/>
      <c r="Z433" s="176"/>
    </row>
    <row r="434" spans="1:26" ht="13.5" hidden="1" thickBot="1">
      <c r="A434" s="277"/>
      <c r="B434" s="278"/>
      <c r="C434" s="118">
        <v>0</v>
      </c>
      <c r="D434" s="119">
        <v>0</v>
      </c>
      <c r="E434" s="119">
        <v>0</v>
      </c>
      <c r="F434" s="128">
        <v>0</v>
      </c>
      <c r="H434" s="178">
        <v>0</v>
      </c>
      <c r="I434" s="178">
        <v>0</v>
      </c>
      <c r="J434" s="178">
        <v>0</v>
      </c>
      <c r="K434" s="178">
        <v>0</v>
      </c>
      <c r="L434" s="178"/>
      <c r="N434" s="180" t="str">
        <f t="shared" si="21"/>
        <v>-</v>
      </c>
      <c r="O434" s="181" t="str">
        <f t="shared" si="22"/>
        <v>-</v>
      </c>
      <c r="P434" s="182" t="str">
        <f t="shared" si="23"/>
        <v>-</v>
      </c>
      <c r="Q434" s="253"/>
      <c r="R434" s="255">
        <f>R433</f>
        <v>0</v>
      </c>
      <c r="S434" s="255">
        <f>S433</f>
        <v>0</v>
      </c>
      <c r="T434" s="255">
        <f>T433</f>
        <v>0</v>
      </c>
      <c r="U434" s="255">
        <f>U433</f>
        <v>0</v>
      </c>
      <c r="W434" s="183">
        <f>W433</f>
        <v>0</v>
      </c>
      <c r="X434" s="183">
        <f>X433</f>
        <v>0</v>
      </c>
      <c r="Y434" s="183">
        <f>Y433</f>
        <v>0</v>
      </c>
      <c r="Z434" s="183">
        <f>Z433</f>
        <v>0</v>
      </c>
    </row>
    <row r="435" spans="1:26" ht="12.75" hidden="1">
      <c r="A435" s="275" t="s">
        <v>230</v>
      </c>
      <c r="B435" s="276" t="s">
        <v>231</v>
      </c>
      <c r="C435" s="114">
        <v>24239</v>
      </c>
      <c r="D435" s="115">
        <v>15978</v>
      </c>
      <c r="E435" s="115">
        <v>5592</v>
      </c>
      <c r="F435" s="127">
        <v>2669</v>
      </c>
      <c r="H435" s="171">
        <v>23184</v>
      </c>
      <c r="I435" s="171">
        <v>15196</v>
      </c>
      <c r="J435" s="171">
        <v>5319</v>
      </c>
      <c r="K435" s="171">
        <v>2669</v>
      </c>
      <c r="L435" s="171"/>
      <c r="N435" s="173">
        <f t="shared" si="21"/>
        <v>4.550552104899936</v>
      </c>
      <c r="O435" s="174">
        <f t="shared" si="22"/>
        <v>5.146091076599106</v>
      </c>
      <c r="P435" s="175">
        <f t="shared" si="23"/>
        <v>0</v>
      </c>
      <c r="Q435" s="253"/>
      <c r="R435" s="254"/>
      <c r="S435" s="254"/>
      <c r="T435" s="254"/>
      <c r="U435" s="254"/>
      <c r="W435" s="176"/>
      <c r="X435" s="176"/>
      <c r="Y435" s="176"/>
      <c r="Z435" s="176"/>
    </row>
    <row r="436" spans="1:26" ht="13.5" hidden="1" thickBot="1">
      <c r="A436" s="277"/>
      <c r="B436" s="278"/>
      <c r="C436" s="118">
        <v>38636</v>
      </c>
      <c r="D436" s="119">
        <v>23602</v>
      </c>
      <c r="E436" s="119">
        <v>8261</v>
      </c>
      <c r="F436" s="128">
        <v>6773</v>
      </c>
      <c r="H436" s="178">
        <v>37220</v>
      </c>
      <c r="I436" s="178">
        <v>22553</v>
      </c>
      <c r="J436" s="178">
        <v>7894</v>
      </c>
      <c r="K436" s="178">
        <v>6773</v>
      </c>
      <c r="L436" s="178"/>
      <c r="N436" s="180">
        <f t="shared" si="21"/>
        <v>3.804406233207942</v>
      </c>
      <c r="O436" s="181">
        <f t="shared" si="22"/>
        <v>4.651265906974686</v>
      </c>
      <c r="P436" s="182">
        <f t="shared" si="23"/>
        <v>0</v>
      </c>
      <c r="Q436" s="253"/>
      <c r="R436" s="255">
        <f>R435</f>
        <v>0</v>
      </c>
      <c r="S436" s="255">
        <f>S435</f>
        <v>0</v>
      </c>
      <c r="T436" s="255">
        <f>T435</f>
        <v>0</v>
      </c>
      <c r="U436" s="255">
        <f>U435</f>
        <v>0</v>
      </c>
      <c r="W436" s="183">
        <f>W435</f>
        <v>0</v>
      </c>
      <c r="X436" s="183">
        <f>X435</f>
        <v>0</v>
      </c>
      <c r="Y436" s="183">
        <f>Y435</f>
        <v>0</v>
      </c>
      <c r="Z436" s="183">
        <f>Z435</f>
        <v>0</v>
      </c>
    </row>
    <row r="437" spans="1:26" ht="12.75" hidden="1">
      <c r="A437" s="275" t="s">
        <v>232</v>
      </c>
      <c r="B437" s="276" t="s">
        <v>233</v>
      </c>
      <c r="C437" s="114">
        <v>0</v>
      </c>
      <c r="D437" s="115">
        <v>0</v>
      </c>
      <c r="E437" s="115">
        <v>0</v>
      </c>
      <c r="F437" s="127">
        <v>0</v>
      </c>
      <c r="H437" s="171">
        <v>0</v>
      </c>
      <c r="I437" s="171">
        <v>0</v>
      </c>
      <c r="J437" s="171">
        <v>0</v>
      </c>
      <c r="K437" s="171">
        <v>0</v>
      </c>
      <c r="L437" s="171"/>
      <c r="N437" s="173" t="str">
        <f t="shared" si="21"/>
        <v>-</v>
      </c>
      <c r="O437" s="174" t="str">
        <f t="shared" si="22"/>
        <v>-</v>
      </c>
      <c r="P437" s="175" t="str">
        <f t="shared" si="23"/>
        <v>-</v>
      </c>
      <c r="Q437" s="253"/>
      <c r="R437" s="254"/>
      <c r="S437" s="254"/>
      <c r="T437" s="254"/>
      <c r="U437" s="254"/>
      <c r="W437" s="176"/>
      <c r="X437" s="176"/>
      <c r="Y437" s="176"/>
      <c r="Z437" s="176"/>
    </row>
    <row r="438" spans="1:26" ht="13.5" hidden="1" thickBot="1">
      <c r="A438" s="277"/>
      <c r="B438" s="278"/>
      <c r="C438" s="118">
        <v>0</v>
      </c>
      <c r="D438" s="119">
        <v>0</v>
      </c>
      <c r="E438" s="119">
        <v>0</v>
      </c>
      <c r="F438" s="128">
        <v>0</v>
      </c>
      <c r="H438" s="178">
        <v>0</v>
      </c>
      <c r="I438" s="178">
        <v>0</v>
      </c>
      <c r="J438" s="178">
        <v>0</v>
      </c>
      <c r="K438" s="178">
        <v>0</v>
      </c>
      <c r="L438" s="178"/>
      <c r="N438" s="180" t="str">
        <f t="shared" si="21"/>
        <v>-</v>
      </c>
      <c r="O438" s="181" t="str">
        <f t="shared" si="22"/>
        <v>-</v>
      </c>
      <c r="P438" s="182" t="str">
        <f t="shared" si="23"/>
        <v>-</v>
      </c>
      <c r="Q438" s="253"/>
      <c r="R438" s="255">
        <f>R437</f>
        <v>0</v>
      </c>
      <c r="S438" s="255">
        <f>S437</f>
        <v>0</v>
      </c>
      <c r="T438" s="255">
        <f>T437</f>
        <v>0</v>
      </c>
      <c r="U438" s="255">
        <f>U437</f>
        <v>0</v>
      </c>
      <c r="W438" s="183">
        <f>W437</f>
        <v>0</v>
      </c>
      <c r="X438" s="183">
        <f>X437</f>
        <v>0</v>
      </c>
      <c r="Y438" s="183">
        <f>Y437</f>
        <v>0</v>
      </c>
      <c r="Z438" s="183">
        <f>Z437</f>
        <v>0</v>
      </c>
    </row>
    <row r="439" spans="1:26" ht="12.75" hidden="1">
      <c r="A439" s="275" t="s">
        <v>234</v>
      </c>
      <c r="B439" s="276" t="s">
        <v>235</v>
      </c>
      <c r="C439" s="114">
        <v>0</v>
      </c>
      <c r="D439" s="115">
        <v>0</v>
      </c>
      <c r="E439" s="115">
        <v>0</v>
      </c>
      <c r="F439" s="127">
        <v>0</v>
      </c>
      <c r="H439" s="171">
        <v>0</v>
      </c>
      <c r="I439" s="171">
        <v>0</v>
      </c>
      <c r="J439" s="171">
        <v>0</v>
      </c>
      <c r="K439" s="171">
        <v>0</v>
      </c>
      <c r="L439" s="171"/>
      <c r="N439" s="173" t="str">
        <f t="shared" si="21"/>
        <v>-</v>
      </c>
      <c r="O439" s="174" t="str">
        <f t="shared" si="22"/>
        <v>-</v>
      </c>
      <c r="P439" s="175" t="str">
        <f t="shared" si="23"/>
        <v>-</v>
      </c>
      <c r="Q439" s="253"/>
      <c r="R439" s="254"/>
      <c r="S439" s="254"/>
      <c r="T439" s="254"/>
      <c r="U439" s="254"/>
      <c r="W439" s="176"/>
      <c r="X439" s="176"/>
      <c r="Y439" s="176"/>
      <c r="Z439" s="176"/>
    </row>
    <row r="440" spans="1:26" ht="13.5" hidden="1" thickBot="1">
      <c r="A440" s="277"/>
      <c r="B440" s="278"/>
      <c r="C440" s="118">
        <v>0</v>
      </c>
      <c r="D440" s="119">
        <v>0</v>
      </c>
      <c r="E440" s="119">
        <v>0</v>
      </c>
      <c r="F440" s="128">
        <v>0</v>
      </c>
      <c r="H440" s="178">
        <v>0</v>
      </c>
      <c r="I440" s="178">
        <v>0</v>
      </c>
      <c r="J440" s="178">
        <v>0</v>
      </c>
      <c r="K440" s="178">
        <v>0</v>
      </c>
      <c r="L440" s="178"/>
      <c r="N440" s="180" t="str">
        <f t="shared" si="21"/>
        <v>-</v>
      </c>
      <c r="O440" s="181" t="str">
        <f t="shared" si="22"/>
        <v>-</v>
      </c>
      <c r="P440" s="182" t="str">
        <f t="shared" si="23"/>
        <v>-</v>
      </c>
      <c r="Q440" s="253"/>
      <c r="R440" s="255">
        <f>R439</f>
        <v>0</v>
      </c>
      <c r="S440" s="255">
        <f>S439</f>
        <v>0</v>
      </c>
      <c r="T440" s="255">
        <f>T439</f>
        <v>0</v>
      </c>
      <c r="U440" s="255">
        <f>U439</f>
        <v>0</v>
      </c>
      <c r="W440" s="183">
        <f>W439</f>
        <v>0</v>
      </c>
      <c r="X440" s="183">
        <f>X439</f>
        <v>0</v>
      </c>
      <c r="Y440" s="183">
        <f>Y439</f>
        <v>0</v>
      </c>
      <c r="Z440" s="183">
        <f>Z439</f>
        <v>0</v>
      </c>
    </row>
    <row r="441" spans="1:26" ht="12.75" hidden="1">
      <c r="A441" s="275" t="s">
        <v>236</v>
      </c>
      <c r="B441" s="276" t="s">
        <v>237</v>
      </c>
      <c r="C441" s="114">
        <v>25914</v>
      </c>
      <c r="D441" s="115">
        <v>17218</v>
      </c>
      <c r="E441" s="115">
        <v>6026</v>
      </c>
      <c r="F441" s="127">
        <v>2670</v>
      </c>
      <c r="H441" s="171">
        <v>24776</v>
      </c>
      <c r="I441" s="171">
        <v>16375</v>
      </c>
      <c r="J441" s="171">
        <v>5731</v>
      </c>
      <c r="K441" s="171">
        <v>2670</v>
      </c>
      <c r="L441" s="171"/>
      <c r="N441" s="173">
        <f t="shared" si="21"/>
        <v>4.5931546658056135</v>
      </c>
      <c r="O441" s="174">
        <f t="shared" si="22"/>
        <v>5.14809160305343</v>
      </c>
      <c r="P441" s="175">
        <f t="shared" si="23"/>
        <v>0</v>
      </c>
      <c r="Q441" s="253"/>
      <c r="R441" s="254"/>
      <c r="S441" s="254"/>
      <c r="T441" s="254"/>
      <c r="U441" s="254"/>
      <c r="W441" s="176"/>
      <c r="X441" s="176"/>
      <c r="Y441" s="176"/>
      <c r="Z441" s="176"/>
    </row>
    <row r="442" spans="1:26" ht="13.5" hidden="1" thickBot="1">
      <c r="A442" s="277"/>
      <c r="B442" s="278"/>
      <c r="C442" s="118">
        <v>34383</v>
      </c>
      <c r="D442" s="119">
        <v>18258</v>
      </c>
      <c r="E442" s="119">
        <v>6390</v>
      </c>
      <c r="F442" s="128">
        <v>9735</v>
      </c>
      <c r="H442" s="178">
        <v>33287</v>
      </c>
      <c r="I442" s="178">
        <v>17446</v>
      </c>
      <c r="J442" s="178">
        <v>6106</v>
      </c>
      <c r="K442" s="178">
        <v>9735</v>
      </c>
      <c r="L442" s="178"/>
      <c r="N442" s="180">
        <f t="shared" si="21"/>
        <v>3.2925766815874056</v>
      </c>
      <c r="O442" s="181">
        <f t="shared" si="22"/>
        <v>4.65436203141121</v>
      </c>
      <c r="P442" s="182">
        <f t="shared" si="23"/>
        <v>0</v>
      </c>
      <c r="Q442" s="253"/>
      <c r="R442" s="255">
        <f>R441</f>
        <v>0</v>
      </c>
      <c r="S442" s="255">
        <f>S441</f>
        <v>0</v>
      </c>
      <c r="T442" s="255">
        <f>T441</f>
        <v>0</v>
      </c>
      <c r="U442" s="255">
        <f>U441</f>
        <v>0</v>
      </c>
      <c r="W442" s="183">
        <f>W441</f>
        <v>0</v>
      </c>
      <c r="X442" s="183">
        <f>X441</f>
        <v>0</v>
      </c>
      <c r="Y442" s="183">
        <f>Y441</f>
        <v>0</v>
      </c>
      <c r="Z442" s="183">
        <f>Z441</f>
        <v>0</v>
      </c>
    </row>
    <row r="443" spans="1:26" ht="12.75" hidden="1">
      <c r="A443" s="275" t="s">
        <v>238</v>
      </c>
      <c r="B443" s="276" t="s">
        <v>239</v>
      </c>
      <c r="C443" s="114">
        <v>0</v>
      </c>
      <c r="D443" s="115">
        <v>0</v>
      </c>
      <c r="E443" s="115">
        <v>0</v>
      </c>
      <c r="F443" s="127">
        <v>0</v>
      </c>
      <c r="H443" s="171">
        <v>0</v>
      </c>
      <c r="I443" s="171">
        <v>0</v>
      </c>
      <c r="J443" s="171">
        <v>0</v>
      </c>
      <c r="K443" s="171">
        <v>0</v>
      </c>
      <c r="L443" s="171"/>
      <c r="N443" s="173" t="str">
        <f t="shared" si="21"/>
        <v>-</v>
      </c>
      <c r="O443" s="174" t="str">
        <f t="shared" si="22"/>
        <v>-</v>
      </c>
      <c r="P443" s="175" t="str">
        <f t="shared" si="23"/>
        <v>-</v>
      </c>
      <c r="Q443" s="253"/>
      <c r="R443" s="254"/>
      <c r="S443" s="254"/>
      <c r="T443" s="254"/>
      <c r="U443" s="254"/>
      <c r="W443" s="176"/>
      <c r="X443" s="176"/>
      <c r="Y443" s="176"/>
      <c r="Z443" s="176"/>
    </row>
    <row r="444" spans="1:26" ht="13.5" hidden="1" thickBot="1">
      <c r="A444" s="277"/>
      <c r="B444" s="278"/>
      <c r="C444" s="118">
        <v>0</v>
      </c>
      <c r="D444" s="119">
        <v>0</v>
      </c>
      <c r="E444" s="119">
        <v>0</v>
      </c>
      <c r="F444" s="128">
        <v>0</v>
      </c>
      <c r="H444" s="178">
        <v>0</v>
      </c>
      <c r="I444" s="178">
        <v>0</v>
      </c>
      <c r="J444" s="178">
        <v>0</v>
      </c>
      <c r="K444" s="178">
        <v>0</v>
      </c>
      <c r="L444" s="178"/>
      <c r="N444" s="180" t="str">
        <f t="shared" si="21"/>
        <v>-</v>
      </c>
      <c r="O444" s="181" t="str">
        <f t="shared" si="22"/>
        <v>-</v>
      </c>
      <c r="P444" s="182" t="str">
        <f t="shared" si="23"/>
        <v>-</v>
      </c>
      <c r="Q444" s="253"/>
      <c r="R444" s="255">
        <f>R443</f>
        <v>0</v>
      </c>
      <c r="S444" s="255">
        <f>S443</f>
        <v>0</v>
      </c>
      <c r="T444" s="255">
        <f>T443</f>
        <v>0</v>
      </c>
      <c r="U444" s="255">
        <f>U443</f>
        <v>0</v>
      </c>
      <c r="W444" s="183">
        <f>W443</f>
        <v>0</v>
      </c>
      <c r="X444" s="183">
        <f>X443</f>
        <v>0</v>
      </c>
      <c r="Y444" s="183">
        <f>Y443</f>
        <v>0</v>
      </c>
      <c r="Z444" s="183">
        <f>Z443</f>
        <v>0</v>
      </c>
    </row>
    <row r="445" spans="1:26" ht="12.75" hidden="1">
      <c r="A445" s="275" t="s">
        <v>240</v>
      </c>
      <c r="B445" s="276" t="s">
        <v>241</v>
      </c>
      <c r="C445" s="114">
        <v>25717</v>
      </c>
      <c r="D445" s="115">
        <v>17076</v>
      </c>
      <c r="E445" s="115">
        <v>5977</v>
      </c>
      <c r="F445" s="127">
        <v>2664</v>
      </c>
      <c r="H445" s="171">
        <v>24588</v>
      </c>
      <c r="I445" s="171">
        <v>16240</v>
      </c>
      <c r="J445" s="171">
        <v>5684</v>
      </c>
      <c r="K445" s="171">
        <v>2664</v>
      </c>
      <c r="L445" s="171"/>
      <c r="N445" s="173">
        <f t="shared" si="21"/>
        <v>4.591670733691217</v>
      </c>
      <c r="O445" s="174">
        <f t="shared" si="22"/>
        <v>5.14778325123153</v>
      </c>
      <c r="P445" s="175">
        <f t="shared" si="23"/>
        <v>0</v>
      </c>
      <c r="Q445" s="253"/>
      <c r="R445" s="254"/>
      <c r="S445" s="254"/>
      <c r="T445" s="254"/>
      <c r="U445" s="254"/>
      <c r="W445" s="176"/>
      <c r="X445" s="176"/>
      <c r="Y445" s="176"/>
      <c r="Z445" s="176"/>
    </row>
    <row r="446" spans="1:26" ht="13.5" hidden="1" thickBot="1">
      <c r="A446" s="277"/>
      <c r="B446" s="278"/>
      <c r="C446" s="118">
        <v>34223</v>
      </c>
      <c r="D446" s="119">
        <v>18131</v>
      </c>
      <c r="E446" s="119">
        <v>6346</v>
      </c>
      <c r="F446" s="128">
        <v>9746</v>
      </c>
      <c r="H446" s="178">
        <v>33135</v>
      </c>
      <c r="I446" s="178">
        <v>17325</v>
      </c>
      <c r="J446" s="178">
        <v>6064</v>
      </c>
      <c r="K446" s="178">
        <v>9746</v>
      </c>
      <c r="L446" s="178"/>
      <c r="N446" s="180">
        <f t="shared" si="21"/>
        <v>3.2835370454202604</v>
      </c>
      <c r="O446" s="181">
        <f t="shared" si="22"/>
        <v>4.652236652236667</v>
      </c>
      <c r="P446" s="182">
        <f t="shared" si="23"/>
        <v>0</v>
      </c>
      <c r="Q446" s="253"/>
      <c r="R446" s="255">
        <f>R445</f>
        <v>0</v>
      </c>
      <c r="S446" s="255">
        <f>S445</f>
        <v>0</v>
      </c>
      <c r="T446" s="255">
        <f>T445</f>
        <v>0</v>
      </c>
      <c r="U446" s="255">
        <f>U445</f>
        <v>0</v>
      </c>
      <c r="W446" s="183">
        <f>W445</f>
        <v>0</v>
      </c>
      <c r="X446" s="183">
        <f>X445</f>
        <v>0</v>
      </c>
      <c r="Y446" s="183">
        <f>Y445</f>
        <v>0</v>
      </c>
      <c r="Z446" s="183">
        <f>Z445</f>
        <v>0</v>
      </c>
    </row>
    <row r="447" spans="1:26" ht="12.75" hidden="1">
      <c r="A447" s="275" t="s">
        <v>242</v>
      </c>
      <c r="B447" s="276" t="s">
        <v>243</v>
      </c>
      <c r="C447" s="114">
        <v>24611</v>
      </c>
      <c r="D447" s="115">
        <v>16304</v>
      </c>
      <c r="E447" s="115">
        <v>5706</v>
      </c>
      <c r="F447" s="127">
        <v>2601</v>
      </c>
      <c r="H447" s="171">
        <v>23534</v>
      </c>
      <c r="I447" s="171">
        <v>15506</v>
      </c>
      <c r="J447" s="171">
        <v>5427</v>
      </c>
      <c r="K447" s="171">
        <v>2601</v>
      </c>
      <c r="L447" s="171"/>
      <c r="N447" s="173">
        <f t="shared" si="21"/>
        <v>4.576357610266001</v>
      </c>
      <c r="O447" s="174">
        <f t="shared" si="22"/>
        <v>5.1463949438926875</v>
      </c>
      <c r="P447" s="175">
        <f t="shared" si="23"/>
        <v>0</v>
      </c>
      <c r="Q447" s="253"/>
      <c r="R447" s="254"/>
      <c r="S447" s="254"/>
      <c r="T447" s="254"/>
      <c r="U447" s="254"/>
      <c r="W447" s="176"/>
      <c r="X447" s="176"/>
      <c r="Y447" s="176"/>
      <c r="Z447" s="176"/>
    </row>
    <row r="448" spans="1:26" ht="13.5" hidden="1" thickBot="1">
      <c r="A448" s="277"/>
      <c r="B448" s="278"/>
      <c r="C448" s="118">
        <v>33237</v>
      </c>
      <c r="D448" s="119">
        <v>19656</v>
      </c>
      <c r="E448" s="119">
        <v>6880</v>
      </c>
      <c r="F448" s="128">
        <v>6701</v>
      </c>
      <c r="H448" s="178">
        <v>32057</v>
      </c>
      <c r="I448" s="178">
        <v>18782</v>
      </c>
      <c r="J448" s="178">
        <v>6574</v>
      </c>
      <c r="K448" s="178">
        <v>6701</v>
      </c>
      <c r="L448" s="178"/>
      <c r="N448" s="180">
        <f t="shared" si="21"/>
        <v>3.6809433197117585</v>
      </c>
      <c r="O448" s="181">
        <f t="shared" si="22"/>
        <v>4.653391545096369</v>
      </c>
      <c r="P448" s="182">
        <f t="shared" si="23"/>
        <v>0</v>
      </c>
      <c r="Q448" s="253"/>
      <c r="R448" s="255">
        <f>R447</f>
        <v>0</v>
      </c>
      <c r="S448" s="255">
        <f>S447</f>
        <v>0</v>
      </c>
      <c r="T448" s="255">
        <f>T447</f>
        <v>0</v>
      </c>
      <c r="U448" s="255">
        <f>U447</f>
        <v>0</v>
      </c>
      <c r="W448" s="183">
        <f>W447</f>
        <v>0</v>
      </c>
      <c r="X448" s="183">
        <f>X447</f>
        <v>0</v>
      </c>
      <c r="Y448" s="183">
        <f>Y447</f>
        <v>0</v>
      </c>
      <c r="Z448" s="183">
        <f>Z447</f>
        <v>0</v>
      </c>
    </row>
    <row r="449" spans="1:26" ht="12.75" hidden="1">
      <c r="A449" s="275" t="s">
        <v>244</v>
      </c>
      <c r="B449" s="276" t="s">
        <v>245</v>
      </c>
      <c r="C449" s="114">
        <v>0</v>
      </c>
      <c r="D449" s="115">
        <v>0</v>
      </c>
      <c r="E449" s="115">
        <v>0</v>
      </c>
      <c r="F449" s="127">
        <v>0</v>
      </c>
      <c r="H449" s="171">
        <v>0</v>
      </c>
      <c r="I449" s="171">
        <v>0</v>
      </c>
      <c r="J449" s="171">
        <v>0</v>
      </c>
      <c r="K449" s="171">
        <v>0</v>
      </c>
      <c r="L449" s="171"/>
      <c r="N449" s="173" t="str">
        <f t="shared" si="21"/>
        <v>-</v>
      </c>
      <c r="O449" s="174" t="str">
        <f t="shared" si="22"/>
        <v>-</v>
      </c>
      <c r="P449" s="175" t="str">
        <f t="shared" si="23"/>
        <v>-</v>
      </c>
      <c r="Q449" s="253"/>
      <c r="R449" s="254"/>
      <c r="S449" s="254"/>
      <c r="T449" s="254"/>
      <c r="U449" s="254"/>
      <c r="W449" s="176"/>
      <c r="X449" s="176"/>
      <c r="Y449" s="176"/>
      <c r="Z449" s="176"/>
    </row>
    <row r="450" spans="1:26" ht="13.5" hidden="1" thickBot="1">
      <c r="A450" s="277"/>
      <c r="B450" s="278"/>
      <c r="C450" s="118">
        <v>0</v>
      </c>
      <c r="D450" s="119">
        <v>0</v>
      </c>
      <c r="E450" s="119">
        <v>0</v>
      </c>
      <c r="F450" s="128">
        <v>0</v>
      </c>
      <c r="H450" s="178">
        <v>0</v>
      </c>
      <c r="I450" s="178">
        <v>0</v>
      </c>
      <c r="J450" s="178">
        <v>0</v>
      </c>
      <c r="K450" s="178">
        <v>0</v>
      </c>
      <c r="L450" s="178"/>
      <c r="N450" s="180" t="str">
        <f t="shared" si="21"/>
        <v>-</v>
      </c>
      <c r="O450" s="181" t="str">
        <f t="shared" si="22"/>
        <v>-</v>
      </c>
      <c r="P450" s="182" t="str">
        <f t="shared" si="23"/>
        <v>-</v>
      </c>
      <c r="Q450" s="253"/>
      <c r="R450" s="255">
        <f>R449</f>
        <v>0</v>
      </c>
      <c r="S450" s="255">
        <f>S449</f>
        <v>0</v>
      </c>
      <c r="T450" s="255">
        <f>T449</f>
        <v>0</v>
      </c>
      <c r="U450" s="255">
        <f>U449</f>
        <v>0</v>
      </c>
      <c r="W450" s="183">
        <f>W449</f>
        <v>0</v>
      </c>
      <c r="X450" s="183">
        <f>X449</f>
        <v>0</v>
      </c>
      <c r="Y450" s="183">
        <f>Y449</f>
        <v>0</v>
      </c>
      <c r="Z450" s="183">
        <f>Z449</f>
        <v>0</v>
      </c>
    </row>
    <row r="451" spans="1:26" ht="12.75" hidden="1">
      <c r="A451" s="275" t="s">
        <v>246</v>
      </c>
      <c r="B451" s="276" t="s">
        <v>247</v>
      </c>
      <c r="C451" s="114">
        <v>25601</v>
      </c>
      <c r="D451" s="115">
        <v>16998</v>
      </c>
      <c r="E451" s="115">
        <v>5949</v>
      </c>
      <c r="F451" s="127">
        <v>2654</v>
      </c>
      <c r="H451" s="171">
        <v>24478</v>
      </c>
      <c r="I451" s="171">
        <v>16166</v>
      </c>
      <c r="J451" s="171">
        <v>5658</v>
      </c>
      <c r="K451" s="171">
        <v>2654</v>
      </c>
      <c r="L451" s="171"/>
      <c r="N451" s="173">
        <f t="shared" si="21"/>
        <v>4.587793120352984</v>
      </c>
      <c r="O451" s="174">
        <f t="shared" si="22"/>
        <v>5.146603983669436</v>
      </c>
      <c r="P451" s="175">
        <f t="shared" si="23"/>
        <v>0</v>
      </c>
      <c r="Q451" s="253"/>
      <c r="R451" s="254"/>
      <c r="S451" s="254"/>
      <c r="T451" s="254"/>
      <c r="U451" s="254"/>
      <c r="W451" s="176"/>
      <c r="X451" s="176"/>
      <c r="Y451" s="176"/>
      <c r="Z451" s="176"/>
    </row>
    <row r="452" spans="1:26" ht="13.5" hidden="1" thickBot="1">
      <c r="A452" s="277"/>
      <c r="B452" s="278"/>
      <c r="C452" s="118">
        <v>39859</v>
      </c>
      <c r="D452" s="119">
        <v>22298</v>
      </c>
      <c r="E452" s="119">
        <v>7804</v>
      </c>
      <c r="F452" s="128">
        <v>9757</v>
      </c>
      <c r="H452" s="178">
        <v>38521</v>
      </c>
      <c r="I452" s="178">
        <v>21307</v>
      </c>
      <c r="J452" s="178">
        <v>7457</v>
      </c>
      <c r="K452" s="178">
        <v>9757</v>
      </c>
      <c r="L452" s="178"/>
      <c r="N452" s="180">
        <f t="shared" si="21"/>
        <v>3.4734300771007867</v>
      </c>
      <c r="O452" s="181">
        <f t="shared" si="22"/>
        <v>4.651053644342241</v>
      </c>
      <c r="P452" s="182">
        <f t="shared" si="23"/>
        <v>0</v>
      </c>
      <c r="Q452" s="253"/>
      <c r="R452" s="255">
        <f>R451</f>
        <v>0</v>
      </c>
      <c r="S452" s="255">
        <f>S451</f>
        <v>0</v>
      </c>
      <c r="T452" s="255">
        <f>T451</f>
        <v>0</v>
      </c>
      <c r="U452" s="255">
        <f>U451</f>
        <v>0</v>
      </c>
      <c r="W452" s="183">
        <f>W451</f>
        <v>0</v>
      </c>
      <c r="X452" s="183">
        <f>X451</f>
        <v>0</v>
      </c>
      <c r="Y452" s="183">
        <f>Y451</f>
        <v>0</v>
      </c>
      <c r="Z452" s="183">
        <f>Z451</f>
        <v>0</v>
      </c>
    </row>
    <row r="453" spans="1:26" ht="12.75" hidden="1">
      <c r="A453" s="275" t="s">
        <v>248</v>
      </c>
      <c r="B453" s="276" t="s">
        <v>249</v>
      </c>
      <c r="C453" s="114">
        <v>0</v>
      </c>
      <c r="D453" s="115">
        <v>0</v>
      </c>
      <c r="E453" s="115">
        <v>0</v>
      </c>
      <c r="F453" s="127">
        <v>0</v>
      </c>
      <c r="H453" s="171">
        <v>0</v>
      </c>
      <c r="I453" s="171">
        <v>0</v>
      </c>
      <c r="J453" s="171">
        <v>0</v>
      </c>
      <c r="K453" s="171">
        <v>0</v>
      </c>
      <c r="L453" s="171"/>
      <c r="N453" s="173" t="str">
        <f t="shared" si="21"/>
        <v>-</v>
      </c>
      <c r="O453" s="174" t="str">
        <f t="shared" si="22"/>
        <v>-</v>
      </c>
      <c r="P453" s="175" t="str">
        <f t="shared" si="23"/>
        <v>-</v>
      </c>
      <c r="Q453" s="253"/>
      <c r="R453" s="254"/>
      <c r="S453" s="254"/>
      <c r="T453" s="254"/>
      <c r="U453" s="254"/>
      <c r="W453" s="176"/>
      <c r="X453" s="176"/>
      <c r="Y453" s="176"/>
      <c r="Z453" s="176"/>
    </row>
    <row r="454" spans="1:26" ht="13.5" hidden="1" thickBot="1">
      <c r="A454" s="277"/>
      <c r="B454" s="278"/>
      <c r="C454" s="118">
        <v>0</v>
      </c>
      <c r="D454" s="119">
        <v>0</v>
      </c>
      <c r="E454" s="119">
        <v>0</v>
      </c>
      <c r="F454" s="128">
        <v>0</v>
      </c>
      <c r="H454" s="178">
        <v>0</v>
      </c>
      <c r="I454" s="178">
        <v>0</v>
      </c>
      <c r="J454" s="178">
        <v>0</v>
      </c>
      <c r="K454" s="178">
        <v>0</v>
      </c>
      <c r="L454" s="178"/>
      <c r="N454" s="180" t="str">
        <f t="shared" si="21"/>
        <v>-</v>
      </c>
      <c r="O454" s="181" t="str">
        <f t="shared" si="22"/>
        <v>-</v>
      </c>
      <c r="P454" s="182" t="str">
        <f t="shared" si="23"/>
        <v>-</v>
      </c>
      <c r="Q454" s="253"/>
      <c r="R454" s="255">
        <f>R453</f>
        <v>0</v>
      </c>
      <c r="S454" s="255">
        <f>S453</f>
        <v>0</v>
      </c>
      <c r="T454" s="255">
        <f>T453</f>
        <v>0</v>
      </c>
      <c r="U454" s="255">
        <f>U453</f>
        <v>0</v>
      </c>
      <c r="W454" s="183">
        <f>W453</f>
        <v>0</v>
      </c>
      <c r="X454" s="183">
        <f>X453</f>
        <v>0</v>
      </c>
      <c r="Y454" s="183">
        <f>Y453</f>
        <v>0</v>
      </c>
      <c r="Z454" s="183">
        <f>Z453</f>
        <v>0</v>
      </c>
    </row>
    <row r="455" spans="1:26" ht="12.75">
      <c r="A455" s="112" t="s">
        <v>250</v>
      </c>
      <c r="B455" s="113" t="s">
        <v>251</v>
      </c>
      <c r="C455" s="114">
        <v>36361</v>
      </c>
      <c r="D455" s="115">
        <v>24951</v>
      </c>
      <c r="E455" s="115">
        <v>8733</v>
      </c>
      <c r="F455" s="127">
        <v>2677</v>
      </c>
      <c r="H455" s="171">
        <v>34713</v>
      </c>
      <c r="I455" s="171">
        <v>23730</v>
      </c>
      <c r="J455" s="171">
        <v>8306</v>
      </c>
      <c r="K455" s="171">
        <v>2677</v>
      </c>
      <c r="L455" s="171"/>
      <c r="N455" s="173">
        <f t="shared" si="21"/>
        <v>4.74750093624867</v>
      </c>
      <c r="O455" s="174">
        <f t="shared" si="22"/>
        <v>5.1453855878634585</v>
      </c>
      <c r="P455" s="175">
        <f t="shared" si="23"/>
        <v>0</v>
      </c>
      <c r="Q455" s="250"/>
      <c r="R455" s="254">
        <v>12</v>
      </c>
      <c r="S455" s="254"/>
      <c r="T455" s="254">
        <v>14</v>
      </c>
      <c r="U455" s="254"/>
      <c r="W455" s="176">
        <v>28</v>
      </c>
      <c r="X455" s="176"/>
      <c r="Y455" s="176">
        <v>21</v>
      </c>
      <c r="Z455" s="176"/>
    </row>
    <row r="456" spans="1:26" ht="13.5" thickBot="1">
      <c r="A456" s="116"/>
      <c r="B456" s="117"/>
      <c r="C456" s="118">
        <v>27476</v>
      </c>
      <c r="D456" s="119">
        <v>17658</v>
      </c>
      <c r="E456" s="119">
        <v>6180</v>
      </c>
      <c r="F456" s="128">
        <v>3638</v>
      </c>
      <c r="H456" s="178">
        <v>26417</v>
      </c>
      <c r="I456" s="178">
        <v>16873</v>
      </c>
      <c r="J456" s="178">
        <v>5906</v>
      </c>
      <c r="K456" s="178">
        <v>3638</v>
      </c>
      <c r="L456" s="178"/>
      <c r="N456" s="180">
        <f t="shared" si="21"/>
        <v>4.008782223568147</v>
      </c>
      <c r="O456" s="181">
        <f t="shared" si="22"/>
        <v>4.652403247792321</v>
      </c>
      <c r="P456" s="182">
        <f t="shared" si="23"/>
        <v>0</v>
      </c>
      <c r="Q456" s="250"/>
      <c r="R456" s="255">
        <f>R455</f>
        <v>12</v>
      </c>
      <c r="S456" s="255">
        <f>S455</f>
        <v>0</v>
      </c>
      <c r="T456" s="255">
        <f>T455</f>
        <v>14</v>
      </c>
      <c r="U456" s="255">
        <f>U455</f>
        <v>0</v>
      </c>
      <c r="W456" s="183">
        <f>W455</f>
        <v>28</v>
      </c>
      <c r="X456" s="183">
        <f>X455</f>
        <v>0</v>
      </c>
      <c r="Y456" s="183">
        <f>Y455</f>
        <v>21</v>
      </c>
      <c r="Z456" s="183">
        <f>Z455</f>
        <v>0</v>
      </c>
    </row>
    <row r="457" spans="1:26" ht="12.75">
      <c r="A457" s="112" t="s">
        <v>252</v>
      </c>
      <c r="B457" s="113" t="s">
        <v>253</v>
      </c>
      <c r="C457" s="114">
        <v>32047</v>
      </c>
      <c r="D457" s="115">
        <v>21749</v>
      </c>
      <c r="E457" s="115">
        <v>7612</v>
      </c>
      <c r="F457" s="127">
        <v>2686</v>
      </c>
      <c r="H457" s="171">
        <v>30616</v>
      </c>
      <c r="I457" s="171">
        <v>20689</v>
      </c>
      <c r="J457" s="171">
        <v>7241</v>
      </c>
      <c r="K457" s="171">
        <v>2686</v>
      </c>
      <c r="L457" s="171"/>
      <c r="N457" s="173">
        <f t="shared" si="21"/>
        <v>4.674026652730603</v>
      </c>
      <c r="O457" s="174">
        <f t="shared" si="22"/>
        <v>5.123495577359961</v>
      </c>
      <c r="P457" s="175">
        <f t="shared" si="23"/>
        <v>0</v>
      </c>
      <c r="Q457" s="250"/>
      <c r="R457" s="254"/>
      <c r="S457" s="254"/>
      <c r="T457" s="254"/>
      <c r="U457" s="254"/>
      <c r="W457" s="176">
        <v>15</v>
      </c>
      <c r="X457" s="176"/>
      <c r="Y457" s="176"/>
      <c r="Z457" s="176"/>
    </row>
    <row r="458" spans="1:26" ht="13.5" thickBot="1">
      <c r="A458" s="116"/>
      <c r="B458" s="117"/>
      <c r="C458" s="118">
        <v>19735</v>
      </c>
      <c r="D458" s="119">
        <v>11895</v>
      </c>
      <c r="E458" s="119">
        <v>4163</v>
      </c>
      <c r="F458" s="128">
        <v>3677</v>
      </c>
      <c r="H458" s="178">
        <v>19021</v>
      </c>
      <c r="I458" s="178">
        <v>11366</v>
      </c>
      <c r="J458" s="178">
        <v>3978</v>
      </c>
      <c r="K458" s="178">
        <v>3677</v>
      </c>
      <c r="L458" s="178"/>
      <c r="N458" s="180">
        <f t="shared" si="21"/>
        <v>3.753745859839114</v>
      </c>
      <c r="O458" s="181">
        <f t="shared" si="22"/>
        <v>4.65423191976069</v>
      </c>
      <c r="P458" s="182">
        <f t="shared" si="23"/>
        <v>0</v>
      </c>
      <c r="Q458" s="250"/>
      <c r="R458" s="255">
        <f>R457</f>
        <v>0</v>
      </c>
      <c r="S458" s="255">
        <f>S457</f>
        <v>0</v>
      </c>
      <c r="T458" s="255">
        <f>T457</f>
        <v>0</v>
      </c>
      <c r="U458" s="255">
        <f>U457</f>
        <v>0</v>
      </c>
      <c r="W458" s="183">
        <f>W457</f>
        <v>15</v>
      </c>
      <c r="X458" s="183">
        <f>X457</f>
        <v>0</v>
      </c>
      <c r="Y458" s="183">
        <f>Y457</f>
        <v>0</v>
      </c>
      <c r="Z458" s="183">
        <f>Z457</f>
        <v>0</v>
      </c>
    </row>
    <row r="459" spans="1:26" ht="12.75" hidden="1">
      <c r="A459" s="275" t="s">
        <v>254</v>
      </c>
      <c r="B459" s="276" t="s">
        <v>255</v>
      </c>
      <c r="C459" s="114">
        <v>30175</v>
      </c>
      <c r="D459" s="115">
        <v>20365</v>
      </c>
      <c r="E459" s="115">
        <v>7128</v>
      </c>
      <c r="F459" s="127">
        <v>2682</v>
      </c>
      <c r="H459" s="171">
        <v>28829</v>
      </c>
      <c r="I459" s="171">
        <v>19368</v>
      </c>
      <c r="J459" s="171">
        <v>6779</v>
      </c>
      <c r="K459" s="171">
        <v>2682</v>
      </c>
      <c r="L459" s="171"/>
      <c r="N459" s="173">
        <f t="shared" si="21"/>
        <v>4.668909778348194</v>
      </c>
      <c r="O459" s="174">
        <f t="shared" si="22"/>
        <v>5.147666253614204</v>
      </c>
      <c r="P459" s="175">
        <f t="shared" si="23"/>
        <v>0</v>
      </c>
      <c r="Q459" s="253"/>
      <c r="R459" s="254"/>
      <c r="S459" s="254"/>
      <c r="T459" s="254"/>
      <c r="U459" s="254"/>
      <c r="W459" s="176"/>
      <c r="X459" s="176"/>
      <c r="Y459" s="176"/>
      <c r="Z459" s="176"/>
    </row>
    <row r="460" spans="1:26" ht="13.5" hidden="1" thickBot="1">
      <c r="A460" s="277"/>
      <c r="B460" s="278"/>
      <c r="C460" s="118">
        <v>20569</v>
      </c>
      <c r="D460" s="119">
        <v>12548</v>
      </c>
      <c r="E460" s="119">
        <v>4392</v>
      </c>
      <c r="F460" s="128">
        <v>3629</v>
      </c>
      <c r="H460" s="178">
        <v>19816</v>
      </c>
      <c r="I460" s="178">
        <v>11990</v>
      </c>
      <c r="J460" s="178">
        <v>4197</v>
      </c>
      <c r="K460" s="178">
        <v>3629</v>
      </c>
      <c r="L460" s="178"/>
      <c r="N460" s="180">
        <f t="shared" si="21"/>
        <v>3.799959628582968</v>
      </c>
      <c r="O460" s="181">
        <f t="shared" si="22"/>
        <v>4.653878231859878</v>
      </c>
      <c r="P460" s="182">
        <f t="shared" si="23"/>
        <v>0</v>
      </c>
      <c r="Q460" s="253"/>
      <c r="R460" s="255">
        <f>R459</f>
        <v>0</v>
      </c>
      <c r="S460" s="255">
        <f>S459</f>
        <v>0</v>
      </c>
      <c r="T460" s="255">
        <f>T459</f>
        <v>0</v>
      </c>
      <c r="U460" s="255">
        <f>U459</f>
        <v>0</v>
      </c>
      <c r="W460" s="183">
        <f>W459</f>
        <v>0</v>
      </c>
      <c r="X460" s="183">
        <f>X459</f>
        <v>0</v>
      </c>
      <c r="Y460" s="183">
        <f>Y459</f>
        <v>0</v>
      </c>
      <c r="Z460" s="183">
        <f>Z459</f>
        <v>0</v>
      </c>
    </row>
    <row r="461" spans="1:26" ht="12.75" hidden="1">
      <c r="A461" s="275" t="s">
        <v>256</v>
      </c>
      <c r="B461" s="276" t="s">
        <v>257</v>
      </c>
      <c r="C461" s="114">
        <v>33947</v>
      </c>
      <c r="D461" s="115">
        <v>23153</v>
      </c>
      <c r="E461" s="115">
        <v>8104</v>
      </c>
      <c r="F461" s="127">
        <v>2690</v>
      </c>
      <c r="H461" s="171">
        <v>32422</v>
      </c>
      <c r="I461" s="171">
        <v>22024</v>
      </c>
      <c r="J461" s="171">
        <v>7708</v>
      </c>
      <c r="K461" s="171">
        <v>2690</v>
      </c>
      <c r="L461" s="171"/>
      <c r="N461" s="173">
        <f t="shared" si="21"/>
        <v>4.703596323484049</v>
      </c>
      <c r="O461" s="174">
        <f t="shared" si="22"/>
        <v>5.126225935343271</v>
      </c>
      <c r="P461" s="175">
        <f t="shared" si="23"/>
        <v>0</v>
      </c>
      <c r="Q461" s="253"/>
      <c r="R461" s="254"/>
      <c r="S461" s="254"/>
      <c r="T461" s="254"/>
      <c r="U461" s="254"/>
      <c r="W461" s="176"/>
      <c r="X461" s="176"/>
      <c r="Y461" s="176"/>
      <c r="Z461" s="176"/>
    </row>
    <row r="462" spans="1:26" ht="13.5" hidden="1" thickBot="1">
      <c r="A462" s="277"/>
      <c r="B462" s="278"/>
      <c r="C462" s="118">
        <v>19681</v>
      </c>
      <c r="D462" s="119">
        <v>11853</v>
      </c>
      <c r="E462" s="119">
        <v>4149</v>
      </c>
      <c r="F462" s="128">
        <v>3679</v>
      </c>
      <c r="H462" s="178">
        <v>18969</v>
      </c>
      <c r="I462" s="178">
        <v>11326</v>
      </c>
      <c r="J462" s="178">
        <v>3964</v>
      </c>
      <c r="K462" s="178">
        <v>3679</v>
      </c>
      <c r="L462" s="178"/>
      <c r="N462" s="180">
        <f t="shared" si="21"/>
        <v>3.753492540460755</v>
      </c>
      <c r="O462" s="181">
        <f t="shared" si="22"/>
        <v>4.653010771675795</v>
      </c>
      <c r="P462" s="182">
        <f t="shared" si="23"/>
        <v>0</v>
      </c>
      <c r="Q462" s="253"/>
      <c r="R462" s="255">
        <f>R461</f>
        <v>0</v>
      </c>
      <c r="S462" s="255">
        <f>S461</f>
        <v>0</v>
      </c>
      <c r="T462" s="255">
        <f>T461</f>
        <v>0</v>
      </c>
      <c r="U462" s="255">
        <f>U461</f>
        <v>0</v>
      </c>
      <c r="W462" s="183">
        <f>W461</f>
        <v>0</v>
      </c>
      <c r="X462" s="183">
        <f>X461</f>
        <v>0</v>
      </c>
      <c r="Y462" s="183">
        <f>Y461</f>
        <v>0</v>
      </c>
      <c r="Z462" s="183">
        <f>Z461</f>
        <v>0</v>
      </c>
    </row>
    <row r="463" spans="1:26" ht="12.75">
      <c r="A463" s="112" t="s">
        <v>258</v>
      </c>
      <c r="B463" s="113" t="s">
        <v>259</v>
      </c>
      <c r="C463" s="114">
        <v>32325</v>
      </c>
      <c r="D463" s="115">
        <v>21954</v>
      </c>
      <c r="E463" s="115">
        <v>7684</v>
      </c>
      <c r="F463" s="127">
        <v>2687</v>
      </c>
      <c r="H463" s="171">
        <v>30880</v>
      </c>
      <c r="I463" s="171">
        <v>20884</v>
      </c>
      <c r="J463" s="171">
        <v>7309</v>
      </c>
      <c r="K463" s="171">
        <v>2687</v>
      </c>
      <c r="L463" s="171"/>
      <c r="N463" s="173">
        <f t="shared" si="21"/>
        <v>4.679404145077726</v>
      </c>
      <c r="O463" s="174">
        <f t="shared" si="22"/>
        <v>5.123539551809998</v>
      </c>
      <c r="P463" s="175">
        <f t="shared" si="23"/>
        <v>0</v>
      </c>
      <c r="Q463" s="256" t="s">
        <v>2844</v>
      </c>
      <c r="R463" s="254">
        <v>83</v>
      </c>
      <c r="S463" s="254"/>
      <c r="T463" s="254"/>
      <c r="U463" s="254"/>
      <c r="W463" s="176">
        <v>162</v>
      </c>
      <c r="X463" s="176"/>
      <c r="Y463" s="176"/>
      <c r="Z463" s="176"/>
    </row>
    <row r="464" spans="1:26" ht="13.5" thickBot="1">
      <c r="A464" s="116"/>
      <c r="B464" s="117"/>
      <c r="C464" s="118">
        <v>22743</v>
      </c>
      <c r="D464" s="119">
        <v>11908</v>
      </c>
      <c r="E464" s="119">
        <v>4168</v>
      </c>
      <c r="F464" s="128">
        <v>6667</v>
      </c>
      <c r="H464" s="178">
        <v>22029</v>
      </c>
      <c r="I464" s="178">
        <v>11379</v>
      </c>
      <c r="J464" s="178">
        <v>3983</v>
      </c>
      <c r="K464" s="178">
        <v>6667</v>
      </c>
      <c r="L464" s="178"/>
      <c r="N464" s="180">
        <f t="shared" si="21"/>
        <v>3.241182078169686</v>
      </c>
      <c r="O464" s="181">
        <f t="shared" si="22"/>
        <v>4.6489146673697235</v>
      </c>
      <c r="P464" s="182">
        <f t="shared" si="23"/>
        <v>0</v>
      </c>
      <c r="Q464" s="256"/>
      <c r="R464" s="255">
        <f>R463</f>
        <v>83</v>
      </c>
      <c r="S464" s="255">
        <f>S463</f>
        <v>0</v>
      </c>
      <c r="T464" s="255">
        <f>T463</f>
        <v>0</v>
      </c>
      <c r="U464" s="255">
        <f>U463</f>
        <v>0</v>
      </c>
      <c r="W464" s="183">
        <f>W463</f>
        <v>162</v>
      </c>
      <c r="X464" s="183">
        <f>X463</f>
        <v>0</v>
      </c>
      <c r="Y464" s="183">
        <f>Y463</f>
        <v>0</v>
      </c>
      <c r="Z464" s="183">
        <f>Z463</f>
        <v>0</v>
      </c>
    </row>
    <row r="465" spans="1:26" ht="12.75">
      <c r="A465" s="112" t="s">
        <v>260</v>
      </c>
      <c r="B465" s="113" t="s">
        <v>261</v>
      </c>
      <c r="C465" s="114">
        <v>32299</v>
      </c>
      <c r="D465" s="115">
        <v>21935</v>
      </c>
      <c r="E465" s="115">
        <v>7677</v>
      </c>
      <c r="F465" s="127">
        <v>2687</v>
      </c>
      <c r="H465" s="171">
        <v>30856</v>
      </c>
      <c r="I465" s="171">
        <v>20866</v>
      </c>
      <c r="J465" s="171">
        <v>7303</v>
      </c>
      <c r="K465" s="171">
        <v>2687</v>
      </c>
      <c r="L465" s="171"/>
      <c r="N465" s="173">
        <f t="shared" si="21"/>
        <v>4.676562094892404</v>
      </c>
      <c r="O465" s="174">
        <f t="shared" si="22"/>
        <v>5.123166874341024</v>
      </c>
      <c r="P465" s="175">
        <f t="shared" si="23"/>
        <v>0</v>
      </c>
      <c r="Q465" s="256" t="s">
        <v>2844</v>
      </c>
      <c r="R465" s="254">
        <v>85</v>
      </c>
      <c r="S465" s="254"/>
      <c r="T465" s="254"/>
      <c r="U465" s="254"/>
      <c r="W465" s="176">
        <v>144</v>
      </c>
      <c r="X465" s="176"/>
      <c r="Y465" s="176"/>
      <c r="Z465" s="176"/>
    </row>
    <row r="466" spans="1:26" ht="13.5" thickBot="1">
      <c r="A466" s="116"/>
      <c r="B466" s="117"/>
      <c r="C466" s="118">
        <v>22697</v>
      </c>
      <c r="D466" s="119">
        <v>11874</v>
      </c>
      <c r="E466" s="119">
        <v>4156</v>
      </c>
      <c r="F466" s="128">
        <v>6667</v>
      </c>
      <c r="H466" s="178">
        <v>21984</v>
      </c>
      <c r="I466" s="178">
        <v>11346</v>
      </c>
      <c r="J466" s="178">
        <v>3971</v>
      </c>
      <c r="K466" s="178">
        <v>6667</v>
      </c>
      <c r="L466" s="178"/>
      <c r="N466" s="180">
        <f t="shared" si="21"/>
        <v>3.2432678311499217</v>
      </c>
      <c r="O466" s="181">
        <f t="shared" si="22"/>
        <v>4.653622421998932</v>
      </c>
      <c r="P466" s="182">
        <f t="shared" si="23"/>
        <v>0</v>
      </c>
      <c r="Q466" s="256"/>
      <c r="R466" s="255">
        <f>R465</f>
        <v>85</v>
      </c>
      <c r="S466" s="255">
        <f>S465</f>
        <v>0</v>
      </c>
      <c r="T466" s="255">
        <f>T465</f>
        <v>0</v>
      </c>
      <c r="U466" s="255">
        <f>U465</f>
        <v>0</v>
      </c>
      <c r="W466" s="183">
        <f>W465</f>
        <v>144</v>
      </c>
      <c r="X466" s="183">
        <f>X465</f>
        <v>0</v>
      </c>
      <c r="Y466" s="183">
        <f>Y465</f>
        <v>0</v>
      </c>
      <c r="Z466" s="183">
        <f>Z465</f>
        <v>0</v>
      </c>
    </row>
    <row r="467" spans="1:26" ht="12.75">
      <c r="A467" s="112" t="s">
        <v>262</v>
      </c>
      <c r="B467" s="113" t="s">
        <v>263</v>
      </c>
      <c r="C467" s="114">
        <v>17609</v>
      </c>
      <c r="D467" s="115">
        <v>11080</v>
      </c>
      <c r="E467" s="115">
        <v>3878</v>
      </c>
      <c r="F467" s="127">
        <v>2651</v>
      </c>
      <c r="H467" s="171">
        <v>16877</v>
      </c>
      <c r="I467" s="171">
        <v>10538</v>
      </c>
      <c r="J467" s="171">
        <v>3688</v>
      </c>
      <c r="K467" s="171">
        <v>2651</v>
      </c>
      <c r="L467" s="171"/>
      <c r="N467" s="173">
        <f t="shared" si="21"/>
        <v>4.33726373170586</v>
      </c>
      <c r="O467" s="174">
        <f t="shared" si="22"/>
        <v>5.143290947048769</v>
      </c>
      <c r="P467" s="175">
        <f t="shared" si="23"/>
        <v>0</v>
      </c>
      <c r="Q467" s="250"/>
      <c r="R467" s="254"/>
      <c r="S467" s="254"/>
      <c r="T467" s="254"/>
      <c r="U467" s="254"/>
      <c r="W467" s="176">
        <v>14</v>
      </c>
      <c r="X467" s="176"/>
      <c r="Y467" s="176"/>
      <c r="Z467" s="176"/>
    </row>
    <row r="468" spans="1:26" ht="13.5" thickBot="1">
      <c r="A468" s="116"/>
      <c r="B468" s="117"/>
      <c r="C468" s="118">
        <v>31293</v>
      </c>
      <c r="D468" s="119">
        <v>20477</v>
      </c>
      <c r="E468" s="119">
        <v>7167</v>
      </c>
      <c r="F468" s="128">
        <v>3649</v>
      </c>
      <c r="H468" s="178">
        <v>30064</v>
      </c>
      <c r="I468" s="178">
        <v>19567</v>
      </c>
      <c r="J468" s="178">
        <v>6848</v>
      </c>
      <c r="K468" s="178">
        <v>3649</v>
      </c>
      <c r="L468" s="178"/>
      <c r="N468" s="180">
        <f t="shared" si="21"/>
        <v>4.087945715806285</v>
      </c>
      <c r="O468" s="181">
        <f t="shared" si="22"/>
        <v>4.650687381816326</v>
      </c>
      <c r="P468" s="182">
        <f t="shared" si="23"/>
        <v>0</v>
      </c>
      <c r="Q468" s="250"/>
      <c r="R468" s="255">
        <f>R467</f>
        <v>0</v>
      </c>
      <c r="S468" s="255">
        <f>S467</f>
        <v>0</v>
      </c>
      <c r="T468" s="255">
        <f>T467</f>
        <v>0</v>
      </c>
      <c r="U468" s="255">
        <f>U467</f>
        <v>0</v>
      </c>
      <c r="W468" s="183">
        <f>W467</f>
        <v>14</v>
      </c>
      <c r="X468" s="183">
        <f>X467</f>
        <v>0</v>
      </c>
      <c r="Y468" s="183">
        <f>Y467</f>
        <v>0</v>
      </c>
      <c r="Z468" s="183">
        <f>Z467</f>
        <v>0</v>
      </c>
    </row>
    <row r="469" spans="1:26" ht="12.75">
      <c r="A469" s="112" t="s">
        <v>264</v>
      </c>
      <c r="B469" s="113" t="s">
        <v>265</v>
      </c>
      <c r="C469" s="114">
        <v>25086</v>
      </c>
      <c r="D469" s="115">
        <v>16611</v>
      </c>
      <c r="E469" s="115">
        <v>5814</v>
      </c>
      <c r="F469" s="127">
        <v>2661</v>
      </c>
      <c r="H469" s="171">
        <v>23988</v>
      </c>
      <c r="I469" s="171">
        <v>15798</v>
      </c>
      <c r="J469" s="171">
        <v>5529</v>
      </c>
      <c r="K469" s="171">
        <v>2661</v>
      </c>
      <c r="L469" s="171"/>
      <c r="N469" s="173">
        <f t="shared" si="21"/>
        <v>4.5772886443221665</v>
      </c>
      <c r="O469" s="174">
        <f t="shared" si="22"/>
        <v>5.146221040638068</v>
      </c>
      <c r="P469" s="175">
        <f t="shared" si="23"/>
        <v>0</v>
      </c>
      <c r="Q469" s="256" t="s">
        <v>2844</v>
      </c>
      <c r="R469" s="254">
        <v>4</v>
      </c>
      <c r="S469" s="254"/>
      <c r="T469" s="254"/>
      <c r="U469" s="254"/>
      <c r="W469" s="176">
        <v>636</v>
      </c>
      <c r="X469" s="176">
        <v>30</v>
      </c>
      <c r="Y469" s="176"/>
      <c r="Z469" s="176"/>
    </row>
    <row r="470" spans="1:26" ht="13.5" thickBot="1">
      <c r="A470" s="116"/>
      <c r="B470" s="117"/>
      <c r="C470" s="118">
        <v>28664</v>
      </c>
      <c r="D470" s="119">
        <v>16279</v>
      </c>
      <c r="E470" s="119">
        <v>5698</v>
      </c>
      <c r="F470" s="128">
        <v>6687</v>
      </c>
      <c r="H470" s="178">
        <v>27686</v>
      </c>
      <c r="I470" s="178">
        <v>15555</v>
      </c>
      <c r="J470" s="178">
        <v>5444</v>
      </c>
      <c r="K470" s="178">
        <v>6687</v>
      </c>
      <c r="L470" s="178"/>
      <c r="N470" s="180">
        <f t="shared" si="21"/>
        <v>3.5324712851260642</v>
      </c>
      <c r="O470" s="181">
        <f t="shared" si="22"/>
        <v>4.6544519447123065</v>
      </c>
      <c r="P470" s="182">
        <f t="shared" si="23"/>
        <v>0</v>
      </c>
      <c r="Q470" s="256"/>
      <c r="R470" s="255">
        <f>R469</f>
        <v>4</v>
      </c>
      <c r="S470" s="255">
        <f>S469</f>
        <v>0</v>
      </c>
      <c r="T470" s="255">
        <f>T469</f>
        <v>0</v>
      </c>
      <c r="U470" s="255">
        <f>U469</f>
        <v>0</v>
      </c>
      <c r="W470" s="183">
        <f>W469</f>
        <v>636</v>
      </c>
      <c r="X470" s="183">
        <f>X469</f>
        <v>30</v>
      </c>
      <c r="Y470" s="183">
        <f>Y469</f>
        <v>0</v>
      </c>
      <c r="Z470" s="183">
        <f>Z469</f>
        <v>0</v>
      </c>
    </row>
    <row r="471" spans="1:26" ht="12.75" hidden="1">
      <c r="A471" s="275" t="s">
        <v>266</v>
      </c>
      <c r="B471" s="276" t="s">
        <v>267</v>
      </c>
      <c r="C471" s="114">
        <v>0</v>
      </c>
      <c r="D471" s="115">
        <v>0</v>
      </c>
      <c r="E471" s="115">
        <v>0</v>
      </c>
      <c r="F471" s="127">
        <v>0</v>
      </c>
      <c r="H471" s="171">
        <v>0</v>
      </c>
      <c r="I471" s="171">
        <v>0</v>
      </c>
      <c r="J471" s="171">
        <v>0</v>
      </c>
      <c r="K471" s="171">
        <v>0</v>
      </c>
      <c r="L471" s="171"/>
      <c r="N471" s="173" t="str">
        <f aca="true" t="shared" si="24" ref="N471:N534">IF(H471=0,"-",C471/H471*100-100)</f>
        <v>-</v>
      </c>
      <c r="O471" s="174" t="str">
        <f aca="true" t="shared" si="25" ref="O471:O534">IF(H471=0,"-",D471/I471*100-100)</f>
        <v>-</v>
      </c>
      <c r="P471" s="175" t="str">
        <f aca="true" t="shared" si="26" ref="P471:P534">IF(H471=0,"-",F471/(K471+L471)*100-100)</f>
        <v>-</v>
      </c>
      <c r="Q471" s="253"/>
      <c r="R471" s="254"/>
      <c r="S471" s="254"/>
      <c r="T471" s="254"/>
      <c r="U471" s="254"/>
      <c r="W471" s="176"/>
      <c r="X471" s="176"/>
      <c r="Y471" s="176"/>
      <c r="Z471" s="176"/>
    </row>
    <row r="472" spans="1:26" ht="13.5" hidden="1" thickBot="1">
      <c r="A472" s="277"/>
      <c r="B472" s="278"/>
      <c r="C472" s="118">
        <v>0</v>
      </c>
      <c r="D472" s="119">
        <v>0</v>
      </c>
      <c r="E472" s="119">
        <v>0</v>
      </c>
      <c r="F472" s="128">
        <v>0</v>
      </c>
      <c r="H472" s="178">
        <v>0</v>
      </c>
      <c r="I472" s="178">
        <v>0</v>
      </c>
      <c r="J472" s="178">
        <v>0</v>
      </c>
      <c r="K472" s="178">
        <v>0</v>
      </c>
      <c r="L472" s="178"/>
      <c r="N472" s="180" t="str">
        <f t="shared" si="24"/>
        <v>-</v>
      </c>
      <c r="O472" s="181" t="str">
        <f t="shared" si="25"/>
        <v>-</v>
      </c>
      <c r="P472" s="182" t="str">
        <f t="shared" si="26"/>
        <v>-</v>
      </c>
      <c r="Q472" s="253"/>
      <c r="R472" s="255">
        <f>R471</f>
        <v>0</v>
      </c>
      <c r="S472" s="255">
        <f>S471</f>
        <v>0</v>
      </c>
      <c r="T472" s="255">
        <f>T471</f>
        <v>0</v>
      </c>
      <c r="U472" s="255">
        <f>U471</f>
        <v>0</v>
      </c>
      <c r="W472" s="183">
        <f>W471</f>
        <v>0</v>
      </c>
      <c r="X472" s="183">
        <f>X471</f>
        <v>0</v>
      </c>
      <c r="Y472" s="183">
        <f>Y471</f>
        <v>0</v>
      </c>
      <c r="Z472" s="183">
        <f>Z471</f>
        <v>0</v>
      </c>
    </row>
    <row r="473" spans="1:26" ht="12.75" hidden="1">
      <c r="A473" s="275" t="s">
        <v>268</v>
      </c>
      <c r="B473" s="276" t="s">
        <v>269</v>
      </c>
      <c r="C473" s="114">
        <v>0</v>
      </c>
      <c r="D473" s="115">
        <v>0</v>
      </c>
      <c r="E473" s="115">
        <v>0</v>
      </c>
      <c r="F473" s="127">
        <v>0</v>
      </c>
      <c r="H473" s="171">
        <v>0</v>
      </c>
      <c r="I473" s="171">
        <v>0</v>
      </c>
      <c r="J473" s="171">
        <v>0</v>
      </c>
      <c r="K473" s="171">
        <v>0</v>
      </c>
      <c r="L473" s="171"/>
      <c r="N473" s="173" t="str">
        <f t="shared" si="24"/>
        <v>-</v>
      </c>
      <c r="O473" s="174" t="str">
        <f t="shared" si="25"/>
        <v>-</v>
      </c>
      <c r="P473" s="175" t="str">
        <f t="shared" si="26"/>
        <v>-</v>
      </c>
      <c r="Q473" s="253"/>
      <c r="R473" s="254"/>
      <c r="S473" s="254"/>
      <c r="T473" s="254"/>
      <c r="U473" s="254"/>
      <c r="W473" s="176"/>
      <c r="X473" s="176"/>
      <c r="Y473" s="176"/>
      <c r="Z473" s="176"/>
    </row>
    <row r="474" spans="1:26" ht="13.5" hidden="1" thickBot="1">
      <c r="A474" s="277"/>
      <c r="B474" s="278"/>
      <c r="C474" s="118">
        <v>0</v>
      </c>
      <c r="D474" s="119">
        <v>0</v>
      </c>
      <c r="E474" s="119">
        <v>0</v>
      </c>
      <c r="F474" s="128">
        <v>0</v>
      </c>
      <c r="H474" s="178">
        <v>0</v>
      </c>
      <c r="I474" s="178">
        <v>0</v>
      </c>
      <c r="J474" s="178">
        <v>0</v>
      </c>
      <c r="K474" s="178">
        <v>0</v>
      </c>
      <c r="L474" s="178"/>
      <c r="N474" s="180" t="str">
        <f t="shared" si="24"/>
        <v>-</v>
      </c>
      <c r="O474" s="181" t="str">
        <f t="shared" si="25"/>
        <v>-</v>
      </c>
      <c r="P474" s="182" t="str">
        <f t="shared" si="26"/>
        <v>-</v>
      </c>
      <c r="Q474" s="253"/>
      <c r="R474" s="255">
        <f>R473</f>
        <v>0</v>
      </c>
      <c r="S474" s="255">
        <f>S473</f>
        <v>0</v>
      </c>
      <c r="T474" s="255">
        <f>T473</f>
        <v>0</v>
      </c>
      <c r="U474" s="255">
        <f>U473</f>
        <v>0</v>
      </c>
      <c r="W474" s="183">
        <f>W473</f>
        <v>0</v>
      </c>
      <c r="X474" s="183">
        <f>X473</f>
        <v>0</v>
      </c>
      <c r="Y474" s="183">
        <f>Y473</f>
        <v>0</v>
      </c>
      <c r="Z474" s="183">
        <f>Z473</f>
        <v>0</v>
      </c>
    </row>
    <row r="475" spans="1:26" ht="12.75" hidden="1">
      <c r="A475" s="275" t="s">
        <v>270</v>
      </c>
      <c r="B475" s="276" t="s">
        <v>271</v>
      </c>
      <c r="C475" s="114">
        <v>0</v>
      </c>
      <c r="D475" s="115">
        <v>0</v>
      </c>
      <c r="E475" s="115">
        <v>0</v>
      </c>
      <c r="F475" s="127">
        <v>0</v>
      </c>
      <c r="H475" s="171">
        <v>0</v>
      </c>
      <c r="I475" s="171">
        <v>0</v>
      </c>
      <c r="J475" s="171">
        <v>0</v>
      </c>
      <c r="K475" s="171">
        <v>0</v>
      </c>
      <c r="L475" s="171"/>
      <c r="N475" s="173" t="str">
        <f t="shared" si="24"/>
        <v>-</v>
      </c>
      <c r="O475" s="174" t="str">
        <f t="shared" si="25"/>
        <v>-</v>
      </c>
      <c r="P475" s="175" t="str">
        <f t="shared" si="26"/>
        <v>-</v>
      </c>
      <c r="Q475" s="253"/>
      <c r="R475" s="254"/>
      <c r="S475" s="254"/>
      <c r="T475" s="254"/>
      <c r="U475" s="254"/>
      <c r="W475" s="176"/>
      <c r="X475" s="176"/>
      <c r="Y475" s="176"/>
      <c r="Z475" s="176"/>
    </row>
    <row r="476" spans="1:26" ht="13.5" hidden="1" thickBot="1">
      <c r="A476" s="277"/>
      <c r="B476" s="278"/>
      <c r="C476" s="118">
        <v>0</v>
      </c>
      <c r="D476" s="119">
        <v>0</v>
      </c>
      <c r="E476" s="119">
        <v>0</v>
      </c>
      <c r="F476" s="128">
        <v>0</v>
      </c>
      <c r="H476" s="178">
        <v>0</v>
      </c>
      <c r="I476" s="178">
        <v>0</v>
      </c>
      <c r="J476" s="178">
        <v>0</v>
      </c>
      <c r="K476" s="178">
        <v>0</v>
      </c>
      <c r="L476" s="178"/>
      <c r="N476" s="180" t="str">
        <f t="shared" si="24"/>
        <v>-</v>
      </c>
      <c r="O476" s="181" t="str">
        <f t="shared" si="25"/>
        <v>-</v>
      </c>
      <c r="P476" s="182" t="str">
        <f t="shared" si="26"/>
        <v>-</v>
      </c>
      <c r="Q476" s="253"/>
      <c r="R476" s="255">
        <f>R475</f>
        <v>0</v>
      </c>
      <c r="S476" s="255">
        <f>S475</f>
        <v>0</v>
      </c>
      <c r="T476" s="255">
        <f>T475</f>
        <v>0</v>
      </c>
      <c r="U476" s="255">
        <f>U475</f>
        <v>0</v>
      </c>
      <c r="W476" s="183">
        <f>W475</f>
        <v>0</v>
      </c>
      <c r="X476" s="183">
        <f>X475</f>
        <v>0</v>
      </c>
      <c r="Y476" s="183">
        <f>Y475</f>
        <v>0</v>
      </c>
      <c r="Z476" s="183">
        <f>Z475</f>
        <v>0</v>
      </c>
    </row>
    <row r="477" spans="1:26" ht="12.75">
      <c r="A477" s="112" t="s">
        <v>272</v>
      </c>
      <c r="B477" s="113" t="s">
        <v>263</v>
      </c>
      <c r="C477" s="114">
        <v>23484</v>
      </c>
      <c r="D477" s="115">
        <v>15405</v>
      </c>
      <c r="E477" s="115">
        <v>5392</v>
      </c>
      <c r="F477" s="127">
        <v>2687</v>
      </c>
      <c r="H477" s="171">
        <v>22466</v>
      </c>
      <c r="I477" s="171">
        <v>14651</v>
      </c>
      <c r="J477" s="171">
        <v>5128</v>
      </c>
      <c r="K477" s="171">
        <v>2687</v>
      </c>
      <c r="L477" s="171"/>
      <c r="N477" s="173">
        <f t="shared" si="24"/>
        <v>4.531291729724913</v>
      </c>
      <c r="O477" s="174">
        <f t="shared" si="25"/>
        <v>5.146406388642404</v>
      </c>
      <c r="P477" s="175">
        <f t="shared" si="26"/>
        <v>0</v>
      </c>
      <c r="Q477" s="250"/>
      <c r="R477" s="254"/>
      <c r="S477" s="254"/>
      <c r="T477" s="254"/>
      <c r="U477" s="254"/>
      <c r="W477" s="176">
        <v>60</v>
      </c>
      <c r="X477" s="176"/>
      <c r="Y477" s="176"/>
      <c r="Z477" s="176"/>
    </row>
    <row r="478" spans="1:26" ht="13.5" thickBot="1">
      <c r="A478" s="116"/>
      <c r="B478" s="117"/>
      <c r="C478" s="118">
        <v>24927</v>
      </c>
      <c r="D478" s="119">
        <v>15729</v>
      </c>
      <c r="E478" s="119">
        <v>5505</v>
      </c>
      <c r="F478" s="128">
        <v>3693</v>
      </c>
      <c r="H478" s="178">
        <v>23984</v>
      </c>
      <c r="I478" s="178">
        <v>15030</v>
      </c>
      <c r="J478" s="178">
        <v>5261</v>
      </c>
      <c r="K478" s="178">
        <v>3693</v>
      </c>
      <c r="L478" s="178"/>
      <c r="N478" s="180">
        <f t="shared" si="24"/>
        <v>3.9317878585723776</v>
      </c>
      <c r="O478" s="181">
        <f t="shared" si="25"/>
        <v>4.650698602794407</v>
      </c>
      <c r="P478" s="182">
        <f t="shared" si="26"/>
        <v>0</v>
      </c>
      <c r="Q478" s="250"/>
      <c r="R478" s="255">
        <f>R477</f>
        <v>0</v>
      </c>
      <c r="S478" s="255">
        <f>S477</f>
        <v>0</v>
      </c>
      <c r="T478" s="255">
        <f>T477</f>
        <v>0</v>
      </c>
      <c r="U478" s="255">
        <f>U477</f>
        <v>0</v>
      </c>
      <c r="W478" s="183">
        <f>W477</f>
        <v>60</v>
      </c>
      <c r="X478" s="183">
        <f>X477</f>
        <v>0</v>
      </c>
      <c r="Y478" s="183">
        <f>Y477</f>
        <v>0</v>
      </c>
      <c r="Z478" s="183">
        <f>Z477</f>
        <v>0</v>
      </c>
    </row>
    <row r="479" spans="1:26" ht="12.75">
      <c r="A479" s="112" t="s">
        <v>273</v>
      </c>
      <c r="B479" s="113" t="s">
        <v>274</v>
      </c>
      <c r="C479" s="114">
        <v>24693</v>
      </c>
      <c r="D479" s="115">
        <v>16319</v>
      </c>
      <c r="E479" s="115">
        <v>5712</v>
      </c>
      <c r="F479" s="127">
        <v>2662</v>
      </c>
      <c r="H479" s="171">
        <v>23614</v>
      </c>
      <c r="I479" s="171">
        <v>15520</v>
      </c>
      <c r="J479" s="171">
        <v>5432</v>
      </c>
      <c r="K479" s="171">
        <v>2662</v>
      </c>
      <c r="L479" s="171"/>
      <c r="N479" s="173">
        <f t="shared" si="24"/>
        <v>4.5693232827983365</v>
      </c>
      <c r="O479" s="174">
        <f t="shared" si="25"/>
        <v>5.1481958762886535</v>
      </c>
      <c r="P479" s="175">
        <f t="shared" si="26"/>
        <v>0</v>
      </c>
      <c r="Q479" s="257" t="s">
        <v>2844</v>
      </c>
      <c r="R479" s="254"/>
      <c r="S479" s="254"/>
      <c r="T479" s="254"/>
      <c r="U479" s="254"/>
      <c r="W479" s="176">
        <v>192</v>
      </c>
      <c r="X479" s="176">
        <v>116</v>
      </c>
      <c r="Y479" s="176"/>
      <c r="Z479" s="176"/>
    </row>
    <row r="480" spans="1:26" ht="13.5" thickBot="1">
      <c r="A480" s="116"/>
      <c r="B480" s="117"/>
      <c r="C480" s="118">
        <v>28510</v>
      </c>
      <c r="D480" s="119">
        <v>16165</v>
      </c>
      <c r="E480" s="119">
        <v>5658</v>
      </c>
      <c r="F480" s="128">
        <v>6687</v>
      </c>
      <c r="H480" s="178">
        <v>27539</v>
      </c>
      <c r="I480" s="178">
        <v>15446</v>
      </c>
      <c r="J480" s="178">
        <v>5406</v>
      </c>
      <c r="K480" s="178">
        <v>6687</v>
      </c>
      <c r="L480" s="178"/>
      <c r="N480" s="180">
        <f t="shared" si="24"/>
        <v>3.5259087112821703</v>
      </c>
      <c r="O480" s="181">
        <f t="shared" si="25"/>
        <v>4.654926841900803</v>
      </c>
      <c r="P480" s="182">
        <f t="shared" si="26"/>
        <v>0</v>
      </c>
      <c r="Q480" s="257"/>
      <c r="R480" s="255">
        <f>R479</f>
        <v>0</v>
      </c>
      <c r="S480" s="255">
        <f>S479</f>
        <v>0</v>
      </c>
      <c r="T480" s="255">
        <f>T479</f>
        <v>0</v>
      </c>
      <c r="U480" s="255">
        <f>U479</f>
        <v>0</v>
      </c>
      <c r="W480" s="183">
        <f>W479</f>
        <v>192</v>
      </c>
      <c r="X480" s="183">
        <f>X479</f>
        <v>116</v>
      </c>
      <c r="Y480" s="183">
        <f>Y479</f>
        <v>0</v>
      </c>
      <c r="Z480" s="183">
        <f>Z479</f>
        <v>0</v>
      </c>
    </row>
    <row r="481" spans="1:26" ht="12.75">
      <c r="A481" s="112" t="s">
        <v>275</v>
      </c>
      <c r="B481" s="113" t="s">
        <v>276</v>
      </c>
      <c r="C481" s="114">
        <v>24569</v>
      </c>
      <c r="D481" s="115">
        <v>16228</v>
      </c>
      <c r="E481" s="115">
        <v>5680</v>
      </c>
      <c r="F481" s="127">
        <v>2661</v>
      </c>
      <c r="H481" s="171">
        <v>23497</v>
      </c>
      <c r="I481" s="171">
        <v>15434</v>
      </c>
      <c r="J481" s="171">
        <v>5402</v>
      </c>
      <c r="K481" s="171">
        <v>2661</v>
      </c>
      <c r="L481" s="171"/>
      <c r="N481" s="173">
        <f t="shared" si="24"/>
        <v>4.56228454696344</v>
      </c>
      <c r="O481" s="174">
        <f t="shared" si="25"/>
        <v>5.144486199300232</v>
      </c>
      <c r="P481" s="175">
        <f t="shared" si="26"/>
        <v>0</v>
      </c>
      <c r="Q481" s="257" t="s">
        <v>2844</v>
      </c>
      <c r="R481" s="254"/>
      <c r="S481" s="254"/>
      <c r="T481" s="254"/>
      <c r="U481" s="254"/>
      <c r="W481" s="176">
        <v>136</v>
      </c>
      <c r="X481" s="176">
        <v>57</v>
      </c>
      <c r="Y481" s="176"/>
      <c r="Z481" s="176"/>
    </row>
    <row r="482" spans="1:26" ht="13.5" thickBot="1">
      <c r="A482" s="116"/>
      <c r="B482" s="117"/>
      <c r="C482" s="118">
        <v>28832</v>
      </c>
      <c r="D482" s="119">
        <v>16404</v>
      </c>
      <c r="E482" s="119">
        <v>5741</v>
      </c>
      <c r="F482" s="128">
        <v>6687</v>
      </c>
      <c r="H482" s="178">
        <v>27848</v>
      </c>
      <c r="I482" s="178">
        <v>15675</v>
      </c>
      <c r="J482" s="178">
        <v>5486</v>
      </c>
      <c r="K482" s="178">
        <v>6687</v>
      </c>
      <c r="L482" s="178"/>
      <c r="N482" s="180">
        <f t="shared" si="24"/>
        <v>3.5334673944268786</v>
      </c>
      <c r="O482" s="181">
        <f t="shared" si="25"/>
        <v>4.650717703349287</v>
      </c>
      <c r="P482" s="182">
        <f t="shared" si="26"/>
        <v>0</v>
      </c>
      <c r="Q482" s="257"/>
      <c r="R482" s="255">
        <f>R481</f>
        <v>0</v>
      </c>
      <c r="S482" s="255">
        <f>S481</f>
        <v>0</v>
      </c>
      <c r="T482" s="255">
        <f>T481</f>
        <v>0</v>
      </c>
      <c r="U482" s="255">
        <f>U481</f>
        <v>0</v>
      </c>
      <c r="W482" s="183">
        <f>W481</f>
        <v>136</v>
      </c>
      <c r="X482" s="183">
        <f>X481</f>
        <v>57</v>
      </c>
      <c r="Y482" s="183">
        <f>Y481</f>
        <v>0</v>
      </c>
      <c r="Z482" s="183">
        <f>Z481</f>
        <v>0</v>
      </c>
    </row>
    <row r="483" spans="1:26" ht="12.75">
      <c r="A483" s="112" t="s">
        <v>277</v>
      </c>
      <c r="B483" s="113" t="s">
        <v>278</v>
      </c>
      <c r="C483" s="114">
        <v>33873</v>
      </c>
      <c r="D483" s="115">
        <v>23102</v>
      </c>
      <c r="E483" s="115">
        <v>8086</v>
      </c>
      <c r="F483" s="127">
        <v>2685</v>
      </c>
      <c r="H483" s="171">
        <v>32353</v>
      </c>
      <c r="I483" s="171">
        <v>21976</v>
      </c>
      <c r="J483" s="171">
        <v>7692</v>
      </c>
      <c r="K483" s="171">
        <v>2685</v>
      </c>
      <c r="L483" s="171"/>
      <c r="N483" s="173">
        <f t="shared" si="24"/>
        <v>4.698173276048578</v>
      </c>
      <c r="O483" s="174">
        <f t="shared" si="25"/>
        <v>5.123771386967604</v>
      </c>
      <c r="P483" s="175">
        <f t="shared" si="26"/>
        <v>0</v>
      </c>
      <c r="Q483" s="256" t="s">
        <v>2844</v>
      </c>
      <c r="R483" s="254">
        <v>115</v>
      </c>
      <c r="S483" s="254">
        <v>19</v>
      </c>
      <c r="T483" s="254"/>
      <c r="U483" s="254">
        <v>7</v>
      </c>
      <c r="W483" s="176">
        <v>283</v>
      </c>
      <c r="X483" s="176">
        <v>28</v>
      </c>
      <c r="Y483" s="176"/>
      <c r="Z483" s="176">
        <v>13</v>
      </c>
    </row>
    <row r="484" spans="1:26" ht="13.5" thickBot="1">
      <c r="A484" s="116"/>
      <c r="B484" s="117"/>
      <c r="C484" s="118">
        <v>17109</v>
      </c>
      <c r="D484" s="119">
        <v>9995</v>
      </c>
      <c r="E484" s="119">
        <v>3498</v>
      </c>
      <c r="F484" s="128">
        <v>3616</v>
      </c>
      <c r="H484" s="178">
        <v>16510</v>
      </c>
      <c r="I484" s="178">
        <v>9551</v>
      </c>
      <c r="J484" s="178">
        <v>3343</v>
      </c>
      <c r="K484" s="178">
        <v>3616</v>
      </c>
      <c r="L484" s="178"/>
      <c r="N484" s="180">
        <f t="shared" si="24"/>
        <v>3.6281041792852733</v>
      </c>
      <c r="O484" s="181">
        <f t="shared" si="25"/>
        <v>4.648727881897187</v>
      </c>
      <c r="P484" s="182">
        <f t="shared" si="26"/>
        <v>0</v>
      </c>
      <c r="Q484" s="256"/>
      <c r="R484" s="255">
        <f>R483</f>
        <v>115</v>
      </c>
      <c r="S484" s="255">
        <f>S483</f>
        <v>19</v>
      </c>
      <c r="T484" s="255">
        <f>T483</f>
        <v>0</v>
      </c>
      <c r="U484" s="255">
        <f>U483</f>
        <v>7</v>
      </c>
      <c r="W484" s="183">
        <f>W483</f>
        <v>283</v>
      </c>
      <c r="X484" s="183">
        <f>X483</f>
        <v>28</v>
      </c>
      <c r="Y484" s="183">
        <f>Y483</f>
        <v>0</v>
      </c>
      <c r="Z484" s="183">
        <f>Z483</f>
        <v>13</v>
      </c>
    </row>
    <row r="485" spans="1:26" ht="12.75">
      <c r="A485" s="112" t="s">
        <v>279</v>
      </c>
      <c r="B485" s="113" t="s">
        <v>280</v>
      </c>
      <c r="C485" s="114">
        <v>15744</v>
      </c>
      <c r="D485" s="115">
        <v>9692</v>
      </c>
      <c r="E485" s="115">
        <v>3392</v>
      </c>
      <c r="F485" s="127">
        <v>2660</v>
      </c>
      <c r="H485" s="171">
        <v>15104</v>
      </c>
      <c r="I485" s="171">
        <v>9218</v>
      </c>
      <c r="J485" s="171">
        <v>3226</v>
      </c>
      <c r="K485" s="171">
        <v>2660</v>
      </c>
      <c r="L485" s="171"/>
      <c r="N485" s="173">
        <f t="shared" si="24"/>
        <v>4.237288135593232</v>
      </c>
      <c r="O485" s="174">
        <f t="shared" si="25"/>
        <v>5.142113256671735</v>
      </c>
      <c r="P485" s="175">
        <f t="shared" si="26"/>
        <v>0</v>
      </c>
      <c r="Q485" s="250"/>
      <c r="R485" s="254"/>
      <c r="S485" s="254"/>
      <c r="T485" s="254"/>
      <c r="U485" s="254"/>
      <c r="W485" s="176">
        <v>6</v>
      </c>
      <c r="X485" s="176"/>
      <c r="Y485" s="176"/>
      <c r="Z485" s="176"/>
    </row>
    <row r="486" spans="1:26" ht="13.5" thickBot="1">
      <c r="A486" s="116"/>
      <c r="B486" s="117"/>
      <c r="C486" s="118">
        <v>38628</v>
      </c>
      <c r="D486" s="119">
        <v>23648</v>
      </c>
      <c r="E486" s="119">
        <v>8277</v>
      </c>
      <c r="F486" s="128">
        <v>6703</v>
      </c>
      <c r="H486" s="178">
        <v>37209</v>
      </c>
      <c r="I486" s="178">
        <v>22597</v>
      </c>
      <c r="J486" s="178">
        <v>7909</v>
      </c>
      <c r="K486" s="178">
        <v>6703</v>
      </c>
      <c r="L486" s="178"/>
      <c r="N486" s="180">
        <f t="shared" si="24"/>
        <v>3.813593485447072</v>
      </c>
      <c r="O486" s="181">
        <f t="shared" si="25"/>
        <v>4.651059875204666</v>
      </c>
      <c r="P486" s="182">
        <f t="shared" si="26"/>
        <v>0</v>
      </c>
      <c r="Q486" s="250"/>
      <c r="R486" s="255">
        <f>R485</f>
        <v>0</v>
      </c>
      <c r="S486" s="255">
        <f>S485</f>
        <v>0</v>
      </c>
      <c r="T486" s="255">
        <f>T485</f>
        <v>0</v>
      </c>
      <c r="U486" s="255">
        <f>U485</f>
        <v>0</v>
      </c>
      <c r="W486" s="183">
        <f>W485</f>
        <v>6</v>
      </c>
      <c r="X486" s="183">
        <f>X485</f>
        <v>0</v>
      </c>
      <c r="Y486" s="183">
        <f>Y485</f>
        <v>0</v>
      </c>
      <c r="Z486" s="183">
        <f>Z485</f>
        <v>0</v>
      </c>
    </row>
    <row r="487" spans="1:26" ht="12.75" hidden="1">
      <c r="A487" s="275" t="s">
        <v>281</v>
      </c>
      <c r="B487" s="276" t="s">
        <v>282</v>
      </c>
      <c r="C487" s="114">
        <v>0</v>
      </c>
      <c r="D487" s="115">
        <v>0</v>
      </c>
      <c r="E487" s="115">
        <v>0</v>
      </c>
      <c r="F487" s="127">
        <v>0</v>
      </c>
      <c r="H487" s="171">
        <v>0</v>
      </c>
      <c r="I487" s="171">
        <v>0</v>
      </c>
      <c r="J487" s="171">
        <v>0</v>
      </c>
      <c r="K487" s="171">
        <v>0</v>
      </c>
      <c r="L487" s="171"/>
      <c r="N487" s="173" t="str">
        <f t="shared" si="24"/>
        <v>-</v>
      </c>
      <c r="O487" s="174" t="str">
        <f t="shared" si="25"/>
        <v>-</v>
      </c>
      <c r="P487" s="175" t="str">
        <f t="shared" si="26"/>
        <v>-</v>
      </c>
      <c r="Q487" s="253"/>
      <c r="R487" s="254"/>
      <c r="S487" s="254"/>
      <c r="T487" s="254"/>
      <c r="U487" s="254"/>
      <c r="W487" s="176"/>
      <c r="X487" s="176"/>
      <c r="Y487" s="176"/>
      <c r="Z487" s="176"/>
    </row>
    <row r="488" spans="1:26" ht="13.5" hidden="1" thickBot="1">
      <c r="A488" s="277"/>
      <c r="B488" s="278"/>
      <c r="C488" s="118">
        <v>0</v>
      </c>
      <c r="D488" s="119">
        <v>0</v>
      </c>
      <c r="E488" s="119">
        <v>0</v>
      </c>
      <c r="F488" s="128">
        <v>0</v>
      </c>
      <c r="H488" s="178">
        <v>0</v>
      </c>
      <c r="I488" s="178">
        <v>0</v>
      </c>
      <c r="J488" s="178">
        <v>0</v>
      </c>
      <c r="K488" s="178">
        <v>0</v>
      </c>
      <c r="L488" s="178"/>
      <c r="N488" s="180" t="str">
        <f t="shared" si="24"/>
        <v>-</v>
      </c>
      <c r="O488" s="181" t="str">
        <f t="shared" si="25"/>
        <v>-</v>
      </c>
      <c r="P488" s="182" t="str">
        <f t="shared" si="26"/>
        <v>-</v>
      </c>
      <c r="Q488" s="253"/>
      <c r="R488" s="255">
        <f>R487</f>
        <v>0</v>
      </c>
      <c r="S488" s="255">
        <f>S487</f>
        <v>0</v>
      </c>
      <c r="T488" s="255">
        <f>T487</f>
        <v>0</v>
      </c>
      <c r="U488" s="255">
        <f>U487</f>
        <v>0</v>
      </c>
      <c r="W488" s="183">
        <f>W487</f>
        <v>0</v>
      </c>
      <c r="X488" s="183">
        <f>X487</f>
        <v>0</v>
      </c>
      <c r="Y488" s="183">
        <f>Y487</f>
        <v>0</v>
      </c>
      <c r="Z488" s="183">
        <f>Z487</f>
        <v>0</v>
      </c>
    </row>
    <row r="489" spans="1:26" ht="12.75">
      <c r="A489" s="112" t="s">
        <v>283</v>
      </c>
      <c r="B489" s="113" t="s">
        <v>284</v>
      </c>
      <c r="C489" s="114">
        <v>25436</v>
      </c>
      <c r="D489" s="115">
        <v>16868</v>
      </c>
      <c r="E489" s="115">
        <v>5904</v>
      </c>
      <c r="F489" s="127">
        <v>2664</v>
      </c>
      <c r="H489" s="171">
        <v>24321</v>
      </c>
      <c r="I489" s="171">
        <v>16042</v>
      </c>
      <c r="J489" s="171">
        <v>5615</v>
      </c>
      <c r="K489" s="171">
        <v>2664</v>
      </c>
      <c r="L489" s="171"/>
      <c r="N489" s="173">
        <f t="shared" si="24"/>
        <v>4.5845154393322645</v>
      </c>
      <c r="O489" s="174">
        <f t="shared" si="25"/>
        <v>5.1489839172172935</v>
      </c>
      <c r="P489" s="175">
        <f t="shared" si="26"/>
        <v>0</v>
      </c>
      <c r="Q489" s="250"/>
      <c r="R489" s="254"/>
      <c r="S489" s="254"/>
      <c r="T489" s="254"/>
      <c r="U489" s="254"/>
      <c r="W489" s="176"/>
      <c r="X489" s="176"/>
      <c r="Y489" s="176"/>
      <c r="Z489" s="176"/>
    </row>
    <row r="490" spans="1:26" ht="13.5" thickBot="1">
      <c r="A490" s="116"/>
      <c r="B490" s="117"/>
      <c r="C490" s="118">
        <v>25686</v>
      </c>
      <c r="D490" s="119">
        <v>16330</v>
      </c>
      <c r="E490" s="119">
        <v>5716</v>
      </c>
      <c r="F490" s="128">
        <v>3640</v>
      </c>
      <c r="H490" s="178">
        <v>24705</v>
      </c>
      <c r="I490" s="178">
        <v>15604</v>
      </c>
      <c r="J490" s="178">
        <v>5461</v>
      </c>
      <c r="K490" s="178">
        <v>3640</v>
      </c>
      <c r="L490" s="178"/>
      <c r="N490" s="180">
        <f t="shared" si="24"/>
        <v>3.9708561020036512</v>
      </c>
      <c r="O490" s="181">
        <f t="shared" si="25"/>
        <v>4.6526531658549</v>
      </c>
      <c r="P490" s="182">
        <f t="shared" si="26"/>
        <v>0</v>
      </c>
      <c r="Q490" s="250"/>
      <c r="R490" s="255">
        <f>R489</f>
        <v>0</v>
      </c>
      <c r="S490" s="255">
        <f>S489</f>
        <v>0</v>
      </c>
      <c r="T490" s="255">
        <f>T489</f>
        <v>0</v>
      </c>
      <c r="U490" s="255">
        <f>U489</f>
        <v>0</v>
      </c>
      <c r="W490" s="183">
        <f>W489</f>
        <v>0</v>
      </c>
      <c r="X490" s="183">
        <f>X489</f>
        <v>0</v>
      </c>
      <c r="Y490" s="183">
        <f>Y489</f>
        <v>0</v>
      </c>
      <c r="Z490" s="183">
        <f>Z489</f>
        <v>0</v>
      </c>
    </row>
    <row r="491" spans="1:26" ht="12.75">
      <c r="A491" s="112" t="s">
        <v>285</v>
      </c>
      <c r="B491" s="113" t="s">
        <v>286</v>
      </c>
      <c r="C491" s="114">
        <v>25622</v>
      </c>
      <c r="D491" s="115">
        <v>17006</v>
      </c>
      <c r="E491" s="115">
        <v>5952</v>
      </c>
      <c r="F491" s="127">
        <v>2664</v>
      </c>
      <c r="H491" s="171">
        <v>24498</v>
      </c>
      <c r="I491" s="171">
        <v>16173</v>
      </c>
      <c r="J491" s="171">
        <v>5661</v>
      </c>
      <c r="K491" s="171">
        <v>2664</v>
      </c>
      <c r="L491" s="171"/>
      <c r="N491" s="173">
        <f t="shared" si="24"/>
        <v>4.588129643236186</v>
      </c>
      <c r="O491" s="174">
        <f t="shared" si="25"/>
        <v>5.15055957459964</v>
      </c>
      <c r="P491" s="175">
        <f t="shared" si="26"/>
        <v>0</v>
      </c>
      <c r="Q491" s="257" t="s">
        <v>2844</v>
      </c>
      <c r="R491" s="254"/>
      <c r="S491" s="254"/>
      <c r="T491" s="254"/>
      <c r="U491" s="254"/>
      <c r="W491" s="176">
        <v>32</v>
      </c>
      <c r="X491" s="176"/>
      <c r="Y491" s="176"/>
      <c r="Z491" s="176"/>
    </row>
    <row r="492" spans="1:26" ht="13.5" thickBot="1">
      <c r="A492" s="116"/>
      <c r="B492" s="117"/>
      <c r="C492" s="118">
        <v>24418</v>
      </c>
      <c r="D492" s="119">
        <v>15394</v>
      </c>
      <c r="E492" s="119">
        <v>5388</v>
      </c>
      <c r="F492" s="128">
        <v>3636</v>
      </c>
      <c r="H492" s="178">
        <v>23495</v>
      </c>
      <c r="I492" s="178">
        <v>14710</v>
      </c>
      <c r="J492" s="178">
        <v>5149</v>
      </c>
      <c r="K492" s="178">
        <v>3636</v>
      </c>
      <c r="L492" s="178"/>
      <c r="N492" s="180">
        <f t="shared" si="24"/>
        <v>3.9284954245584203</v>
      </c>
      <c r="O492" s="181">
        <f t="shared" si="25"/>
        <v>4.649898028552002</v>
      </c>
      <c r="P492" s="182">
        <f t="shared" si="26"/>
        <v>0</v>
      </c>
      <c r="Q492" s="257"/>
      <c r="R492" s="255">
        <f>R491</f>
        <v>0</v>
      </c>
      <c r="S492" s="255">
        <f>S491</f>
        <v>0</v>
      </c>
      <c r="T492" s="255">
        <f>T491</f>
        <v>0</v>
      </c>
      <c r="U492" s="255">
        <f>U491</f>
        <v>0</v>
      </c>
      <c r="W492" s="183">
        <f>W491</f>
        <v>32</v>
      </c>
      <c r="X492" s="183">
        <f>X491</f>
        <v>0</v>
      </c>
      <c r="Y492" s="183">
        <f>Y491</f>
        <v>0</v>
      </c>
      <c r="Z492" s="183">
        <f>Z491</f>
        <v>0</v>
      </c>
    </row>
    <row r="493" spans="1:26" ht="12.75" hidden="1">
      <c r="A493" s="275" t="s">
        <v>287</v>
      </c>
      <c r="B493" s="276" t="s">
        <v>288</v>
      </c>
      <c r="C493" s="114">
        <v>0</v>
      </c>
      <c r="D493" s="115">
        <v>0</v>
      </c>
      <c r="E493" s="115">
        <v>0</v>
      </c>
      <c r="F493" s="127">
        <v>0</v>
      </c>
      <c r="H493" s="171">
        <v>0</v>
      </c>
      <c r="I493" s="171">
        <v>0</v>
      </c>
      <c r="J493" s="171">
        <v>0</v>
      </c>
      <c r="K493" s="171">
        <v>0</v>
      </c>
      <c r="L493" s="171"/>
      <c r="N493" s="173" t="str">
        <f t="shared" si="24"/>
        <v>-</v>
      </c>
      <c r="O493" s="174" t="str">
        <f t="shared" si="25"/>
        <v>-</v>
      </c>
      <c r="P493" s="175" t="str">
        <f t="shared" si="26"/>
        <v>-</v>
      </c>
      <c r="Q493" s="253"/>
      <c r="R493" s="254"/>
      <c r="S493" s="254"/>
      <c r="T493" s="254"/>
      <c r="U493" s="254"/>
      <c r="W493" s="176"/>
      <c r="X493" s="176"/>
      <c r="Y493" s="176"/>
      <c r="Z493" s="176"/>
    </row>
    <row r="494" spans="1:26" ht="13.5" hidden="1" thickBot="1">
      <c r="A494" s="277"/>
      <c r="B494" s="278"/>
      <c r="C494" s="118">
        <v>0</v>
      </c>
      <c r="D494" s="119">
        <v>0</v>
      </c>
      <c r="E494" s="119">
        <v>0</v>
      </c>
      <c r="F494" s="128">
        <v>0</v>
      </c>
      <c r="H494" s="178">
        <v>0</v>
      </c>
      <c r="I494" s="178">
        <v>0</v>
      </c>
      <c r="J494" s="178">
        <v>0</v>
      </c>
      <c r="K494" s="178">
        <v>0</v>
      </c>
      <c r="L494" s="178"/>
      <c r="N494" s="180" t="str">
        <f t="shared" si="24"/>
        <v>-</v>
      </c>
      <c r="O494" s="181" t="str">
        <f t="shared" si="25"/>
        <v>-</v>
      </c>
      <c r="P494" s="182" t="str">
        <f t="shared" si="26"/>
        <v>-</v>
      </c>
      <c r="Q494" s="253"/>
      <c r="R494" s="255">
        <f>R493</f>
        <v>0</v>
      </c>
      <c r="S494" s="255">
        <f>S493</f>
        <v>0</v>
      </c>
      <c r="T494" s="255">
        <f>T493</f>
        <v>0</v>
      </c>
      <c r="U494" s="255">
        <f>U493</f>
        <v>0</v>
      </c>
      <c r="W494" s="183">
        <f>W493</f>
        <v>0</v>
      </c>
      <c r="X494" s="183">
        <f>X493</f>
        <v>0</v>
      </c>
      <c r="Y494" s="183">
        <f>Y493</f>
        <v>0</v>
      </c>
      <c r="Z494" s="183">
        <f>Z493</f>
        <v>0</v>
      </c>
    </row>
    <row r="495" spans="1:26" ht="12.75">
      <c r="A495" s="112" t="s">
        <v>289</v>
      </c>
      <c r="B495" s="113" t="s">
        <v>290</v>
      </c>
      <c r="C495" s="114">
        <v>25694</v>
      </c>
      <c r="D495" s="115">
        <v>17053</v>
      </c>
      <c r="E495" s="115">
        <v>5969</v>
      </c>
      <c r="F495" s="127">
        <v>2672</v>
      </c>
      <c r="H495" s="171">
        <v>24566</v>
      </c>
      <c r="I495" s="171">
        <v>16218</v>
      </c>
      <c r="J495" s="171">
        <v>5676</v>
      </c>
      <c r="K495" s="171">
        <v>2672</v>
      </c>
      <c r="L495" s="171"/>
      <c r="N495" s="173">
        <f t="shared" si="24"/>
        <v>4.591712122445642</v>
      </c>
      <c r="O495" s="174">
        <f t="shared" si="25"/>
        <v>5.148600320631402</v>
      </c>
      <c r="P495" s="175">
        <f t="shared" si="26"/>
        <v>0</v>
      </c>
      <c r="Q495" s="250"/>
      <c r="R495" s="254"/>
      <c r="S495" s="254"/>
      <c r="T495" s="254"/>
      <c r="U495" s="254"/>
      <c r="W495" s="176">
        <v>3</v>
      </c>
      <c r="X495" s="176"/>
      <c r="Y495" s="176"/>
      <c r="Z495" s="176"/>
    </row>
    <row r="496" spans="1:26" ht="13.5" thickBot="1">
      <c r="A496" s="116"/>
      <c r="B496" s="117"/>
      <c r="C496" s="118">
        <v>24902</v>
      </c>
      <c r="D496" s="119">
        <v>15750</v>
      </c>
      <c r="E496" s="119">
        <v>5513</v>
      </c>
      <c r="F496" s="128">
        <v>3639</v>
      </c>
      <c r="H496" s="178">
        <v>23957</v>
      </c>
      <c r="I496" s="178">
        <v>15050</v>
      </c>
      <c r="J496" s="178">
        <v>5268</v>
      </c>
      <c r="K496" s="178">
        <v>3639</v>
      </c>
      <c r="L496" s="178"/>
      <c r="N496" s="180">
        <f t="shared" si="24"/>
        <v>3.9445673498351255</v>
      </c>
      <c r="O496" s="181">
        <f t="shared" si="25"/>
        <v>4.651162790697683</v>
      </c>
      <c r="P496" s="182">
        <f t="shared" si="26"/>
        <v>0</v>
      </c>
      <c r="Q496" s="250"/>
      <c r="R496" s="255">
        <f>R495</f>
        <v>0</v>
      </c>
      <c r="S496" s="255">
        <f>S495</f>
        <v>0</v>
      </c>
      <c r="T496" s="255">
        <f>T495</f>
        <v>0</v>
      </c>
      <c r="U496" s="255">
        <f>U495</f>
        <v>0</v>
      </c>
      <c r="W496" s="183">
        <f>W495</f>
        <v>3</v>
      </c>
      <c r="X496" s="183">
        <f>X495</f>
        <v>0</v>
      </c>
      <c r="Y496" s="183">
        <f>Y495</f>
        <v>0</v>
      </c>
      <c r="Z496" s="183">
        <f>Z495</f>
        <v>0</v>
      </c>
    </row>
    <row r="497" spans="1:26" ht="12.75" hidden="1">
      <c r="A497" s="275" t="s">
        <v>291</v>
      </c>
      <c r="B497" s="276" t="s">
        <v>292</v>
      </c>
      <c r="C497" s="114">
        <v>27398</v>
      </c>
      <c r="D497" s="115">
        <v>18318</v>
      </c>
      <c r="E497" s="115">
        <v>6411</v>
      </c>
      <c r="F497" s="127">
        <v>2669</v>
      </c>
      <c r="H497" s="171">
        <v>26187</v>
      </c>
      <c r="I497" s="171">
        <v>17421</v>
      </c>
      <c r="J497" s="171">
        <v>6097</v>
      </c>
      <c r="K497" s="171">
        <v>2669</v>
      </c>
      <c r="L497" s="171"/>
      <c r="N497" s="173">
        <f t="shared" si="24"/>
        <v>4.6244319700614795</v>
      </c>
      <c r="O497" s="174">
        <f t="shared" si="25"/>
        <v>5.148958153952137</v>
      </c>
      <c r="P497" s="175">
        <f t="shared" si="26"/>
        <v>0</v>
      </c>
      <c r="Q497" s="253"/>
      <c r="R497" s="254"/>
      <c r="S497" s="254"/>
      <c r="T497" s="254"/>
      <c r="U497" s="254"/>
      <c r="W497" s="176"/>
      <c r="X497" s="176"/>
      <c r="Y497" s="176"/>
      <c r="Z497" s="176"/>
    </row>
    <row r="498" spans="1:26" ht="13.5" hidden="1" thickBot="1">
      <c r="A498" s="277"/>
      <c r="B498" s="278"/>
      <c r="C498" s="118">
        <v>30547</v>
      </c>
      <c r="D498" s="119">
        <v>19927</v>
      </c>
      <c r="E498" s="119">
        <v>6974</v>
      </c>
      <c r="F498" s="128">
        <v>3646</v>
      </c>
      <c r="H498" s="178">
        <v>29351</v>
      </c>
      <c r="I498" s="178">
        <v>19041</v>
      </c>
      <c r="J498" s="178">
        <v>6664</v>
      </c>
      <c r="K498" s="178">
        <v>3646</v>
      </c>
      <c r="L498" s="178"/>
      <c r="N498" s="180">
        <f t="shared" si="24"/>
        <v>4.074818575176309</v>
      </c>
      <c r="O498" s="181">
        <f t="shared" si="25"/>
        <v>4.653116958142945</v>
      </c>
      <c r="P498" s="182">
        <f t="shared" si="26"/>
        <v>0</v>
      </c>
      <c r="Q498" s="253"/>
      <c r="R498" s="255">
        <f>R497</f>
        <v>0</v>
      </c>
      <c r="S498" s="255">
        <f>S497</f>
        <v>0</v>
      </c>
      <c r="T498" s="255">
        <f>T497</f>
        <v>0</v>
      </c>
      <c r="U498" s="255">
        <f>U497</f>
        <v>0</v>
      </c>
      <c r="W498" s="183">
        <f>W497</f>
        <v>0</v>
      </c>
      <c r="X498" s="183">
        <f>X497</f>
        <v>0</v>
      </c>
      <c r="Y498" s="183">
        <f>Y497</f>
        <v>0</v>
      </c>
      <c r="Z498" s="183">
        <f>Z497</f>
        <v>0</v>
      </c>
    </row>
    <row r="499" spans="1:26" ht="12.75" hidden="1">
      <c r="A499" s="275" t="s">
        <v>293</v>
      </c>
      <c r="B499" s="276" t="s">
        <v>294</v>
      </c>
      <c r="C499" s="114">
        <v>0</v>
      </c>
      <c r="D499" s="115">
        <v>0</v>
      </c>
      <c r="E499" s="115">
        <v>0</v>
      </c>
      <c r="F499" s="127">
        <v>0</v>
      </c>
      <c r="H499" s="171">
        <v>0</v>
      </c>
      <c r="I499" s="171">
        <v>0</v>
      </c>
      <c r="J499" s="171">
        <v>0</v>
      </c>
      <c r="K499" s="171">
        <v>0</v>
      </c>
      <c r="L499" s="171"/>
      <c r="N499" s="173" t="str">
        <f t="shared" si="24"/>
        <v>-</v>
      </c>
      <c r="O499" s="174" t="str">
        <f t="shared" si="25"/>
        <v>-</v>
      </c>
      <c r="P499" s="175" t="str">
        <f t="shared" si="26"/>
        <v>-</v>
      </c>
      <c r="Q499" s="253"/>
      <c r="R499" s="254"/>
      <c r="S499" s="254"/>
      <c r="T499" s="254"/>
      <c r="U499" s="254"/>
      <c r="W499" s="176"/>
      <c r="X499" s="176"/>
      <c r="Y499" s="176"/>
      <c r="Z499" s="176"/>
    </row>
    <row r="500" spans="1:26" ht="13.5" hidden="1" thickBot="1">
      <c r="A500" s="277"/>
      <c r="B500" s="278"/>
      <c r="C500" s="118">
        <v>0</v>
      </c>
      <c r="D500" s="119">
        <v>0</v>
      </c>
      <c r="E500" s="119">
        <v>0</v>
      </c>
      <c r="F500" s="128">
        <v>0</v>
      </c>
      <c r="H500" s="178">
        <v>0</v>
      </c>
      <c r="I500" s="178">
        <v>0</v>
      </c>
      <c r="J500" s="178">
        <v>0</v>
      </c>
      <c r="K500" s="178">
        <v>0</v>
      </c>
      <c r="L500" s="178"/>
      <c r="N500" s="180" t="str">
        <f t="shared" si="24"/>
        <v>-</v>
      </c>
      <c r="O500" s="181" t="str">
        <f t="shared" si="25"/>
        <v>-</v>
      </c>
      <c r="P500" s="182" t="str">
        <f t="shared" si="26"/>
        <v>-</v>
      </c>
      <c r="Q500" s="253"/>
      <c r="R500" s="255">
        <f>R499</f>
        <v>0</v>
      </c>
      <c r="S500" s="255">
        <f>S499</f>
        <v>0</v>
      </c>
      <c r="T500" s="255">
        <f>T499</f>
        <v>0</v>
      </c>
      <c r="U500" s="255">
        <f>U499</f>
        <v>0</v>
      </c>
      <c r="W500" s="183">
        <f>W499</f>
        <v>0</v>
      </c>
      <c r="X500" s="183">
        <f>X499</f>
        <v>0</v>
      </c>
      <c r="Y500" s="183">
        <f>Y499</f>
        <v>0</v>
      </c>
      <c r="Z500" s="183">
        <f>Z499</f>
        <v>0</v>
      </c>
    </row>
    <row r="501" spans="1:26" ht="12.75">
      <c r="A501" s="112" t="s">
        <v>295</v>
      </c>
      <c r="B501" s="113" t="s">
        <v>1857</v>
      </c>
      <c r="C501" s="114">
        <v>26085</v>
      </c>
      <c r="D501" s="115">
        <v>17341</v>
      </c>
      <c r="E501" s="115">
        <v>6069</v>
      </c>
      <c r="F501" s="127">
        <v>2675</v>
      </c>
      <c r="H501" s="171">
        <v>24939</v>
      </c>
      <c r="I501" s="171">
        <v>16492</v>
      </c>
      <c r="J501" s="171">
        <v>5772</v>
      </c>
      <c r="K501" s="171">
        <v>2675</v>
      </c>
      <c r="L501" s="171"/>
      <c r="N501" s="173">
        <f t="shared" si="24"/>
        <v>4.59521231805607</v>
      </c>
      <c r="O501" s="174">
        <f t="shared" si="25"/>
        <v>5.147950521464949</v>
      </c>
      <c r="P501" s="175">
        <f t="shared" si="26"/>
        <v>0</v>
      </c>
      <c r="Q501" s="250"/>
      <c r="R501" s="254"/>
      <c r="S501" s="254"/>
      <c r="T501" s="254"/>
      <c r="U501" s="254"/>
      <c r="W501" s="176">
        <v>4</v>
      </c>
      <c r="X501" s="176"/>
      <c r="Y501" s="176"/>
      <c r="Z501" s="176"/>
    </row>
    <row r="502" spans="1:26" ht="13.5" thickBot="1">
      <c r="A502" s="116"/>
      <c r="B502" s="117"/>
      <c r="C502" s="118">
        <v>26333</v>
      </c>
      <c r="D502" s="119">
        <v>16814</v>
      </c>
      <c r="E502" s="119">
        <v>5885</v>
      </c>
      <c r="F502" s="128">
        <v>3634</v>
      </c>
      <c r="H502" s="178">
        <v>25324</v>
      </c>
      <c r="I502" s="178">
        <v>16067</v>
      </c>
      <c r="J502" s="178">
        <v>5623</v>
      </c>
      <c r="K502" s="178">
        <v>3634</v>
      </c>
      <c r="L502" s="178"/>
      <c r="N502" s="180">
        <f t="shared" si="24"/>
        <v>3.984362659927342</v>
      </c>
      <c r="O502" s="181">
        <f t="shared" si="25"/>
        <v>4.64928113524617</v>
      </c>
      <c r="P502" s="182">
        <f t="shared" si="26"/>
        <v>0</v>
      </c>
      <c r="Q502" s="250"/>
      <c r="R502" s="255">
        <f>R501</f>
        <v>0</v>
      </c>
      <c r="S502" s="255">
        <f>S501</f>
        <v>0</v>
      </c>
      <c r="T502" s="255">
        <f>T501</f>
        <v>0</v>
      </c>
      <c r="U502" s="255">
        <f>U501</f>
        <v>0</v>
      </c>
      <c r="W502" s="183">
        <f>W501</f>
        <v>4</v>
      </c>
      <c r="X502" s="183">
        <f>X501</f>
        <v>0</v>
      </c>
      <c r="Y502" s="183">
        <f>Y501</f>
        <v>0</v>
      </c>
      <c r="Z502" s="183">
        <f>Z501</f>
        <v>0</v>
      </c>
    </row>
    <row r="503" spans="1:26" ht="12.75" hidden="1">
      <c r="A503" s="275" t="s">
        <v>296</v>
      </c>
      <c r="B503" s="276" t="s">
        <v>297</v>
      </c>
      <c r="C503" s="114">
        <v>0</v>
      </c>
      <c r="D503" s="115">
        <v>0</v>
      </c>
      <c r="E503" s="115">
        <v>0</v>
      </c>
      <c r="F503" s="127">
        <v>0</v>
      </c>
      <c r="H503" s="171">
        <v>0</v>
      </c>
      <c r="I503" s="171">
        <v>0</v>
      </c>
      <c r="J503" s="171">
        <v>0</v>
      </c>
      <c r="K503" s="171">
        <v>0</v>
      </c>
      <c r="L503" s="171"/>
      <c r="N503" s="173" t="str">
        <f t="shared" si="24"/>
        <v>-</v>
      </c>
      <c r="O503" s="174" t="str">
        <f t="shared" si="25"/>
        <v>-</v>
      </c>
      <c r="P503" s="175" t="str">
        <f t="shared" si="26"/>
        <v>-</v>
      </c>
      <c r="Q503" s="253"/>
      <c r="R503" s="254"/>
      <c r="S503" s="254"/>
      <c r="T503" s="254"/>
      <c r="U503" s="254"/>
      <c r="W503" s="176"/>
      <c r="X503" s="176"/>
      <c r="Y503" s="176"/>
      <c r="Z503" s="176"/>
    </row>
    <row r="504" spans="1:26" ht="13.5" hidden="1" thickBot="1">
      <c r="A504" s="277"/>
      <c r="B504" s="278"/>
      <c r="C504" s="118">
        <v>0</v>
      </c>
      <c r="D504" s="119">
        <v>0</v>
      </c>
      <c r="E504" s="119">
        <v>0</v>
      </c>
      <c r="F504" s="128">
        <v>0</v>
      </c>
      <c r="H504" s="178">
        <v>0</v>
      </c>
      <c r="I504" s="178">
        <v>0</v>
      </c>
      <c r="J504" s="178">
        <v>0</v>
      </c>
      <c r="K504" s="178">
        <v>0</v>
      </c>
      <c r="L504" s="178"/>
      <c r="N504" s="180" t="str">
        <f t="shared" si="24"/>
        <v>-</v>
      </c>
      <c r="O504" s="181" t="str">
        <f t="shared" si="25"/>
        <v>-</v>
      </c>
      <c r="P504" s="182" t="str">
        <f t="shared" si="26"/>
        <v>-</v>
      </c>
      <c r="Q504" s="253"/>
      <c r="R504" s="255">
        <f>R503</f>
        <v>0</v>
      </c>
      <c r="S504" s="255">
        <f>S503</f>
        <v>0</v>
      </c>
      <c r="T504" s="255">
        <f>T503</f>
        <v>0</v>
      </c>
      <c r="U504" s="255">
        <f>U503</f>
        <v>0</v>
      </c>
      <c r="W504" s="183">
        <f>W503</f>
        <v>0</v>
      </c>
      <c r="X504" s="183">
        <f>X503</f>
        <v>0</v>
      </c>
      <c r="Y504" s="183">
        <f>Y503</f>
        <v>0</v>
      </c>
      <c r="Z504" s="183">
        <f>Z503</f>
        <v>0</v>
      </c>
    </row>
    <row r="505" spans="1:26" ht="12.75" hidden="1">
      <c r="A505" s="275" t="s">
        <v>298</v>
      </c>
      <c r="B505" s="276" t="s">
        <v>299</v>
      </c>
      <c r="C505" s="114">
        <v>0</v>
      </c>
      <c r="D505" s="115">
        <v>0</v>
      </c>
      <c r="E505" s="115">
        <v>0</v>
      </c>
      <c r="F505" s="127">
        <v>0</v>
      </c>
      <c r="H505" s="171">
        <v>0</v>
      </c>
      <c r="I505" s="171">
        <v>0</v>
      </c>
      <c r="J505" s="171">
        <v>0</v>
      </c>
      <c r="K505" s="171">
        <v>0</v>
      </c>
      <c r="L505" s="171"/>
      <c r="N505" s="173" t="str">
        <f t="shared" si="24"/>
        <v>-</v>
      </c>
      <c r="O505" s="174" t="str">
        <f t="shared" si="25"/>
        <v>-</v>
      </c>
      <c r="P505" s="175" t="str">
        <f t="shared" si="26"/>
        <v>-</v>
      </c>
      <c r="Q505" s="253"/>
      <c r="R505" s="254"/>
      <c r="S505" s="254"/>
      <c r="T505" s="254"/>
      <c r="U505" s="254"/>
      <c r="W505" s="176"/>
      <c r="X505" s="176"/>
      <c r="Y505" s="176"/>
      <c r="Z505" s="176"/>
    </row>
    <row r="506" spans="1:26" ht="13.5" hidden="1" thickBot="1">
      <c r="A506" s="277"/>
      <c r="B506" s="278"/>
      <c r="C506" s="118">
        <v>0</v>
      </c>
      <c r="D506" s="119">
        <v>0</v>
      </c>
      <c r="E506" s="119">
        <v>0</v>
      </c>
      <c r="F506" s="128">
        <v>0</v>
      </c>
      <c r="H506" s="178">
        <v>0</v>
      </c>
      <c r="I506" s="178">
        <v>0</v>
      </c>
      <c r="J506" s="178">
        <v>0</v>
      </c>
      <c r="K506" s="178">
        <v>0</v>
      </c>
      <c r="L506" s="178"/>
      <c r="N506" s="180" t="str">
        <f t="shared" si="24"/>
        <v>-</v>
      </c>
      <c r="O506" s="181" t="str">
        <f t="shared" si="25"/>
        <v>-</v>
      </c>
      <c r="P506" s="182" t="str">
        <f t="shared" si="26"/>
        <v>-</v>
      </c>
      <c r="Q506" s="253"/>
      <c r="R506" s="255">
        <f>R505</f>
        <v>0</v>
      </c>
      <c r="S506" s="255">
        <f>S505</f>
        <v>0</v>
      </c>
      <c r="T506" s="255">
        <f>T505</f>
        <v>0</v>
      </c>
      <c r="U506" s="255">
        <f>U505</f>
        <v>0</v>
      </c>
      <c r="W506" s="183">
        <f>W505</f>
        <v>0</v>
      </c>
      <c r="X506" s="183">
        <f>X505</f>
        <v>0</v>
      </c>
      <c r="Y506" s="183">
        <f>Y505</f>
        <v>0</v>
      </c>
      <c r="Z506" s="183">
        <f>Z505</f>
        <v>0</v>
      </c>
    </row>
    <row r="507" spans="1:26" ht="12.75" hidden="1">
      <c r="A507" s="275" t="s">
        <v>300</v>
      </c>
      <c r="B507" s="276" t="s">
        <v>301</v>
      </c>
      <c r="C507" s="114">
        <v>21191</v>
      </c>
      <c r="D507" s="115">
        <v>13756</v>
      </c>
      <c r="E507" s="115">
        <v>4815</v>
      </c>
      <c r="F507" s="127">
        <v>2620</v>
      </c>
      <c r="H507" s="171">
        <v>20282</v>
      </c>
      <c r="I507" s="171">
        <v>13083</v>
      </c>
      <c r="J507" s="171">
        <v>4579</v>
      </c>
      <c r="K507" s="171">
        <v>2620</v>
      </c>
      <c r="L507" s="171"/>
      <c r="N507" s="173">
        <f t="shared" si="24"/>
        <v>4.4818065279558255</v>
      </c>
      <c r="O507" s="174">
        <f t="shared" si="25"/>
        <v>5.144080103951694</v>
      </c>
      <c r="P507" s="175">
        <f t="shared" si="26"/>
        <v>0</v>
      </c>
      <c r="Q507" s="260"/>
      <c r="R507" s="254"/>
      <c r="S507" s="254"/>
      <c r="T507" s="254"/>
      <c r="U507" s="254"/>
      <c r="W507" s="176"/>
      <c r="X507" s="176"/>
      <c r="Y507" s="176"/>
      <c r="Z507" s="176"/>
    </row>
    <row r="508" spans="1:26" ht="13.5" hidden="1" thickBot="1">
      <c r="A508" s="277"/>
      <c r="B508" s="278"/>
      <c r="C508" s="118">
        <v>28388</v>
      </c>
      <c r="D508" s="119">
        <v>18286</v>
      </c>
      <c r="E508" s="119">
        <v>6400</v>
      </c>
      <c r="F508" s="128">
        <v>3702</v>
      </c>
      <c r="H508" s="178">
        <v>27291</v>
      </c>
      <c r="I508" s="178">
        <v>17473</v>
      </c>
      <c r="J508" s="178">
        <v>6116</v>
      </c>
      <c r="K508" s="178">
        <v>3702</v>
      </c>
      <c r="L508" s="178"/>
      <c r="N508" s="180">
        <f t="shared" si="24"/>
        <v>4.019640174416466</v>
      </c>
      <c r="O508" s="181">
        <f t="shared" si="25"/>
        <v>4.65289303496823</v>
      </c>
      <c r="P508" s="182">
        <f t="shared" si="26"/>
        <v>0</v>
      </c>
      <c r="Q508" s="260"/>
      <c r="R508" s="255">
        <f>R507</f>
        <v>0</v>
      </c>
      <c r="S508" s="255">
        <f>S507</f>
        <v>0</v>
      </c>
      <c r="T508" s="255">
        <f>T507</f>
        <v>0</v>
      </c>
      <c r="U508" s="255">
        <f>U507</f>
        <v>0</v>
      </c>
      <c r="W508" s="183">
        <f>W507</f>
        <v>0</v>
      </c>
      <c r="X508" s="183">
        <f>X507</f>
        <v>0</v>
      </c>
      <c r="Y508" s="183">
        <f>Y507</f>
        <v>0</v>
      </c>
      <c r="Z508" s="183">
        <f>Z507</f>
        <v>0</v>
      </c>
    </row>
    <row r="509" spans="1:26" ht="12.75" hidden="1">
      <c r="A509" s="275" t="s">
        <v>302</v>
      </c>
      <c r="B509" s="276" t="s">
        <v>303</v>
      </c>
      <c r="C509" s="114">
        <v>0</v>
      </c>
      <c r="D509" s="115">
        <v>0</v>
      </c>
      <c r="E509" s="115">
        <v>0</v>
      </c>
      <c r="F509" s="127">
        <v>0</v>
      </c>
      <c r="H509" s="171">
        <v>0</v>
      </c>
      <c r="I509" s="171">
        <v>0</v>
      </c>
      <c r="J509" s="171">
        <v>0</v>
      </c>
      <c r="K509" s="171">
        <v>0</v>
      </c>
      <c r="L509" s="171"/>
      <c r="N509" s="173" t="str">
        <f t="shared" si="24"/>
        <v>-</v>
      </c>
      <c r="O509" s="174" t="str">
        <f t="shared" si="25"/>
        <v>-</v>
      </c>
      <c r="P509" s="175" t="str">
        <f t="shared" si="26"/>
        <v>-</v>
      </c>
      <c r="Q509" s="253"/>
      <c r="R509" s="254"/>
      <c r="S509" s="254"/>
      <c r="T509" s="254"/>
      <c r="U509" s="254"/>
      <c r="W509" s="176"/>
      <c r="X509" s="176"/>
      <c r="Y509" s="176"/>
      <c r="Z509" s="176"/>
    </row>
    <row r="510" spans="1:26" ht="13.5" hidden="1" thickBot="1">
      <c r="A510" s="277"/>
      <c r="B510" s="278"/>
      <c r="C510" s="118">
        <v>0</v>
      </c>
      <c r="D510" s="119">
        <v>0</v>
      </c>
      <c r="E510" s="119">
        <v>0</v>
      </c>
      <c r="F510" s="128">
        <v>0</v>
      </c>
      <c r="H510" s="178">
        <v>0</v>
      </c>
      <c r="I510" s="178">
        <v>0</v>
      </c>
      <c r="J510" s="178">
        <v>0</v>
      </c>
      <c r="K510" s="178">
        <v>0</v>
      </c>
      <c r="L510" s="178"/>
      <c r="N510" s="180" t="str">
        <f t="shared" si="24"/>
        <v>-</v>
      </c>
      <c r="O510" s="181" t="str">
        <f t="shared" si="25"/>
        <v>-</v>
      </c>
      <c r="P510" s="182" t="str">
        <f t="shared" si="26"/>
        <v>-</v>
      </c>
      <c r="Q510" s="253"/>
      <c r="R510" s="255">
        <f>R509</f>
        <v>0</v>
      </c>
      <c r="S510" s="255">
        <f>S509</f>
        <v>0</v>
      </c>
      <c r="T510" s="255">
        <f>T509</f>
        <v>0</v>
      </c>
      <c r="U510" s="255">
        <f>U509</f>
        <v>0</v>
      </c>
      <c r="W510" s="183">
        <f>W509</f>
        <v>0</v>
      </c>
      <c r="X510" s="183">
        <f>X509</f>
        <v>0</v>
      </c>
      <c r="Y510" s="183">
        <f>Y509</f>
        <v>0</v>
      </c>
      <c r="Z510" s="183">
        <f>Z509</f>
        <v>0</v>
      </c>
    </row>
    <row r="511" spans="1:26" ht="12.75" hidden="1">
      <c r="A511" s="275" t="s">
        <v>304</v>
      </c>
      <c r="B511" s="276" t="s">
        <v>305</v>
      </c>
      <c r="C511" s="114">
        <v>0</v>
      </c>
      <c r="D511" s="115">
        <v>0</v>
      </c>
      <c r="E511" s="115">
        <v>0</v>
      </c>
      <c r="F511" s="127">
        <v>0</v>
      </c>
      <c r="H511" s="171">
        <v>0</v>
      </c>
      <c r="I511" s="171">
        <v>0</v>
      </c>
      <c r="J511" s="171">
        <v>0</v>
      </c>
      <c r="K511" s="171">
        <v>0</v>
      </c>
      <c r="L511" s="171"/>
      <c r="N511" s="173" t="str">
        <f t="shared" si="24"/>
        <v>-</v>
      </c>
      <c r="O511" s="174" t="str">
        <f t="shared" si="25"/>
        <v>-</v>
      </c>
      <c r="P511" s="175" t="str">
        <f t="shared" si="26"/>
        <v>-</v>
      </c>
      <c r="Q511" s="253"/>
      <c r="R511" s="254"/>
      <c r="S511" s="254"/>
      <c r="T511" s="254"/>
      <c r="U511" s="254"/>
      <c r="W511" s="176"/>
      <c r="X511" s="176"/>
      <c r="Y511" s="176"/>
      <c r="Z511" s="176"/>
    </row>
    <row r="512" spans="1:26" ht="13.5" hidden="1" thickBot="1">
      <c r="A512" s="277"/>
      <c r="B512" s="278"/>
      <c r="C512" s="118">
        <v>0</v>
      </c>
      <c r="D512" s="119">
        <v>0</v>
      </c>
      <c r="E512" s="119">
        <v>0</v>
      </c>
      <c r="F512" s="128">
        <v>0</v>
      </c>
      <c r="H512" s="178">
        <v>0</v>
      </c>
      <c r="I512" s="178">
        <v>0</v>
      </c>
      <c r="J512" s="178">
        <v>0</v>
      </c>
      <c r="K512" s="178">
        <v>0</v>
      </c>
      <c r="L512" s="178"/>
      <c r="N512" s="180" t="str">
        <f t="shared" si="24"/>
        <v>-</v>
      </c>
      <c r="O512" s="181" t="str">
        <f t="shared" si="25"/>
        <v>-</v>
      </c>
      <c r="P512" s="182" t="str">
        <f t="shared" si="26"/>
        <v>-</v>
      </c>
      <c r="Q512" s="253"/>
      <c r="R512" s="255">
        <f>R511</f>
        <v>0</v>
      </c>
      <c r="S512" s="255">
        <f>S511</f>
        <v>0</v>
      </c>
      <c r="T512" s="255">
        <f>T511</f>
        <v>0</v>
      </c>
      <c r="U512" s="255">
        <f>U511</f>
        <v>0</v>
      </c>
      <c r="W512" s="183">
        <f>W511</f>
        <v>0</v>
      </c>
      <c r="X512" s="183">
        <f>X511</f>
        <v>0</v>
      </c>
      <c r="Y512" s="183">
        <f>Y511</f>
        <v>0</v>
      </c>
      <c r="Z512" s="183">
        <f>Z511</f>
        <v>0</v>
      </c>
    </row>
    <row r="513" spans="1:26" ht="12.75" hidden="1">
      <c r="A513" s="275" t="s">
        <v>306</v>
      </c>
      <c r="B513" s="276" t="s">
        <v>307</v>
      </c>
      <c r="C513" s="114">
        <v>25487</v>
      </c>
      <c r="D513" s="115">
        <v>16905</v>
      </c>
      <c r="E513" s="115">
        <v>5917</v>
      </c>
      <c r="F513" s="127">
        <v>2665</v>
      </c>
      <c r="H513" s="171">
        <v>24369</v>
      </c>
      <c r="I513" s="171">
        <v>16077</v>
      </c>
      <c r="J513" s="171">
        <v>5627</v>
      </c>
      <c r="K513" s="171">
        <v>2665</v>
      </c>
      <c r="L513" s="171"/>
      <c r="N513" s="173">
        <f t="shared" si="24"/>
        <v>4.587795970290131</v>
      </c>
      <c r="O513" s="174">
        <f t="shared" si="25"/>
        <v>5.150214592274665</v>
      </c>
      <c r="P513" s="175">
        <f t="shared" si="26"/>
        <v>0</v>
      </c>
      <c r="Q513" s="260"/>
      <c r="R513" s="254"/>
      <c r="S513" s="254"/>
      <c r="T513" s="254"/>
      <c r="U513" s="254"/>
      <c r="W513" s="176"/>
      <c r="X513" s="176"/>
      <c r="Y513" s="176"/>
      <c r="Z513" s="176"/>
    </row>
    <row r="514" spans="1:26" ht="13.5" hidden="1" thickBot="1">
      <c r="A514" s="277"/>
      <c r="B514" s="278"/>
      <c r="C514" s="118">
        <v>25421</v>
      </c>
      <c r="D514" s="119">
        <v>16135</v>
      </c>
      <c r="E514" s="119">
        <v>5647</v>
      </c>
      <c r="F514" s="128">
        <v>3639</v>
      </c>
      <c r="H514" s="178">
        <v>24453</v>
      </c>
      <c r="I514" s="178">
        <v>15418</v>
      </c>
      <c r="J514" s="178">
        <v>5396</v>
      </c>
      <c r="K514" s="178">
        <v>3639</v>
      </c>
      <c r="L514" s="178"/>
      <c r="N514" s="180">
        <f t="shared" si="24"/>
        <v>3.9586144849302656</v>
      </c>
      <c r="O514" s="181">
        <f t="shared" si="25"/>
        <v>4.650408613309125</v>
      </c>
      <c r="P514" s="182">
        <f t="shared" si="26"/>
        <v>0</v>
      </c>
      <c r="Q514" s="260"/>
      <c r="R514" s="255">
        <f>R513</f>
        <v>0</v>
      </c>
      <c r="S514" s="255">
        <f>S513</f>
        <v>0</v>
      </c>
      <c r="T514" s="255">
        <f>T513</f>
        <v>0</v>
      </c>
      <c r="U514" s="255">
        <f>U513</f>
        <v>0</v>
      </c>
      <c r="W514" s="183">
        <f>W513</f>
        <v>0</v>
      </c>
      <c r="X514" s="183">
        <f>X513</f>
        <v>0</v>
      </c>
      <c r="Y514" s="183">
        <f>Y513</f>
        <v>0</v>
      </c>
      <c r="Z514" s="183">
        <f>Z513</f>
        <v>0</v>
      </c>
    </row>
    <row r="515" spans="1:26" ht="12.75" hidden="1">
      <c r="A515" s="275" t="s">
        <v>308</v>
      </c>
      <c r="B515" s="276" t="s">
        <v>309</v>
      </c>
      <c r="C515" s="114">
        <v>0</v>
      </c>
      <c r="D515" s="115">
        <v>0</v>
      </c>
      <c r="E515" s="115">
        <v>0</v>
      </c>
      <c r="F515" s="127">
        <v>0</v>
      </c>
      <c r="H515" s="171">
        <v>0</v>
      </c>
      <c r="I515" s="171">
        <v>0</v>
      </c>
      <c r="J515" s="171">
        <v>0</v>
      </c>
      <c r="K515" s="171">
        <v>0</v>
      </c>
      <c r="L515" s="171"/>
      <c r="N515" s="173" t="str">
        <f t="shared" si="24"/>
        <v>-</v>
      </c>
      <c r="O515" s="174" t="str">
        <f t="shared" si="25"/>
        <v>-</v>
      </c>
      <c r="P515" s="175" t="str">
        <f t="shared" si="26"/>
        <v>-</v>
      </c>
      <c r="Q515" s="253"/>
      <c r="R515" s="254"/>
      <c r="S515" s="254"/>
      <c r="T515" s="254"/>
      <c r="U515" s="254"/>
      <c r="W515" s="176"/>
      <c r="X515" s="176"/>
      <c r="Y515" s="176"/>
      <c r="Z515" s="176"/>
    </row>
    <row r="516" spans="1:26" ht="13.5" hidden="1" thickBot="1">
      <c r="A516" s="277"/>
      <c r="B516" s="278"/>
      <c r="C516" s="118">
        <v>0</v>
      </c>
      <c r="D516" s="119">
        <v>0</v>
      </c>
      <c r="E516" s="119">
        <v>0</v>
      </c>
      <c r="F516" s="128">
        <v>0</v>
      </c>
      <c r="H516" s="178">
        <v>0</v>
      </c>
      <c r="I516" s="178">
        <v>0</v>
      </c>
      <c r="J516" s="178">
        <v>0</v>
      </c>
      <c r="K516" s="178">
        <v>0</v>
      </c>
      <c r="L516" s="178"/>
      <c r="N516" s="180" t="str">
        <f t="shared" si="24"/>
        <v>-</v>
      </c>
      <c r="O516" s="181" t="str">
        <f t="shared" si="25"/>
        <v>-</v>
      </c>
      <c r="P516" s="182" t="str">
        <f t="shared" si="26"/>
        <v>-</v>
      </c>
      <c r="Q516" s="253"/>
      <c r="R516" s="255">
        <f>R515</f>
        <v>0</v>
      </c>
      <c r="S516" s="255">
        <f>S515</f>
        <v>0</v>
      </c>
      <c r="T516" s="255">
        <f>T515</f>
        <v>0</v>
      </c>
      <c r="U516" s="255">
        <f>U515</f>
        <v>0</v>
      </c>
      <c r="W516" s="183">
        <f>W515</f>
        <v>0</v>
      </c>
      <c r="X516" s="183">
        <f>X515</f>
        <v>0</v>
      </c>
      <c r="Y516" s="183">
        <f>Y515</f>
        <v>0</v>
      </c>
      <c r="Z516" s="183">
        <f>Z515</f>
        <v>0</v>
      </c>
    </row>
    <row r="517" spans="1:26" ht="12.75">
      <c r="A517" s="112" t="s">
        <v>310</v>
      </c>
      <c r="B517" s="113" t="s">
        <v>311</v>
      </c>
      <c r="C517" s="114">
        <v>24749</v>
      </c>
      <c r="D517" s="115">
        <v>16369</v>
      </c>
      <c r="E517" s="115">
        <v>5729</v>
      </c>
      <c r="F517" s="127">
        <v>2651</v>
      </c>
      <c r="H517" s="171">
        <v>23668</v>
      </c>
      <c r="I517" s="171">
        <v>15568</v>
      </c>
      <c r="J517" s="171">
        <v>5449</v>
      </c>
      <c r="K517" s="171">
        <v>2651</v>
      </c>
      <c r="L517" s="171"/>
      <c r="N517" s="173">
        <f t="shared" si="24"/>
        <v>4.567348318404598</v>
      </c>
      <c r="O517" s="174">
        <f t="shared" si="25"/>
        <v>5.145169578622813</v>
      </c>
      <c r="P517" s="175">
        <f t="shared" si="26"/>
        <v>0</v>
      </c>
      <c r="Q517" s="257" t="s">
        <v>2844</v>
      </c>
      <c r="R517" s="254"/>
      <c r="S517" s="254"/>
      <c r="T517" s="254"/>
      <c r="U517" s="254"/>
      <c r="W517" s="176">
        <v>1E-06</v>
      </c>
      <c r="X517" s="176"/>
      <c r="Y517" s="176"/>
      <c r="Z517" s="176"/>
    </row>
    <row r="518" spans="1:26" ht="13.5" thickBot="1">
      <c r="A518" s="116"/>
      <c r="B518" s="117"/>
      <c r="C518" s="118">
        <v>24349</v>
      </c>
      <c r="D518" s="119">
        <v>15339</v>
      </c>
      <c r="E518" s="119">
        <v>5369</v>
      </c>
      <c r="F518" s="128">
        <v>3641</v>
      </c>
      <c r="H518" s="178">
        <v>23428</v>
      </c>
      <c r="I518" s="178">
        <v>14657</v>
      </c>
      <c r="J518" s="178">
        <v>5130</v>
      </c>
      <c r="K518" s="178">
        <v>3641</v>
      </c>
      <c r="L518" s="178"/>
      <c r="N518" s="180">
        <f t="shared" si="24"/>
        <v>3.9311934437425293</v>
      </c>
      <c r="O518" s="181">
        <f t="shared" si="25"/>
        <v>4.6530667940233315</v>
      </c>
      <c r="P518" s="182">
        <f t="shared" si="26"/>
        <v>0</v>
      </c>
      <c r="Q518" s="257"/>
      <c r="R518" s="255">
        <f>R517</f>
        <v>0</v>
      </c>
      <c r="S518" s="255">
        <f>S517</f>
        <v>0</v>
      </c>
      <c r="T518" s="255">
        <f>T517</f>
        <v>0</v>
      </c>
      <c r="U518" s="255">
        <f>U517</f>
        <v>0</v>
      </c>
      <c r="W518" s="183">
        <f>W517</f>
        <v>1E-06</v>
      </c>
      <c r="X518" s="183">
        <f>X517</f>
        <v>0</v>
      </c>
      <c r="Y518" s="183">
        <f>Y517</f>
        <v>0</v>
      </c>
      <c r="Z518" s="183">
        <f>Z517</f>
        <v>0</v>
      </c>
    </row>
    <row r="519" spans="1:26" ht="12.75" hidden="1">
      <c r="A519" s="275" t="s">
        <v>312</v>
      </c>
      <c r="B519" s="276" t="s">
        <v>313</v>
      </c>
      <c r="C519" s="114">
        <v>25775</v>
      </c>
      <c r="D519" s="115">
        <v>17114</v>
      </c>
      <c r="E519" s="115">
        <v>5990</v>
      </c>
      <c r="F519" s="127">
        <v>2671</v>
      </c>
      <c r="H519" s="171">
        <v>24644</v>
      </c>
      <c r="I519" s="171">
        <v>16276</v>
      </c>
      <c r="J519" s="171">
        <v>5697</v>
      </c>
      <c r="K519" s="171">
        <v>2671</v>
      </c>
      <c r="L519" s="171"/>
      <c r="N519" s="173">
        <f t="shared" si="24"/>
        <v>4.589352377860735</v>
      </c>
      <c r="O519" s="174">
        <f t="shared" si="25"/>
        <v>5.148685180634075</v>
      </c>
      <c r="P519" s="175">
        <f t="shared" si="26"/>
        <v>0</v>
      </c>
      <c r="Q519" s="253"/>
      <c r="R519" s="254"/>
      <c r="S519" s="254"/>
      <c r="T519" s="254"/>
      <c r="U519" s="254"/>
      <c r="W519" s="176"/>
      <c r="X519" s="176"/>
      <c r="Y519" s="176"/>
      <c r="Z519" s="176"/>
    </row>
    <row r="520" spans="1:26" ht="13.5" hidden="1" thickBot="1">
      <c r="A520" s="277"/>
      <c r="B520" s="278"/>
      <c r="C520" s="118">
        <v>26385</v>
      </c>
      <c r="D520" s="119">
        <v>16850</v>
      </c>
      <c r="E520" s="119">
        <v>5898</v>
      </c>
      <c r="F520" s="128">
        <v>3637</v>
      </c>
      <c r="H520" s="178">
        <v>25373</v>
      </c>
      <c r="I520" s="178">
        <v>16101</v>
      </c>
      <c r="J520" s="178">
        <v>5635</v>
      </c>
      <c r="K520" s="178">
        <v>3637</v>
      </c>
      <c r="L520" s="178"/>
      <c r="N520" s="180">
        <f t="shared" si="24"/>
        <v>3.9884917037796157</v>
      </c>
      <c r="O520" s="181">
        <f t="shared" si="25"/>
        <v>4.651884976088439</v>
      </c>
      <c r="P520" s="182">
        <f t="shared" si="26"/>
        <v>0</v>
      </c>
      <c r="Q520" s="253"/>
      <c r="R520" s="255">
        <f>R519</f>
        <v>0</v>
      </c>
      <c r="S520" s="255">
        <f>S519</f>
        <v>0</v>
      </c>
      <c r="T520" s="255">
        <f>T519</f>
        <v>0</v>
      </c>
      <c r="U520" s="255">
        <f>U519</f>
        <v>0</v>
      </c>
      <c r="W520" s="183">
        <f>W519</f>
        <v>0</v>
      </c>
      <c r="X520" s="183">
        <f>X519</f>
        <v>0</v>
      </c>
      <c r="Y520" s="183">
        <f>Y519</f>
        <v>0</v>
      </c>
      <c r="Z520" s="183">
        <f>Z519</f>
        <v>0</v>
      </c>
    </row>
    <row r="521" spans="1:26" ht="12.75" hidden="1">
      <c r="A521" s="275" t="s">
        <v>314</v>
      </c>
      <c r="B521" s="276" t="s">
        <v>315</v>
      </c>
      <c r="C521" s="114">
        <v>0</v>
      </c>
      <c r="D521" s="115">
        <v>0</v>
      </c>
      <c r="E521" s="115">
        <v>0</v>
      </c>
      <c r="F521" s="127">
        <v>0</v>
      </c>
      <c r="H521" s="171">
        <v>0</v>
      </c>
      <c r="I521" s="171">
        <v>0</v>
      </c>
      <c r="J521" s="171">
        <v>0</v>
      </c>
      <c r="K521" s="171">
        <v>0</v>
      </c>
      <c r="L521" s="171"/>
      <c r="N521" s="173" t="str">
        <f t="shared" si="24"/>
        <v>-</v>
      </c>
      <c r="O521" s="174" t="str">
        <f t="shared" si="25"/>
        <v>-</v>
      </c>
      <c r="P521" s="175" t="str">
        <f t="shared" si="26"/>
        <v>-</v>
      </c>
      <c r="Q521" s="253"/>
      <c r="R521" s="254"/>
      <c r="S521" s="254"/>
      <c r="T521" s="254"/>
      <c r="U521" s="254"/>
      <c r="W521" s="176"/>
      <c r="X521" s="176"/>
      <c r="Y521" s="176"/>
      <c r="Z521" s="176"/>
    </row>
    <row r="522" spans="1:26" ht="13.5" hidden="1" thickBot="1">
      <c r="A522" s="277"/>
      <c r="B522" s="278"/>
      <c r="C522" s="118">
        <v>0</v>
      </c>
      <c r="D522" s="119">
        <v>0</v>
      </c>
      <c r="E522" s="119">
        <v>0</v>
      </c>
      <c r="F522" s="128">
        <v>0</v>
      </c>
      <c r="H522" s="178">
        <v>0</v>
      </c>
      <c r="I522" s="178">
        <v>0</v>
      </c>
      <c r="J522" s="178">
        <v>0</v>
      </c>
      <c r="K522" s="178">
        <v>0</v>
      </c>
      <c r="L522" s="178"/>
      <c r="N522" s="180" t="str">
        <f t="shared" si="24"/>
        <v>-</v>
      </c>
      <c r="O522" s="181" t="str">
        <f t="shared" si="25"/>
        <v>-</v>
      </c>
      <c r="P522" s="182" t="str">
        <f t="shared" si="26"/>
        <v>-</v>
      </c>
      <c r="Q522" s="253"/>
      <c r="R522" s="255">
        <f>R521</f>
        <v>0</v>
      </c>
      <c r="S522" s="255">
        <f>S521</f>
        <v>0</v>
      </c>
      <c r="T522" s="255">
        <f>T521</f>
        <v>0</v>
      </c>
      <c r="U522" s="255">
        <f>U521</f>
        <v>0</v>
      </c>
      <c r="W522" s="183">
        <f>W521</f>
        <v>0</v>
      </c>
      <c r="X522" s="183">
        <f>X521</f>
        <v>0</v>
      </c>
      <c r="Y522" s="183">
        <f>Y521</f>
        <v>0</v>
      </c>
      <c r="Z522" s="183">
        <f>Z521</f>
        <v>0</v>
      </c>
    </row>
    <row r="523" spans="1:26" ht="12.75" hidden="1">
      <c r="A523" s="275" t="s">
        <v>316</v>
      </c>
      <c r="B523" s="276" t="s">
        <v>317</v>
      </c>
      <c r="C523" s="114">
        <v>27405</v>
      </c>
      <c r="D523" s="115">
        <v>18328</v>
      </c>
      <c r="E523" s="115">
        <v>6415</v>
      </c>
      <c r="F523" s="127">
        <v>2662</v>
      </c>
      <c r="H523" s="171">
        <v>26194</v>
      </c>
      <c r="I523" s="171">
        <v>17431</v>
      </c>
      <c r="J523" s="171">
        <v>6101</v>
      </c>
      <c r="K523" s="171">
        <v>2662</v>
      </c>
      <c r="L523" s="171"/>
      <c r="N523" s="173">
        <f t="shared" si="24"/>
        <v>4.623196151790481</v>
      </c>
      <c r="O523" s="174">
        <f t="shared" si="25"/>
        <v>5.146004245310081</v>
      </c>
      <c r="P523" s="175">
        <f t="shared" si="26"/>
        <v>0</v>
      </c>
      <c r="Q523" s="253"/>
      <c r="R523" s="254"/>
      <c r="S523" s="254"/>
      <c r="T523" s="254"/>
      <c r="U523" s="254"/>
      <c r="W523" s="176"/>
      <c r="X523" s="176"/>
      <c r="Y523" s="176"/>
      <c r="Z523" s="176"/>
    </row>
    <row r="524" spans="1:26" ht="13.5" hidden="1" thickBot="1">
      <c r="A524" s="277"/>
      <c r="B524" s="278"/>
      <c r="C524" s="118">
        <v>24252</v>
      </c>
      <c r="D524" s="119">
        <v>15271</v>
      </c>
      <c r="E524" s="119">
        <v>5345</v>
      </c>
      <c r="F524" s="128">
        <v>3636</v>
      </c>
      <c r="H524" s="178">
        <v>23335</v>
      </c>
      <c r="I524" s="178">
        <v>14592</v>
      </c>
      <c r="J524" s="178">
        <v>5107</v>
      </c>
      <c r="K524" s="178">
        <v>3636</v>
      </c>
      <c r="L524" s="178"/>
      <c r="N524" s="180">
        <f t="shared" si="24"/>
        <v>3.929719305763868</v>
      </c>
      <c r="O524" s="181">
        <f t="shared" si="25"/>
        <v>4.6532346491228225</v>
      </c>
      <c r="P524" s="182">
        <f t="shared" si="26"/>
        <v>0</v>
      </c>
      <c r="Q524" s="253"/>
      <c r="R524" s="255">
        <f>R523</f>
        <v>0</v>
      </c>
      <c r="S524" s="255">
        <f>S523</f>
        <v>0</v>
      </c>
      <c r="T524" s="255">
        <f>T523</f>
        <v>0</v>
      </c>
      <c r="U524" s="255">
        <f>U523</f>
        <v>0</v>
      </c>
      <c r="W524" s="183">
        <f>W523</f>
        <v>0</v>
      </c>
      <c r="X524" s="183">
        <f>X523</f>
        <v>0</v>
      </c>
      <c r="Y524" s="183">
        <f>Y523</f>
        <v>0</v>
      </c>
      <c r="Z524" s="183">
        <f>Z523</f>
        <v>0</v>
      </c>
    </row>
    <row r="525" spans="1:26" ht="12.75" hidden="1">
      <c r="A525" s="275" t="s">
        <v>318</v>
      </c>
      <c r="B525" s="276" t="s">
        <v>280</v>
      </c>
      <c r="C525" s="114">
        <v>15259</v>
      </c>
      <c r="D525" s="115">
        <v>9344</v>
      </c>
      <c r="E525" s="115">
        <v>3270</v>
      </c>
      <c r="F525" s="127">
        <v>2645</v>
      </c>
      <c r="H525" s="171">
        <v>14642</v>
      </c>
      <c r="I525" s="171">
        <v>8887</v>
      </c>
      <c r="J525" s="171">
        <v>3110</v>
      </c>
      <c r="K525" s="171">
        <v>2645</v>
      </c>
      <c r="L525" s="171"/>
      <c r="N525" s="173">
        <f t="shared" si="24"/>
        <v>4.21390520420708</v>
      </c>
      <c r="O525" s="174">
        <f t="shared" si="25"/>
        <v>5.142342747833922</v>
      </c>
      <c r="P525" s="175">
        <f t="shared" si="26"/>
        <v>0</v>
      </c>
      <c r="Q525" s="253"/>
      <c r="R525" s="254"/>
      <c r="S525" s="254"/>
      <c r="T525" s="254"/>
      <c r="U525" s="254"/>
      <c r="W525" s="176"/>
      <c r="X525" s="176"/>
      <c r="Y525" s="176"/>
      <c r="Z525" s="176"/>
    </row>
    <row r="526" spans="1:26" ht="13.5" hidden="1" thickBot="1">
      <c r="A526" s="277"/>
      <c r="B526" s="278"/>
      <c r="C526" s="118">
        <v>37802</v>
      </c>
      <c r="D526" s="119">
        <v>22989</v>
      </c>
      <c r="E526" s="119">
        <v>8046</v>
      </c>
      <c r="F526" s="128">
        <v>6767</v>
      </c>
      <c r="H526" s="178">
        <v>36422</v>
      </c>
      <c r="I526" s="178">
        <v>21967</v>
      </c>
      <c r="J526" s="178">
        <v>7688</v>
      </c>
      <c r="K526" s="178">
        <v>6767</v>
      </c>
      <c r="L526" s="178"/>
      <c r="N526" s="180">
        <f t="shared" si="24"/>
        <v>3.7889187853495088</v>
      </c>
      <c r="O526" s="181">
        <f t="shared" si="25"/>
        <v>4.652433195247426</v>
      </c>
      <c r="P526" s="182">
        <f t="shared" si="26"/>
        <v>0</v>
      </c>
      <c r="Q526" s="253"/>
      <c r="R526" s="255">
        <f>R525</f>
        <v>0</v>
      </c>
      <c r="S526" s="255">
        <f>S525</f>
        <v>0</v>
      </c>
      <c r="T526" s="255">
        <f>T525</f>
        <v>0</v>
      </c>
      <c r="U526" s="255">
        <f>U525</f>
        <v>0</v>
      </c>
      <c r="W526" s="183">
        <f>W525</f>
        <v>0</v>
      </c>
      <c r="X526" s="183">
        <f>X525</f>
        <v>0</v>
      </c>
      <c r="Y526" s="183">
        <f>Y525</f>
        <v>0</v>
      </c>
      <c r="Z526" s="183">
        <f>Z525</f>
        <v>0</v>
      </c>
    </row>
    <row r="527" spans="1:26" ht="12.75">
      <c r="A527" s="112" t="s">
        <v>319</v>
      </c>
      <c r="B527" s="113" t="s">
        <v>320</v>
      </c>
      <c r="C527" s="114">
        <v>25903</v>
      </c>
      <c r="D527" s="115">
        <v>17212</v>
      </c>
      <c r="E527" s="115">
        <v>6024</v>
      </c>
      <c r="F527" s="127">
        <v>2667</v>
      </c>
      <c r="H527" s="171">
        <v>24765</v>
      </c>
      <c r="I527" s="171">
        <v>16369</v>
      </c>
      <c r="J527" s="171">
        <v>5729</v>
      </c>
      <c r="K527" s="171">
        <v>2667</v>
      </c>
      <c r="L527" s="171"/>
      <c r="N527" s="173">
        <f t="shared" si="24"/>
        <v>4.595194831415313</v>
      </c>
      <c r="O527" s="174">
        <f t="shared" si="25"/>
        <v>5.149978618119604</v>
      </c>
      <c r="P527" s="175">
        <f t="shared" si="26"/>
        <v>0</v>
      </c>
      <c r="Q527" s="257" t="s">
        <v>2844</v>
      </c>
      <c r="R527" s="254">
        <v>1</v>
      </c>
      <c r="S527" s="254"/>
      <c r="T527" s="254"/>
      <c r="U527" s="254"/>
      <c r="W527" s="176">
        <v>107</v>
      </c>
      <c r="X527" s="176"/>
      <c r="Y527" s="176"/>
      <c r="Z527" s="176"/>
    </row>
    <row r="528" spans="1:26" ht="13.5" thickBot="1">
      <c r="A528" s="116"/>
      <c r="B528" s="117"/>
      <c r="C528" s="118">
        <v>30630</v>
      </c>
      <c r="D528" s="119">
        <v>17732</v>
      </c>
      <c r="E528" s="119">
        <v>6206</v>
      </c>
      <c r="F528" s="128">
        <v>6692</v>
      </c>
      <c r="H528" s="178">
        <v>29566</v>
      </c>
      <c r="I528" s="178">
        <v>16944</v>
      </c>
      <c r="J528" s="178">
        <v>5930</v>
      </c>
      <c r="K528" s="178">
        <v>6692</v>
      </c>
      <c r="L528" s="178"/>
      <c r="N528" s="180">
        <f t="shared" si="24"/>
        <v>3.5987282689576006</v>
      </c>
      <c r="O528" s="181">
        <f t="shared" si="25"/>
        <v>4.650613786591123</v>
      </c>
      <c r="P528" s="182">
        <f t="shared" si="26"/>
        <v>0</v>
      </c>
      <c r="Q528" s="257"/>
      <c r="R528" s="255">
        <f>R527</f>
        <v>1</v>
      </c>
      <c r="S528" s="255">
        <f>S527</f>
        <v>0</v>
      </c>
      <c r="T528" s="255">
        <f>T527</f>
        <v>0</v>
      </c>
      <c r="U528" s="255">
        <f>U527</f>
        <v>0</v>
      </c>
      <c r="W528" s="183">
        <f>W527</f>
        <v>107</v>
      </c>
      <c r="X528" s="183">
        <f>X527</f>
        <v>0</v>
      </c>
      <c r="Y528" s="183">
        <f>Y527</f>
        <v>0</v>
      </c>
      <c r="Z528" s="183">
        <f>Z527</f>
        <v>0</v>
      </c>
    </row>
    <row r="529" spans="1:26" ht="12.75">
      <c r="A529" s="112" t="s">
        <v>321</v>
      </c>
      <c r="B529" s="113" t="s">
        <v>322</v>
      </c>
      <c r="C529" s="114">
        <v>28021</v>
      </c>
      <c r="D529" s="115">
        <v>18768</v>
      </c>
      <c r="E529" s="115">
        <v>6569</v>
      </c>
      <c r="F529" s="127">
        <v>2684</v>
      </c>
      <c r="H529" s="171">
        <v>26780</v>
      </c>
      <c r="I529" s="171">
        <v>17849</v>
      </c>
      <c r="J529" s="171">
        <v>6247</v>
      </c>
      <c r="K529" s="171">
        <v>2684</v>
      </c>
      <c r="L529" s="171"/>
      <c r="N529" s="173">
        <f t="shared" si="24"/>
        <v>4.634055265123209</v>
      </c>
      <c r="O529" s="174">
        <f t="shared" si="25"/>
        <v>5.14874782901002</v>
      </c>
      <c r="P529" s="175">
        <f t="shared" si="26"/>
        <v>0</v>
      </c>
      <c r="Q529" s="250"/>
      <c r="R529" s="254">
        <v>6</v>
      </c>
      <c r="S529" s="254"/>
      <c r="T529" s="254"/>
      <c r="U529" s="254"/>
      <c r="W529" s="176">
        <v>22</v>
      </c>
      <c r="X529" s="176"/>
      <c r="Y529" s="176"/>
      <c r="Z529" s="176"/>
    </row>
    <row r="530" spans="1:26" ht="13.5" thickBot="1">
      <c r="A530" s="116"/>
      <c r="B530" s="117"/>
      <c r="C530" s="118">
        <v>25008</v>
      </c>
      <c r="D530" s="119">
        <v>15830</v>
      </c>
      <c r="E530" s="119">
        <v>5541</v>
      </c>
      <c r="F530" s="128">
        <v>3637</v>
      </c>
      <c r="H530" s="178">
        <v>24057</v>
      </c>
      <c r="I530" s="178">
        <v>15126</v>
      </c>
      <c r="J530" s="178">
        <v>5294</v>
      </c>
      <c r="K530" s="178">
        <v>3637</v>
      </c>
      <c r="L530" s="178"/>
      <c r="N530" s="180">
        <f t="shared" si="24"/>
        <v>3.9531113605187613</v>
      </c>
      <c r="O530" s="181">
        <f t="shared" si="25"/>
        <v>4.6542377363480085</v>
      </c>
      <c r="P530" s="182">
        <f t="shared" si="26"/>
        <v>0</v>
      </c>
      <c r="Q530" s="250"/>
      <c r="R530" s="255">
        <f>R529</f>
        <v>6</v>
      </c>
      <c r="S530" s="255">
        <f>S529</f>
        <v>0</v>
      </c>
      <c r="T530" s="255">
        <f>T529</f>
        <v>0</v>
      </c>
      <c r="U530" s="255">
        <f>U529</f>
        <v>0</v>
      </c>
      <c r="W530" s="183">
        <f>W529</f>
        <v>22</v>
      </c>
      <c r="X530" s="183">
        <f>X529</f>
        <v>0</v>
      </c>
      <c r="Y530" s="183">
        <f>Y529</f>
        <v>0</v>
      </c>
      <c r="Z530" s="183">
        <f>Z529</f>
        <v>0</v>
      </c>
    </row>
    <row r="531" spans="1:26" ht="12.75">
      <c r="A531" s="112" t="s">
        <v>323</v>
      </c>
      <c r="B531" s="113" t="s">
        <v>324</v>
      </c>
      <c r="C531" s="114">
        <v>30097</v>
      </c>
      <c r="D531" s="115">
        <v>20311</v>
      </c>
      <c r="E531" s="115">
        <v>7109</v>
      </c>
      <c r="F531" s="127">
        <v>2677</v>
      </c>
      <c r="H531" s="171">
        <v>28762</v>
      </c>
      <c r="I531" s="171">
        <v>19322</v>
      </c>
      <c r="J531" s="171">
        <v>6763</v>
      </c>
      <c r="K531" s="171">
        <v>2677</v>
      </c>
      <c r="L531" s="171"/>
      <c r="N531" s="173">
        <f t="shared" si="24"/>
        <v>4.641540922049941</v>
      </c>
      <c r="O531" s="174">
        <f t="shared" si="25"/>
        <v>5.118517751785532</v>
      </c>
      <c r="P531" s="175">
        <f t="shared" si="26"/>
        <v>0</v>
      </c>
      <c r="Q531" s="250"/>
      <c r="R531" s="254">
        <v>329</v>
      </c>
      <c r="S531" s="254"/>
      <c r="T531" s="254"/>
      <c r="U531" s="254"/>
      <c r="W531" s="176">
        <v>702</v>
      </c>
      <c r="X531" s="176"/>
      <c r="Y531" s="176"/>
      <c r="Z531" s="176"/>
    </row>
    <row r="532" spans="1:26" ht="13.5" thickBot="1">
      <c r="A532" s="116"/>
      <c r="B532" s="117"/>
      <c r="C532" s="118">
        <v>24139</v>
      </c>
      <c r="D532" s="119">
        <v>12937</v>
      </c>
      <c r="E532" s="119">
        <v>4528</v>
      </c>
      <c r="F532" s="128">
        <v>6674</v>
      </c>
      <c r="H532" s="178">
        <v>23363</v>
      </c>
      <c r="I532" s="178">
        <v>12362</v>
      </c>
      <c r="J532" s="178">
        <v>4327</v>
      </c>
      <c r="K532" s="178">
        <v>6674</v>
      </c>
      <c r="L532" s="178"/>
      <c r="N532" s="180">
        <f t="shared" si="24"/>
        <v>3.321491246843294</v>
      </c>
      <c r="O532" s="181">
        <f t="shared" si="25"/>
        <v>4.651350914091566</v>
      </c>
      <c r="P532" s="182">
        <f t="shared" si="26"/>
        <v>0</v>
      </c>
      <c r="Q532" s="250"/>
      <c r="R532" s="255">
        <f>R531</f>
        <v>329</v>
      </c>
      <c r="S532" s="255">
        <f>S531</f>
        <v>0</v>
      </c>
      <c r="T532" s="255">
        <f>T531</f>
        <v>0</v>
      </c>
      <c r="U532" s="255">
        <f>U531</f>
        <v>0</v>
      </c>
      <c r="W532" s="183">
        <f>W531</f>
        <v>702</v>
      </c>
      <c r="X532" s="183">
        <f>X531</f>
        <v>0</v>
      </c>
      <c r="Y532" s="183">
        <f>Y531</f>
        <v>0</v>
      </c>
      <c r="Z532" s="183">
        <f>Z531</f>
        <v>0</v>
      </c>
    </row>
    <row r="533" spans="1:26" ht="12.75">
      <c r="A533" s="112" t="s">
        <v>325</v>
      </c>
      <c r="B533" s="113" t="s">
        <v>326</v>
      </c>
      <c r="C533" s="114">
        <v>24889</v>
      </c>
      <c r="D533" s="115">
        <v>16465</v>
      </c>
      <c r="E533" s="115">
        <v>5763</v>
      </c>
      <c r="F533" s="127">
        <v>2661</v>
      </c>
      <c r="H533" s="171">
        <v>23801</v>
      </c>
      <c r="I533" s="171">
        <v>15659</v>
      </c>
      <c r="J533" s="171">
        <v>5481</v>
      </c>
      <c r="K533" s="171">
        <v>2661</v>
      </c>
      <c r="L533" s="171"/>
      <c r="N533" s="173">
        <f t="shared" si="24"/>
        <v>4.571236502667958</v>
      </c>
      <c r="O533" s="174">
        <f t="shared" si="25"/>
        <v>5.147199693467016</v>
      </c>
      <c r="P533" s="175">
        <f t="shared" si="26"/>
        <v>0</v>
      </c>
      <c r="Q533" s="250"/>
      <c r="R533" s="254"/>
      <c r="S533" s="254"/>
      <c r="T533" s="254"/>
      <c r="U533" s="254"/>
      <c r="W533" s="176">
        <v>523</v>
      </c>
      <c r="X533" s="176"/>
      <c r="Y533" s="176"/>
      <c r="Z533" s="176"/>
    </row>
    <row r="534" spans="1:26" ht="13.5" thickBot="1">
      <c r="A534" s="116"/>
      <c r="B534" s="117"/>
      <c r="C534" s="118">
        <v>28441</v>
      </c>
      <c r="D534" s="119">
        <v>16115</v>
      </c>
      <c r="E534" s="119">
        <v>5640</v>
      </c>
      <c r="F534" s="128">
        <v>6686</v>
      </c>
      <c r="H534" s="178">
        <v>27475</v>
      </c>
      <c r="I534" s="178">
        <v>15399</v>
      </c>
      <c r="J534" s="178">
        <v>5390</v>
      </c>
      <c r="K534" s="178">
        <v>6686</v>
      </c>
      <c r="L534" s="178"/>
      <c r="N534" s="180">
        <f t="shared" si="24"/>
        <v>3.515923566878982</v>
      </c>
      <c r="O534" s="181">
        <f t="shared" si="25"/>
        <v>4.649652574842534</v>
      </c>
      <c r="P534" s="182">
        <f t="shared" si="26"/>
        <v>0</v>
      </c>
      <c r="Q534" s="250"/>
      <c r="R534" s="255">
        <f>R533</f>
        <v>0</v>
      </c>
      <c r="S534" s="255">
        <f>S533</f>
        <v>0</v>
      </c>
      <c r="T534" s="255">
        <f>T533</f>
        <v>0</v>
      </c>
      <c r="U534" s="255">
        <f>U533</f>
        <v>0</v>
      </c>
      <c r="W534" s="183">
        <f>W533</f>
        <v>523</v>
      </c>
      <c r="X534" s="183">
        <f>X533</f>
        <v>0</v>
      </c>
      <c r="Y534" s="183">
        <f>Y533</f>
        <v>0</v>
      </c>
      <c r="Z534" s="183">
        <f>Z533</f>
        <v>0</v>
      </c>
    </row>
    <row r="535" spans="1:26" ht="12.75" hidden="1">
      <c r="A535" s="275" t="s">
        <v>327</v>
      </c>
      <c r="B535" s="276" t="s">
        <v>328</v>
      </c>
      <c r="C535" s="114">
        <v>19738</v>
      </c>
      <c r="D535" s="115">
        <v>12661</v>
      </c>
      <c r="E535" s="115">
        <v>4431</v>
      </c>
      <c r="F535" s="127">
        <v>2646</v>
      </c>
      <c r="H535" s="171">
        <v>18901</v>
      </c>
      <c r="I535" s="171">
        <v>12041</v>
      </c>
      <c r="J535" s="171">
        <v>4214</v>
      </c>
      <c r="K535" s="171">
        <v>2646</v>
      </c>
      <c r="L535" s="171"/>
      <c r="N535" s="173">
        <f aca="true" t="shared" si="27" ref="N535:N598">IF(H535=0,"-",C535/H535*100-100)</f>
        <v>4.428337125019837</v>
      </c>
      <c r="O535" s="174">
        <f aca="true" t="shared" si="28" ref="O535:O598">IF(H535=0,"-",D535/I535*100-100)</f>
        <v>5.149073997176316</v>
      </c>
      <c r="P535" s="175">
        <f aca="true" t="shared" si="29" ref="P535:P598">IF(H535=0,"-",F535/(K535+L535)*100-100)</f>
        <v>0</v>
      </c>
      <c r="Q535" s="253"/>
      <c r="R535" s="254"/>
      <c r="S535" s="254"/>
      <c r="T535" s="254"/>
      <c r="U535" s="254"/>
      <c r="W535" s="176"/>
      <c r="X535" s="176"/>
      <c r="Y535" s="176"/>
      <c r="Z535" s="176"/>
    </row>
    <row r="536" spans="1:26" ht="13.5" hidden="1" thickBot="1">
      <c r="A536" s="277"/>
      <c r="B536" s="278"/>
      <c r="C536" s="118">
        <v>39644</v>
      </c>
      <c r="D536" s="119">
        <v>24394</v>
      </c>
      <c r="E536" s="119">
        <v>8538</v>
      </c>
      <c r="F536" s="128">
        <v>6712</v>
      </c>
      <c r="H536" s="178">
        <v>38181</v>
      </c>
      <c r="I536" s="178">
        <v>23310</v>
      </c>
      <c r="J536" s="178">
        <v>8159</v>
      </c>
      <c r="K536" s="178">
        <v>6712</v>
      </c>
      <c r="L536" s="178"/>
      <c r="N536" s="180">
        <f t="shared" si="27"/>
        <v>3.8317487755689967</v>
      </c>
      <c r="O536" s="181">
        <f t="shared" si="28"/>
        <v>4.650364650364651</v>
      </c>
      <c r="P536" s="182">
        <f t="shared" si="29"/>
        <v>0</v>
      </c>
      <c r="Q536" s="253"/>
      <c r="R536" s="255">
        <f>R535</f>
        <v>0</v>
      </c>
      <c r="S536" s="255">
        <f>S535</f>
        <v>0</v>
      </c>
      <c r="T536" s="255">
        <f>T535</f>
        <v>0</v>
      </c>
      <c r="U536" s="255">
        <f>U535</f>
        <v>0</v>
      </c>
      <c r="W536" s="183">
        <f>W535</f>
        <v>0</v>
      </c>
      <c r="X536" s="183">
        <f>X535</f>
        <v>0</v>
      </c>
      <c r="Y536" s="183">
        <f>Y535</f>
        <v>0</v>
      </c>
      <c r="Z536" s="183">
        <f>Z535</f>
        <v>0</v>
      </c>
    </row>
    <row r="537" spans="1:26" ht="12.75">
      <c r="A537" s="112" t="s">
        <v>329</v>
      </c>
      <c r="B537" s="113" t="s">
        <v>330</v>
      </c>
      <c r="C537" s="114">
        <v>44434</v>
      </c>
      <c r="D537" s="115">
        <v>30895</v>
      </c>
      <c r="E537" s="115">
        <v>10813</v>
      </c>
      <c r="F537" s="127">
        <v>2726</v>
      </c>
      <c r="H537" s="171">
        <v>42393</v>
      </c>
      <c r="I537" s="171">
        <v>29383</v>
      </c>
      <c r="J537" s="171">
        <v>10284</v>
      </c>
      <c r="K537" s="171">
        <v>2726</v>
      </c>
      <c r="L537" s="171"/>
      <c r="N537" s="173">
        <f t="shared" si="27"/>
        <v>4.814474087703175</v>
      </c>
      <c r="O537" s="174">
        <f t="shared" si="28"/>
        <v>5.145832624306564</v>
      </c>
      <c r="P537" s="175">
        <f t="shared" si="29"/>
        <v>0</v>
      </c>
      <c r="Q537" s="250"/>
      <c r="R537" s="254">
        <v>15</v>
      </c>
      <c r="S537" s="254"/>
      <c r="T537" s="254"/>
      <c r="U537" s="254"/>
      <c r="W537" s="176">
        <v>32</v>
      </c>
      <c r="X537" s="176"/>
      <c r="Y537" s="176"/>
      <c r="Z537" s="176"/>
    </row>
    <row r="538" spans="1:26" ht="13.5" thickBot="1">
      <c r="A538" s="116"/>
      <c r="B538" s="117"/>
      <c r="C538" s="118">
        <v>21848</v>
      </c>
      <c r="D538" s="119">
        <v>13495</v>
      </c>
      <c r="E538" s="119">
        <v>4723</v>
      </c>
      <c r="F538" s="128">
        <v>3630</v>
      </c>
      <c r="H538" s="178">
        <v>21038</v>
      </c>
      <c r="I538" s="178">
        <v>12895</v>
      </c>
      <c r="J538" s="178">
        <v>4513</v>
      </c>
      <c r="K538" s="178">
        <v>3630</v>
      </c>
      <c r="L538" s="178"/>
      <c r="N538" s="180">
        <f t="shared" si="27"/>
        <v>3.8501758722312047</v>
      </c>
      <c r="O538" s="181">
        <f t="shared" si="28"/>
        <v>4.652966265994564</v>
      </c>
      <c r="P538" s="182">
        <f t="shared" si="29"/>
        <v>0</v>
      </c>
      <c r="Q538" s="250"/>
      <c r="R538" s="255">
        <f>R537</f>
        <v>15</v>
      </c>
      <c r="S538" s="255">
        <f>S537</f>
        <v>0</v>
      </c>
      <c r="T538" s="255">
        <f>T537</f>
        <v>0</v>
      </c>
      <c r="U538" s="255">
        <f>U537</f>
        <v>0</v>
      </c>
      <c r="W538" s="183">
        <f>W537</f>
        <v>32</v>
      </c>
      <c r="X538" s="183">
        <f>X537</f>
        <v>0</v>
      </c>
      <c r="Y538" s="183">
        <f>Y537</f>
        <v>0</v>
      </c>
      <c r="Z538" s="183">
        <f>Z537</f>
        <v>0</v>
      </c>
    </row>
    <row r="539" spans="1:26" ht="12.75" hidden="1">
      <c r="A539" s="275" t="s">
        <v>331</v>
      </c>
      <c r="B539" s="276" t="s">
        <v>332</v>
      </c>
      <c r="C539" s="114">
        <v>28325</v>
      </c>
      <c r="D539" s="115">
        <v>19000</v>
      </c>
      <c r="E539" s="115">
        <v>6650</v>
      </c>
      <c r="F539" s="127">
        <v>2675</v>
      </c>
      <c r="H539" s="171">
        <v>27070</v>
      </c>
      <c r="I539" s="171">
        <v>18070</v>
      </c>
      <c r="J539" s="171">
        <v>6325</v>
      </c>
      <c r="K539" s="171">
        <v>2675</v>
      </c>
      <c r="L539" s="171"/>
      <c r="N539" s="173">
        <f t="shared" si="27"/>
        <v>4.636128555596613</v>
      </c>
      <c r="O539" s="174">
        <f t="shared" si="28"/>
        <v>5.1466519092418395</v>
      </c>
      <c r="P539" s="175">
        <f t="shared" si="29"/>
        <v>0</v>
      </c>
      <c r="Q539" s="253"/>
      <c r="R539" s="254"/>
      <c r="S539" s="254"/>
      <c r="T539" s="254"/>
      <c r="U539" s="254"/>
      <c r="W539" s="176"/>
      <c r="X539" s="176"/>
      <c r="Y539" s="176"/>
      <c r="Z539" s="176"/>
    </row>
    <row r="540" spans="1:26" ht="13.5" hidden="1" thickBot="1">
      <c r="A540" s="277"/>
      <c r="B540" s="278"/>
      <c r="C540" s="118">
        <v>23991</v>
      </c>
      <c r="D540" s="119">
        <v>15079</v>
      </c>
      <c r="E540" s="119">
        <v>5278</v>
      </c>
      <c r="F540" s="128">
        <v>3634</v>
      </c>
      <c r="H540" s="178">
        <v>23086</v>
      </c>
      <c r="I540" s="178">
        <v>14409</v>
      </c>
      <c r="J540" s="178">
        <v>5043</v>
      </c>
      <c r="K540" s="178">
        <v>3634</v>
      </c>
      <c r="L540" s="178"/>
      <c r="N540" s="180">
        <f t="shared" si="27"/>
        <v>3.9201247509313077</v>
      </c>
      <c r="O540" s="181">
        <f t="shared" si="28"/>
        <v>4.649871608022778</v>
      </c>
      <c r="P540" s="182">
        <f t="shared" si="29"/>
        <v>0</v>
      </c>
      <c r="Q540" s="253"/>
      <c r="R540" s="255">
        <f>R539</f>
        <v>0</v>
      </c>
      <c r="S540" s="255">
        <f>S539</f>
        <v>0</v>
      </c>
      <c r="T540" s="255">
        <f>T539</f>
        <v>0</v>
      </c>
      <c r="U540" s="255">
        <f>U539</f>
        <v>0</v>
      </c>
      <c r="W540" s="183">
        <f>W539</f>
        <v>0</v>
      </c>
      <c r="X540" s="183">
        <f>X539</f>
        <v>0</v>
      </c>
      <c r="Y540" s="183">
        <f>Y539</f>
        <v>0</v>
      </c>
      <c r="Z540" s="183">
        <f>Z539</f>
        <v>0</v>
      </c>
    </row>
    <row r="541" spans="1:26" ht="12.75" hidden="1">
      <c r="A541" s="275" t="s">
        <v>333</v>
      </c>
      <c r="B541" s="276" t="s">
        <v>334</v>
      </c>
      <c r="C541" s="114">
        <v>0</v>
      </c>
      <c r="D541" s="115">
        <v>0</v>
      </c>
      <c r="E541" s="115">
        <v>0</v>
      </c>
      <c r="F541" s="127">
        <v>0</v>
      </c>
      <c r="H541" s="171">
        <v>0</v>
      </c>
      <c r="I541" s="171">
        <v>0</v>
      </c>
      <c r="J541" s="171">
        <v>0</v>
      </c>
      <c r="K541" s="171">
        <v>0</v>
      </c>
      <c r="L541" s="171"/>
      <c r="N541" s="173" t="str">
        <f t="shared" si="27"/>
        <v>-</v>
      </c>
      <c r="O541" s="174" t="str">
        <f t="shared" si="28"/>
        <v>-</v>
      </c>
      <c r="P541" s="175" t="str">
        <f t="shared" si="29"/>
        <v>-</v>
      </c>
      <c r="Q541" s="253"/>
      <c r="R541" s="254"/>
      <c r="S541" s="254"/>
      <c r="T541" s="254"/>
      <c r="U541" s="254"/>
      <c r="W541" s="176"/>
      <c r="X541" s="176"/>
      <c r="Y541" s="176"/>
      <c r="Z541" s="176"/>
    </row>
    <row r="542" spans="1:26" ht="13.5" hidden="1" thickBot="1">
      <c r="A542" s="277"/>
      <c r="B542" s="278"/>
      <c r="C542" s="118">
        <v>0</v>
      </c>
      <c r="D542" s="119">
        <v>0</v>
      </c>
      <c r="E542" s="119">
        <v>0</v>
      </c>
      <c r="F542" s="128">
        <v>0</v>
      </c>
      <c r="H542" s="178">
        <v>0</v>
      </c>
      <c r="I542" s="178">
        <v>0</v>
      </c>
      <c r="J542" s="178">
        <v>0</v>
      </c>
      <c r="K542" s="178">
        <v>0</v>
      </c>
      <c r="L542" s="178"/>
      <c r="N542" s="180" t="str">
        <f t="shared" si="27"/>
        <v>-</v>
      </c>
      <c r="O542" s="181" t="str">
        <f t="shared" si="28"/>
        <v>-</v>
      </c>
      <c r="P542" s="182" t="str">
        <f t="shared" si="29"/>
        <v>-</v>
      </c>
      <c r="Q542" s="253"/>
      <c r="R542" s="255">
        <f>R541</f>
        <v>0</v>
      </c>
      <c r="S542" s="255">
        <f>S541</f>
        <v>0</v>
      </c>
      <c r="T542" s="255">
        <f>T541</f>
        <v>0</v>
      </c>
      <c r="U542" s="255">
        <f>U541</f>
        <v>0</v>
      </c>
      <c r="W542" s="183">
        <f>W541</f>
        <v>0</v>
      </c>
      <c r="X542" s="183">
        <f>X541</f>
        <v>0</v>
      </c>
      <c r="Y542" s="183">
        <f>Y541</f>
        <v>0</v>
      </c>
      <c r="Z542" s="183">
        <f>Z541</f>
        <v>0</v>
      </c>
    </row>
    <row r="543" spans="1:26" ht="12.75">
      <c r="A543" s="112" t="s">
        <v>335</v>
      </c>
      <c r="B543" s="113" t="s">
        <v>336</v>
      </c>
      <c r="C543" s="114">
        <v>28482</v>
      </c>
      <c r="D543" s="115">
        <v>19037</v>
      </c>
      <c r="E543" s="115">
        <v>6663</v>
      </c>
      <c r="F543" s="127">
        <v>2782</v>
      </c>
      <c r="H543" s="171">
        <v>27231</v>
      </c>
      <c r="I543" s="171">
        <v>18110</v>
      </c>
      <c r="J543" s="171">
        <v>6339</v>
      </c>
      <c r="K543" s="171">
        <v>2782</v>
      </c>
      <c r="L543" s="171"/>
      <c r="N543" s="173">
        <f t="shared" si="27"/>
        <v>4.594028864162155</v>
      </c>
      <c r="O543" s="174">
        <f t="shared" si="28"/>
        <v>5.118718939812254</v>
      </c>
      <c r="P543" s="175">
        <f t="shared" si="29"/>
        <v>0</v>
      </c>
      <c r="Q543" s="257" t="s">
        <v>2844</v>
      </c>
      <c r="R543" s="254">
        <v>8</v>
      </c>
      <c r="S543" s="254"/>
      <c r="T543" s="254"/>
      <c r="U543" s="254"/>
      <c r="W543" s="176">
        <v>24</v>
      </c>
      <c r="X543" s="176"/>
      <c r="Y543" s="176"/>
      <c r="Z543" s="176"/>
    </row>
    <row r="544" spans="1:26" ht="13.5" thickBot="1">
      <c r="A544" s="116"/>
      <c r="B544" s="117"/>
      <c r="C544" s="118">
        <v>43333</v>
      </c>
      <c r="D544" s="119">
        <v>22948</v>
      </c>
      <c r="E544" s="119">
        <v>8032</v>
      </c>
      <c r="F544" s="128">
        <v>12353</v>
      </c>
      <c r="H544" s="178">
        <v>41956</v>
      </c>
      <c r="I544" s="178">
        <v>21928</v>
      </c>
      <c r="J544" s="178">
        <v>7675</v>
      </c>
      <c r="K544" s="178">
        <v>12353</v>
      </c>
      <c r="L544" s="178"/>
      <c r="N544" s="180">
        <f t="shared" si="27"/>
        <v>3.282009724473255</v>
      </c>
      <c r="O544" s="181">
        <f t="shared" si="28"/>
        <v>4.6515870120394</v>
      </c>
      <c r="P544" s="182">
        <f t="shared" si="29"/>
        <v>0</v>
      </c>
      <c r="Q544" s="257"/>
      <c r="R544" s="255">
        <f>R543</f>
        <v>8</v>
      </c>
      <c r="S544" s="255">
        <f>S543</f>
        <v>0</v>
      </c>
      <c r="T544" s="255">
        <f>T543</f>
        <v>0</v>
      </c>
      <c r="U544" s="255">
        <f>U543</f>
        <v>0</v>
      </c>
      <c r="W544" s="183">
        <f>W543</f>
        <v>24</v>
      </c>
      <c r="X544" s="183">
        <f>X543</f>
        <v>0</v>
      </c>
      <c r="Y544" s="183">
        <f>Y543</f>
        <v>0</v>
      </c>
      <c r="Z544" s="183">
        <f>Z543</f>
        <v>0</v>
      </c>
    </row>
    <row r="545" spans="1:26" ht="12.75">
      <c r="A545" s="112" t="s">
        <v>337</v>
      </c>
      <c r="B545" s="125" t="s">
        <v>338</v>
      </c>
      <c r="C545" s="114">
        <v>29271</v>
      </c>
      <c r="D545" s="115">
        <v>19712</v>
      </c>
      <c r="E545" s="115">
        <v>6899</v>
      </c>
      <c r="F545" s="127">
        <v>2660</v>
      </c>
      <c r="H545" s="171">
        <v>27968</v>
      </c>
      <c r="I545" s="171">
        <v>18747</v>
      </c>
      <c r="J545" s="171">
        <v>6561</v>
      </c>
      <c r="K545" s="171">
        <v>2660</v>
      </c>
      <c r="L545" s="171"/>
      <c r="N545" s="173">
        <f t="shared" si="27"/>
        <v>4.65889588100687</v>
      </c>
      <c r="O545" s="174">
        <f t="shared" si="28"/>
        <v>5.147490265109084</v>
      </c>
      <c r="P545" s="175">
        <f t="shared" si="29"/>
        <v>0</v>
      </c>
      <c r="Q545" s="250"/>
      <c r="R545" s="254">
        <f>29+7</f>
        <v>36</v>
      </c>
      <c r="S545" s="254"/>
      <c r="T545" s="254"/>
      <c r="U545" s="254"/>
      <c r="W545" s="176">
        <v>47</v>
      </c>
      <c r="X545" s="176"/>
      <c r="Y545" s="176"/>
      <c r="Z545" s="176"/>
    </row>
    <row r="546" spans="1:26" ht="13.5" thickBot="1">
      <c r="A546" s="116"/>
      <c r="B546" s="126"/>
      <c r="C546" s="118">
        <v>46792</v>
      </c>
      <c r="D546" s="119">
        <v>25504</v>
      </c>
      <c r="E546" s="119">
        <v>8926</v>
      </c>
      <c r="F546" s="128">
        <v>12362</v>
      </c>
      <c r="H546" s="178">
        <v>45262</v>
      </c>
      <c r="I546" s="178">
        <v>24370</v>
      </c>
      <c r="J546" s="178">
        <v>8530</v>
      </c>
      <c r="K546" s="178">
        <v>12362</v>
      </c>
      <c r="L546" s="178"/>
      <c r="N546" s="180">
        <f t="shared" si="27"/>
        <v>3.3803190314170877</v>
      </c>
      <c r="O546" s="181">
        <f t="shared" si="28"/>
        <v>4.653262207632338</v>
      </c>
      <c r="P546" s="182">
        <f t="shared" si="29"/>
        <v>0</v>
      </c>
      <c r="Q546" s="250"/>
      <c r="R546" s="255">
        <f>R545</f>
        <v>36</v>
      </c>
      <c r="S546" s="255">
        <f>S545</f>
        <v>0</v>
      </c>
      <c r="T546" s="255">
        <f>T545</f>
        <v>0</v>
      </c>
      <c r="U546" s="255">
        <f>U545</f>
        <v>0</v>
      </c>
      <c r="W546" s="183">
        <f>W545</f>
        <v>47</v>
      </c>
      <c r="X546" s="183">
        <f>X545</f>
        <v>0</v>
      </c>
      <c r="Y546" s="183">
        <f>Y545</f>
        <v>0</v>
      </c>
      <c r="Z546" s="183">
        <f>Z545</f>
        <v>0</v>
      </c>
    </row>
    <row r="547" spans="1:26" ht="12.75" hidden="1">
      <c r="A547" s="275" t="s">
        <v>339</v>
      </c>
      <c r="B547" s="281" t="s">
        <v>340</v>
      </c>
      <c r="C547" s="114">
        <v>0</v>
      </c>
      <c r="D547" s="115">
        <v>0</v>
      </c>
      <c r="E547" s="115">
        <v>0</v>
      </c>
      <c r="F547" s="127">
        <v>0</v>
      </c>
      <c r="H547" s="171">
        <v>0</v>
      </c>
      <c r="I547" s="171">
        <v>0</v>
      </c>
      <c r="J547" s="171">
        <v>0</v>
      </c>
      <c r="K547" s="171">
        <v>0</v>
      </c>
      <c r="L547" s="171"/>
      <c r="N547" s="173" t="str">
        <f t="shared" si="27"/>
        <v>-</v>
      </c>
      <c r="O547" s="174" t="str">
        <f t="shared" si="28"/>
        <v>-</v>
      </c>
      <c r="P547" s="175" t="str">
        <f t="shared" si="29"/>
        <v>-</v>
      </c>
      <c r="Q547" s="253"/>
      <c r="R547" s="254"/>
      <c r="S547" s="254"/>
      <c r="T547" s="254"/>
      <c r="U547" s="254"/>
      <c r="W547" s="176"/>
      <c r="X547" s="176"/>
      <c r="Y547" s="176"/>
      <c r="Z547" s="176"/>
    </row>
    <row r="548" spans="1:26" ht="13.5" hidden="1" thickBot="1">
      <c r="A548" s="277"/>
      <c r="B548" s="282"/>
      <c r="C548" s="118">
        <v>0</v>
      </c>
      <c r="D548" s="119">
        <v>0</v>
      </c>
      <c r="E548" s="119">
        <v>0</v>
      </c>
      <c r="F548" s="128">
        <v>0</v>
      </c>
      <c r="H548" s="178">
        <v>0</v>
      </c>
      <c r="I548" s="178">
        <v>0</v>
      </c>
      <c r="J548" s="178">
        <v>0</v>
      </c>
      <c r="K548" s="178">
        <v>0</v>
      </c>
      <c r="L548" s="178"/>
      <c r="N548" s="180" t="str">
        <f t="shared" si="27"/>
        <v>-</v>
      </c>
      <c r="O548" s="181" t="str">
        <f t="shared" si="28"/>
        <v>-</v>
      </c>
      <c r="P548" s="182" t="str">
        <f t="shared" si="29"/>
        <v>-</v>
      </c>
      <c r="Q548" s="253"/>
      <c r="R548" s="255">
        <f>R547</f>
        <v>0</v>
      </c>
      <c r="S548" s="255">
        <f>S547</f>
        <v>0</v>
      </c>
      <c r="T548" s="255">
        <f>T547</f>
        <v>0</v>
      </c>
      <c r="U548" s="255">
        <f>U547</f>
        <v>0</v>
      </c>
      <c r="W548" s="183">
        <f>W547</f>
        <v>0</v>
      </c>
      <c r="X548" s="183">
        <f>X547</f>
        <v>0</v>
      </c>
      <c r="Y548" s="183">
        <f>Y547</f>
        <v>0</v>
      </c>
      <c r="Z548" s="183">
        <f>Z547</f>
        <v>0</v>
      </c>
    </row>
    <row r="549" spans="1:26" ht="12.75">
      <c r="A549" s="112" t="s">
        <v>341</v>
      </c>
      <c r="B549" s="125" t="s">
        <v>342</v>
      </c>
      <c r="C549" s="114">
        <v>31751</v>
      </c>
      <c r="D549" s="115">
        <v>21541</v>
      </c>
      <c r="E549" s="115">
        <v>7539</v>
      </c>
      <c r="F549" s="127">
        <v>2671</v>
      </c>
      <c r="H549" s="171">
        <v>30327</v>
      </c>
      <c r="I549" s="171">
        <v>20486</v>
      </c>
      <c r="J549" s="171">
        <v>7170</v>
      </c>
      <c r="K549" s="171">
        <v>2671</v>
      </c>
      <c r="L549" s="171"/>
      <c r="N549" s="173">
        <f t="shared" si="27"/>
        <v>4.695485870676293</v>
      </c>
      <c r="O549" s="174">
        <f t="shared" si="28"/>
        <v>5.149858439910176</v>
      </c>
      <c r="P549" s="175">
        <f t="shared" si="29"/>
        <v>0</v>
      </c>
      <c r="Q549" s="257" t="s">
        <v>2844</v>
      </c>
      <c r="R549" s="254"/>
      <c r="S549" s="254"/>
      <c r="T549" s="254"/>
      <c r="U549" s="254"/>
      <c r="W549" s="176">
        <v>4</v>
      </c>
      <c r="X549" s="176"/>
      <c r="Y549" s="176"/>
      <c r="Z549" s="176"/>
    </row>
    <row r="550" spans="1:26" ht="13.5" thickBot="1">
      <c r="A550" s="116"/>
      <c r="B550" s="126"/>
      <c r="C550" s="118">
        <v>45097</v>
      </c>
      <c r="D550" s="119">
        <v>26129</v>
      </c>
      <c r="E550" s="119">
        <v>9145</v>
      </c>
      <c r="F550" s="128">
        <v>9823</v>
      </c>
      <c r="H550" s="178">
        <v>43530</v>
      </c>
      <c r="I550" s="178">
        <v>24968</v>
      </c>
      <c r="J550" s="178">
        <v>8739</v>
      </c>
      <c r="K550" s="178">
        <v>9823</v>
      </c>
      <c r="L550" s="178"/>
      <c r="N550" s="180">
        <f t="shared" si="27"/>
        <v>3.5998162186997433</v>
      </c>
      <c r="O550" s="181">
        <f t="shared" si="28"/>
        <v>4.6499519384812515</v>
      </c>
      <c r="P550" s="182">
        <f t="shared" si="29"/>
        <v>0</v>
      </c>
      <c r="Q550" s="257"/>
      <c r="R550" s="255">
        <f>R549</f>
        <v>0</v>
      </c>
      <c r="S550" s="255">
        <f>S549</f>
        <v>0</v>
      </c>
      <c r="T550" s="255">
        <f>T549</f>
        <v>0</v>
      </c>
      <c r="U550" s="255">
        <f>U549</f>
        <v>0</v>
      </c>
      <c r="W550" s="183">
        <f>W549</f>
        <v>4</v>
      </c>
      <c r="X550" s="183">
        <f>X549</f>
        <v>0</v>
      </c>
      <c r="Y550" s="183">
        <f>Y549</f>
        <v>0</v>
      </c>
      <c r="Z550" s="183">
        <f>Z549</f>
        <v>0</v>
      </c>
    </row>
    <row r="551" spans="1:26" ht="12.75">
      <c r="A551" s="112" t="s">
        <v>343</v>
      </c>
      <c r="B551" s="125" t="s">
        <v>344</v>
      </c>
      <c r="C551" s="114">
        <v>23663</v>
      </c>
      <c r="D551" s="115">
        <v>15476</v>
      </c>
      <c r="E551" s="115">
        <v>5417</v>
      </c>
      <c r="F551" s="127">
        <v>2770</v>
      </c>
      <c r="H551" s="171">
        <v>22639</v>
      </c>
      <c r="I551" s="171">
        <v>14718</v>
      </c>
      <c r="J551" s="171">
        <v>5151</v>
      </c>
      <c r="K551" s="171">
        <v>2770</v>
      </c>
      <c r="L551" s="171"/>
      <c r="N551" s="173">
        <f t="shared" si="27"/>
        <v>4.523167984451604</v>
      </c>
      <c r="O551" s="174">
        <f t="shared" si="28"/>
        <v>5.150156271232504</v>
      </c>
      <c r="P551" s="175">
        <f t="shared" si="29"/>
        <v>0</v>
      </c>
      <c r="Q551" s="250"/>
      <c r="R551" s="254">
        <v>4</v>
      </c>
      <c r="S551" s="254"/>
      <c r="T551" s="254"/>
      <c r="U551" s="254"/>
      <c r="W551" s="176">
        <v>6</v>
      </c>
      <c r="X551" s="176"/>
      <c r="Y551" s="176"/>
      <c r="Z551" s="176"/>
    </row>
    <row r="552" spans="1:26" ht="13.5" thickBot="1">
      <c r="A552" s="116"/>
      <c r="B552" s="126"/>
      <c r="C552" s="118">
        <v>47183</v>
      </c>
      <c r="D552" s="119">
        <v>25793</v>
      </c>
      <c r="E552" s="119">
        <v>9028</v>
      </c>
      <c r="F552" s="128">
        <v>12362</v>
      </c>
      <c r="H552" s="178">
        <v>45635</v>
      </c>
      <c r="I552" s="178">
        <v>24647</v>
      </c>
      <c r="J552" s="178">
        <v>8626</v>
      </c>
      <c r="K552" s="178">
        <v>12362</v>
      </c>
      <c r="L552" s="178"/>
      <c r="N552" s="180">
        <f t="shared" si="27"/>
        <v>3.392133231072634</v>
      </c>
      <c r="O552" s="181">
        <f t="shared" si="28"/>
        <v>4.6496531017973695</v>
      </c>
      <c r="P552" s="182">
        <f t="shared" si="29"/>
        <v>0</v>
      </c>
      <c r="Q552" s="250"/>
      <c r="R552" s="255">
        <f>R551</f>
        <v>4</v>
      </c>
      <c r="S552" s="255">
        <f>S551</f>
        <v>0</v>
      </c>
      <c r="T552" s="255">
        <f>T551</f>
        <v>0</v>
      </c>
      <c r="U552" s="255">
        <f>U551</f>
        <v>0</v>
      </c>
      <c r="W552" s="183">
        <f>W551</f>
        <v>6</v>
      </c>
      <c r="X552" s="183">
        <f>X551</f>
        <v>0</v>
      </c>
      <c r="Y552" s="183">
        <f>Y551</f>
        <v>0</v>
      </c>
      <c r="Z552" s="183">
        <f>Z551</f>
        <v>0</v>
      </c>
    </row>
    <row r="553" spans="1:26" ht="12.75">
      <c r="A553" s="112" t="s">
        <v>345</v>
      </c>
      <c r="B553" s="125" t="s">
        <v>346</v>
      </c>
      <c r="C553" s="114">
        <v>44418</v>
      </c>
      <c r="D553" s="115">
        <v>30933</v>
      </c>
      <c r="E553" s="115">
        <v>10827</v>
      </c>
      <c r="F553" s="127">
        <v>2658</v>
      </c>
      <c r="H553" s="171">
        <v>42374</v>
      </c>
      <c r="I553" s="171">
        <v>29419</v>
      </c>
      <c r="J553" s="171">
        <v>10297</v>
      </c>
      <c r="K553" s="171">
        <v>2658</v>
      </c>
      <c r="L553" s="171"/>
      <c r="N553" s="173">
        <f t="shared" si="27"/>
        <v>4.823712653985936</v>
      </c>
      <c r="O553" s="174">
        <f t="shared" si="28"/>
        <v>5.146334001835555</v>
      </c>
      <c r="P553" s="175">
        <f t="shared" si="29"/>
        <v>0</v>
      </c>
      <c r="Q553" s="250"/>
      <c r="R553" s="254"/>
      <c r="S553" s="254"/>
      <c r="T553" s="254"/>
      <c r="U553" s="254"/>
      <c r="W553" s="176">
        <v>1</v>
      </c>
      <c r="X553" s="176"/>
      <c r="Y553" s="176"/>
      <c r="Z553" s="176"/>
    </row>
    <row r="554" spans="1:26" ht="13.5" thickBot="1">
      <c r="A554" s="116"/>
      <c r="B554" s="126"/>
      <c r="C554" s="118">
        <v>55909</v>
      </c>
      <c r="D554" s="119">
        <v>32239</v>
      </c>
      <c r="E554" s="119">
        <v>11284</v>
      </c>
      <c r="F554" s="128">
        <v>12386</v>
      </c>
      <c r="H554" s="178">
        <v>53974</v>
      </c>
      <c r="I554" s="178">
        <v>30806</v>
      </c>
      <c r="J554" s="178">
        <v>10782</v>
      </c>
      <c r="K554" s="178">
        <v>12386</v>
      </c>
      <c r="L554" s="178"/>
      <c r="N554" s="180">
        <f t="shared" si="27"/>
        <v>3.585059473079639</v>
      </c>
      <c r="O554" s="181">
        <f t="shared" si="28"/>
        <v>4.651691228981363</v>
      </c>
      <c r="P554" s="182">
        <f t="shared" si="29"/>
        <v>0</v>
      </c>
      <c r="Q554" s="250"/>
      <c r="R554" s="255">
        <f>R553</f>
        <v>0</v>
      </c>
      <c r="S554" s="255">
        <f>S553</f>
        <v>0</v>
      </c>
      <c r="T554" s="255">
        <f>T553</f>
        <v>0</v>
      </c>
      <c r="U554" s="255">
        <f>U553</f>
        <v>0</v>
      </c>
      <c r="W554" s="183">
        <f>W553</f>
        <v>1</v>
      </c>
      <c r="X554" s="183">
        <f>X553</f>
        <v>0</v>
      </c>
      <c r="Y554" s="183">
        <f>Y553</f>
        <v>0</v>
      </c>
      <c r="Z554" s="183">
        <f>Z553</f>
        <v>0</v>
      </c>
    </row>
    <row r="555" spans="1:26" ht="12.75">
      <c r="A555" s="112" t="s">
        <v>347</v>
      </c>
      <c r="B555" s="125" t="s">
        <v>348</v>
      </c>
      <c r="C555" s="114">
        <v>27391</v>
      </c>
      <c r="D555" s="115">
        <v>18318</v>
      </c>
      <c r="E555" s="115">
        <v>6411</v>
      </c>
      <c r="F555" s="127">
        <v>2662</v>
      </c>
      <c r="H555" s="171">
        <v>26180</v>
      </c>
      <c r="I555" s="171">
        <v>17421</v>
      </c>
      <c r="J555" s="171">
        <v>6097</v>
      </c>
      <c r="K555" s="171">
        <v>2662</v>
      </c>
      <c r="L555" s="171"/>
      <c r="N555" s="173">
        <f t="shared" si="27"/>
        <v>4.625668449197846</v>
      </c>
      <c r="O555" s="174">
        <f t="shared" si="28"/>
        <v>5.148958153952137</v>
      </c>
      <c r="P555" s="175">
        <f t="shared" si="29"/>
        <v>0</v>
      </c>
      <c r="Q555" s="250"/>
      <c r="R555" s="254"/>
      <c r="S555" s="254"/>
      <c r="T555" s="254"/>
      <c r="U555" s="254"/>
      <c r="W555" s="176">
        <v>6</v>
      </c>
      <c r="X555" s="176"/>
      <c r="Y555" s="176"/>
      <c r="Z555" s="176"/>
    </row>
    <row r="556" spans="1:26" ht="13.5" thickBot="1">
      <c r="A556" s="116"/>
      <c r="B556" s="126"/>
      <c r="C556" s="118">
        <v>45747</v>
      </c>
      <c r="D556" s="119">
        <v>24732</v>
      </c>
      <c r="E556" s="119">
        <v>8656</v>
      </c>
      <c r="F556" s="128">
        <v>12359</v>
      </c>
      <c r="H556" s="178">
        <v>44264</v>
      </c>
      <c r="I556" s="178">
        <v>23633</v>
      </c>
      <c r="J556" s="178">
        <v>8272</v>
      </c>
      <c r="K556" s="178">
        <v>12359</v>
      </c>
      <c r="L556" s="178"/>
      <c r="N556" s="180">
        <f t="shared" si="27"/>
        <v>3.3503524308693216</v>
      </c>
      <c r="O556" s="181">
        <f t="shared" si="28"/>
        <v>4.650277154825886</v>
      </c>
      <c r="P556" s="182">
        <f t="shared" si="29"/>
        <v>0</v>
      </c>
      <c r="Q556" s="250"/>
      <c r="R556" s="255">
        <f>R555</f>
        <v>0</v>
      </c>
      <c r="S556" s="255">
        <f>S555</f>
        <v>0</v>
      </c>
      <c r="T556" s="255">
        <f>T555</f>
        <v>0</v>
      </c>
      <c r="U556" s="255">
        <f>U555</f>
        <v>0</v>
      </c>
      <c r="W556" s="183">
        <f>W555</f>
        <v>6</v>
      </c>
      <c r="X556" s="183">
        <f>X555</f>
        <v>0</v>
      </c>
      <c r="Y556" s="183">
        <f>Y555</f>
        <v>0</v>
      </c>
      <c r="Z556" s="183">
        <f>Z555</f>
        <v>0</v>
      </c>
    </row>
    <row r="557" spans="1:26" ht="12.75" hidden="1">
      <c r="A557" s="275" t="s">
        <v>349</v>
      </c>
      <c r="B557" s="281" t="s">
        <v>350</v>
      </c>
      <c r="C557" s="114">
        <v>23663</v>
      </c>
      <c r="D557" s="115">
        <v>15476</v>
      </c>
      <c r="E557" s="115">
        <v>5417</v>
      </c>
      <c r="F557" s="127">
        <v>2770</v>
      </c>
      <c r="H557" s="171">
        <v>22639</v>
      </c>
      <c r="I557" s="171">
        <v>14718</v>
      </c>
      <c r="J557" s="171">
        <v>5151</v>
      </c>
      <c r="K557" s="171">
        <v>2770</v>
      </c>
      <c r="L557" s="171"/>
      <c r="N557" s="173">
        <f t="shared" si="27"/>
        <v>4.523167984451604</v>
      </c>
      <c r="O557" s="174">
        <f t="shared" si="28"/>
        <v>5.150156271232504</v>
      </c>
      <c r="P557" s="175">
        <f t="shared" si="29"/>
        <v>0</v>
      </c>
      <c r="Q557" s="253"/>
      <c r="R557" s="254"/>
      <c r="S557" s="254"/>
      <c r="T557" s="254"/>
      <c r="U557" s="254"/>
      <c r="W557" s="176"/>
      <c r="X557" s="176"/>
      <c r="Y557" s="176"/>
      <c r="Z557" s="176"/>
    </row>
    <row r="558" spans="1:26" ht="13.5" hidden="1" thickBot="1">
      <c r="A558" s="277"/>
      <c r="B558" s="282"/>
      <c r="C558" s="118">
        <v>47183</v>
      </c>
      <c r="D558" s="119">
        <v>25793</v>
      </c>
      <c r="E558" s="119">
        <v>9028</v>
      </c>
      <c r="F558" s="128">
        <v>12362</v>
      </c>
      <c r="H558" s="178">
        <v>45635</v>
      </c>
      <c r="I558" s="178">
        <v>24647</v>
      </c>
      <c r="J558" s="178">
        <v>8626</v>
      </c>
      <c r="K558" s="178">
        <v>12362</v>
      </c>
      <c r="L558" s="178"/>
      <c r="N558" s="180">
        <f t="shared" si="27"/>
        <v>3.392133231072634</v>
      </c>
      <c r="O558" s="181">
        <f t="shared" si="28"/>
        <v>4.6496531017973695</v>
      </c>
      <c r="P558" s="182">
        <f t="shared" si="29"/>
        <v>0</v>
      </c>
      <c r="Q558" s="253"/>
      <c r="R558" s="255">
        <f>R557</f>
        <v>0</v>
      </c>
      <c r="S558" s="255">
        <f>S557</f>
        <v>0</v>
      </c>
      <c r="T558" s="255">
        <f>T557</f>
        <v>0</v>
      </c>
      <c r="U558" s="255">
        <f>U557</f>
        <v>0</v>
      </c>
      <c r="W558" s="183">
        <f>W557</f>
        <v>0</v>
      </c>
      <c r="X558" s="183">
        <f>X557</f>
        <v>0</v>
      </c>
      <c r="Y558" s="183">
        <f>Y557</f>
        <v>0</v>
      </c>
      <c r="Z558" s="183">
        <f>Z557</f>
        <v>0</v>
      </c>
    </row>
    <row r="559" spans="1:26" ht="12.75" hidden="1">
      <c r="A559" s="275" t="s">
        <v>351</v>
      </c>
      <c r="B559" s="281" t="s">
        <v>352</v>
      </c>
      <c r="C559" s="114">
        <v>0</v>
      </c>
      <c r="D559" s="115">
        <v>0</v>
      </c>
      <c r="E559" s="115">
        <v>0</v>
      </c>
      <c r="F559" s="127">
        <v>0</v>
      </c>
      <c r="H559" s="171">
        <v>0</v>
      </c>
      <c r="I559" s="171">
        <v>0</v>
      </c>
      <c r="J559" s="171">
        <v>0</v>
      </c>
      <c r="K559" s="171">
        <v>0</v>
      </c>
      <c r="L559" s="171"/>
      <c r="N559" s="173" t="str">
        <f t="shared" si="27"/>
        <v>-</v>
      </c>
      <c r="O559" s="174" t="str">
        <f t="shared" si="28"/>
        <v>-</v>
      </c>
      <c r="P559" s="175" t="str">
        <f t="shared" si="29"/>
        <v>-</v>
      </c>
      <c r="Q559" s="253"/>
      <c r="R559" s="254"/>
      <c r="S559" s="254"/>
      <c r="T559" s="254"/>
      <c r="U559" s="254"/>
      <c r="W559" s="176"/>
      <c r="X559" s="176"/>
      <c r="Y559" s="176"/>
      <c r="Z559" s="176"/>
    </row>
    <row r="560" spans="1:26" ht="13.5" hidden="1" thickBot="1">
      <c r="A560" s="277"/>
      <c r="B560" s="282"/>
      <c r="C560" s="118">
        <v>0</v>
      </c>
      <c r="D560" s="119">
        <v>0</v>
      </c>
      <c r="E560" s="119">
        <v>0</v>
      </c>
      <c r="F560" s="128">
        <v>0</v>
      </c>
      <c r="H560" s="178">
        <v>0</v>
      </c>
      <c r="I560" s="178">
        <v>0</v>
      </c>
      <c r="J560" s="178">
        <v>0</v>
      </c>
      <c r="K560" s="178">
        <v>0</v>
      </c>
      <c r="L560" s="178"/>
      <c r="N560" s="180" t="str">
        <f t="shared" si="27"/>
        <v>-</v>
      </c>
      <c r="O560" s="181" t="str">
        <f t="shared" si="28"/>
        <v>-</v>
      </c>
      <c r="P560" s="182" t="str">
        <f t="shared" si="29"/>
        <v>-</v>
      </c>
      <c r="Q560" s="253"/>
      <c r="R560" s="255">
        <f>R559</f>
        <v>0</v>
      </c>
      <c r="S560" s="255">
        <f>S559</f>
        <v>0</v>
      </c>
      <c r="T560" s="255">
        <f>T559</f>
        <v>0</v>
      </c>
      <c r="U560" s="255">
        <f>U559</f>
        <v>0</v>
      </c>
      <c r="W560" s="183">
        <f>W559</f>
        <v>0</v>
      </c>
      <c r="X560" s="183">
        <f>X559</f>
        <v>0</v>
      </c>
      <c r="Y560" s="183">
        <f>Y559</f>
        <v>0</v>
      </c>
      <c r="Z560" s="183">
        <f>Z559</f>
        <v>0</v>
      </c>
    </row>
    <row r="561" spans="1:26" ht="12.75">
      <c r="A561" s="112" t="s">
        <v>353</v>
      </c>
      <c r="B561" s="125" t="s">
        <v>354</v>
      </c>
      <c r="C561" s="114">
        <v>26625</v>
      </c>
      <c r="D561" s="115">
        <v>17758</v>
      </c>
      <c r="E561" s="115">
        <v>6215</v>
      </c>
      <c r="F561" s="127">
        <v>2652</v>
      </c>
      <c r="H561" s="171">
        <v>25452</v>
      </c>
      <c r="I561" s="171">
        <v>16889</v>
      </c>
      <c r="J561" s="171">
        <v>5911</v>
      </c>
      <c r="K561" s="171">
        <v>2652</v>
      </c>
      <c r="L561" s="171"/>
      <c r="N561" s="173">
        <f t="shared" si="27"/>
        <v>4.608675153229598</v>
      </c>
      <c r="O561" s="174">
        <f t="shared" si="28"/>
        <v>5.14536088578366</v>
      </c>
      <c r="P561" s="175">
        <f t="shared" si="29"/>
        <v>0</v>
      </c>
      <c r="Q561" s="250"/>
      <c r="R561" s="254"/>
      <c r="S561" s="254"/>
      <c r="T561" s="254"/>
      <c r="U561" s="254"/>
      <c r="W561" s="176">
        <v>3</v>
      </c>
      <c r="X561" s="176"/>
      <c r="Y561" s="176"/>
      <c r="Z561" s="176"/>
    </row>
    <row r="562" spans="1:26" ht="13.5" thickBot="1">
      <c r="A562" s="116"/>
      <c r="B562" s="126"/>
      <c r="C562" s="118">
        <v>47357</v>
      </c>
      <c r="D562" s="119">
        <v>25922</v>
      </c>
      <c r="E562" s="119">
        <v>9073</v>
      </c>
      <c r="F562" s="128">
        <v>12362</v>
      </c>
      <c r="H562" s="178">
        <v>45802</v>
      </c>
      <c r="I562" s="178">
        <v>24770</v>
      </c>
      <c r="J562" s="178">
        <v>8670</v>
      </c>
      <c r="K562" s="178">
        <v>12362</v>
      </c>
      <c r="L562" s="178"/>
      <c r="N562" s="180">
        <f t="shared" si="27"/>
        <v>3.3950482511680775</v>
      </c>
      <c r="O562" s="181">
        <f t="shared" si="28"/>
        <v>4.650787242632219</v>
      </c>
      <c r="P562" s="182">
        <f t="shared" si="29"/>
        <v>0</v>
      </c>
      <c r="Q562" s="250"/>
      <c r="R562" s="255">
        <f>R561</f>
        <v>0</v>
      </c>
      <c r="S562" s="255">
        <f>S561</f>
        <v>0</v>
      </c>
      <c r="T562" s="255">
        <f>T561</f>
        <v>0</v>
      </c>
      <c r="U562" s="255">
        <f>U561</f>
        <v>0</v>
      </c>
      <c r="W562" s="183">
        <f>W561</f>
        <v>3</v>
      </c>
      <c r="X562" s="183">
        <f>X561</f>
        <v>0</v>
      </c>
      <c r="Y562" s="183">
        <f>Y561</f>
        <v>0</v>
      </c>
      <c r="Z562" s="183">
        <f>Z561</f>
        <v>0</v>
      </c>
    </row>
    <row r="563" spans="1:26" ht="12.75" hidden="1">
      <c r="A563" s="275" t="s">
        <v>355</v>
      </c>
      <c r="B563" s="281" t="s">
        <v>356</v>
      </c>
      <c r="C563" s="114">
        <v>23663</v>
      </c>
      <c r="D563" s="115">
        <v>15476</v>
      </c>
      <c r="E563" s="115">
        <v>5417</v>
      </c>
      <c r="F563" s="127">
        <v>2770</v>
      </c>
      <c r="H563" s="171">
        <v>22639</v>
      </c>
      <c r="I563" s="171">
        <v>14718</v>
      </c>
      <c r="J563" s="171">
        <v>5151</v>
      </c>
      <c r="K563" s="171">
        <v>2770</v>
      </c>
      <c r="L563" s="171"/>
      <c r="N563" s="173">
        <f t="shared" si="27"/>
        <v>4.523167984451604</v>
      </c>
      <c r="O563" s="174">
        <f t="shared" si="28"/>
        <v>5.150156271232504</v>
      </c>
      <c r="P563" s="175">
        <f t="shared" si="29"/>
        <v>0</v>
      </c>
      <c r="Q563" s="253"/>
      <c r="R563" s="254"/>
      <c r="S563" s="254"/>
      <c r="T563" s="254"/>
      <c r="U563" s="254"/>
      <c r="W563" s="176"/>
      <c r="X563" s="176"/>
      <c r="Y563" s="176"/>
      <c r="Z563" s="176"/>
    </row>
    <row r="564" spans="1:26" ht="13.5" hidden="1" thickBot="1">
      <c r="A564" s="277"/>
      <c r="B564" s="282"/>
      <c r="C564" s="118">
        <v>47183</v>
      </c>
      <c r="D564" s="119">
        <v>25793</v>
      </c>
      <c r="E564" s="119">
        <v>9028</v>
      </c>
      <c r="F564" s="128">
        <v>12362</v>
      </c>
      <c r="H564" s="178">
        <v>45635</v>
      </c>
      <c r="I564" s="178">
        <v>24647</v>
      </c>
      <c r="J564" s="178">
        <v>8626</v>
      </c>
      <c r="K564" s="178">
        <v>12362</v>
      </c>
      <c r="L564" s="178"/>
      <c r="N564" s="180">
        <f t="shared" si="27"/>
        <v>3.392133231072634</v>
      </c>
      <c r="O564" s="181">
        <f t="shared" si="28"/>
        <v>4.6496531017973695</v>
      </c>
      <c r="P564" s="182">
        <f t="shared" si="29"/>
        <v>0</v>
      </c>
      <c r="Q564" s="253"/>
      <c r="R564" s="255">
        <f>R563</f>
        <v>0</v>
      </c>
      <c r="S564" s="255">
        <f>S563</f>
        <v>0</v>
      </c>
      <c r="T564" s="255">
        <f>T563</f>
        <v>0</v>
      </c>
      <c r="U564" s="255">
        <f>U563</f>
        <v>0</v>
      </c>
      <c r="W564" s="183">
        <f>W563</f>
        <v>0</v>
      </c>
      <c r="X564" s="183">
        <f>X563</f>
        <v>0</v>
      </c>
      <c r="Y564" s="183">
        <f>Y563</f>
        <v>0</v>
      </c>
      <c r="Z564" s="183">
        <f>Z563</f>
        <v>0</v>
      </c>
    </row>
    <row r="565" spans="1:26" ht="12.75">
      <c r="A565" s="112" t="s">
        <v>357</v>
      </c>
      <c r="B565" s="125" t="s">
        <v>358</v>
      </c>
      <c r="C565" s="114">
        <v>23663</v>
      </c>
      <c r="D565" s="115">
        <v>15476</v>
      </c>
      <c r="E565" s="115">
        <v>5417</v>
      </c>
      <c r="F565" s="127">
        <v>2770</v>
      </c>
      <c r="H565" s="171">
        <v>22639</v>
      </c>
      <c r="I565" s="171">
        <v>14718</v>
      </c>
      <c r="J565" s="171">
        <v>5151</v>
      </c>
      <c r="K565" s="171">
        <v>2770</v>
      </c>
      <c r="L565" s="171"/>
      <c r="N565" s="173">
        <f t="shared" si="27"/>
        <v>4.523167984451604</v>
      </c>
      <c r="O565" s="174">
        <f t="shared" si="28"/>
        <v>5.150156271232504</v>
      </c>
      <c r="P565" s="175">
        <f t="shared" si="29"/>
        <v>0</v>
      </c>
      <c r="Q565" s="250"/>
      <c r="R565" s="254">
        <v>11</v>
      </c>
      <c r="S565" s="254"/>
      <c r="T565" s="254"/>
      <c r="U565" s="254"/>
      <c r="W565" s="176">
        <v>39</v>
      </c>
      <c r="X565" s="176"/>
      <c r="Y565" s="176"/>
      <c r="Z565" s="176"/>
    </row>
    <row r="566" spans="1:26" ht="13.5" thickBot="1">
      <c r="A566" s="116"/>
      <c r="B566" s="117"/>
      <c r="C566" s="118">
        <v>44644</v>
      </c>
      <c r="D566" s="119">
        <v>25793</v>
      </c>
      <c r="E566" s="119">
        <v>9028</v>
      </c>
      <c r="F566" s="128">
        <v>9823</v>
      </c>
      <c r="H566" s="178">
        <v>43096</v>
      </c>
      <c r="I566" s="178">
        <v>24647</v>
      </c>
      <c r="J566" s="178">
        <v>8626</v>
      </c>
      <c r="K566" s="178">
        <v>9823</v>
      </c>
      <c r="L566" s="178"/>
      <c r="N566" s="180">
        <f t="shared" si="27"/>
        <v>3.5919806942639667</v>
      </c>
      <c r="O566" s="181">
        <f t="shared" si="28"/>
        <v>4.6496531017973695</v>
      </c>
      <c r="P566" s="182">
        <f t="shared" si="29"/>
        <v>0</v>
      </c>
      <c r="Q566" s="250"/>
      <c r="R566" s="255">
        <f>R565</f>
        <v>11</v>
      </c>
      <c r="S566" s="255">
        <f>S565</f>
        <v>0</v>
      </c>
      <c r="T566" s="255">
        <f>T565</f>
        <v>0</v>
      </c>
      <c r="U566" s="255">
        <f>U565</f>
        <v>0</v>
      </c>
      <c r="W566" s="183">
        <f>W565</f>
        <v>39</v>
      </c>
      <c r="X566" s="183">
        <f>X565</f>
        <v>0</v>
      </c>
      <c r="Y566" s="183">
        <f>Y565</f>
        <v>0</v>
      </c>
      <c r="Z566" s="183">
        <f>Z565</f>
        <v>0</v>
      </c>
    </row>
    <row r="567" spans="1:26" ht="12.75">
      <c r="A567" s="112" t="s">
        <v>359</v>
      </c>
      <c r="B567" s="113" t="s">
        <v>360</v>
      </c>
      <c r="C567" s="114">
        <v>45954</v>
      </c>
      <c r="D567" s="115">
        <v>32072</v>
      </c>
      <c r="E567" s="115">
        <v>11225</v>
      </c>
      <c r="F567" s="127">
        <v>2657</v>
      </c>
      <c r="H567" s="171">
        <v>43835</v>
      </c>
      <c r="I567" s="171">
        <v>30502</v>
      </c>
      <c r="J567" s="171">
        <v>10676</v>
      </c>
      <c r="K567" s="171">
        <v>2657</v>
      </c>
      <c r="L567" s="171"/>
      <c r="N567" s="173">
        <f t="shared" si="27"/>
        <v>4.834036728641493</v>
      </c>
      <c r="O567" s="174">
        <f t="shared" si="28"/>
        <v>5.147203462068049</v>
      </c>
      <c r="P567" s="175">
        <f t="shared" si="29"/>
        <v>0</v>
      </c>
      <c r="Q567" s="256" t="s">
        <v>2844</v>
      </c>
      <c r="R567" s="254">
        <v>1</v>
      </c>
      <c r="S567" s="254"/>
      <c r="T567" s="254"/>
      <c r="U567" s="254"/>
      <c r="W567" s="176">
        <v>1</v>
      </c>
      <c r="X567" s="176"/>
      <c r="Y567" s="176"/>
      <c r="Z567" s="176"/>
    </row>
    <row r="568" spans="1:26" ht="13.5" thickBot="1">
      <c r="A568" s="116"/>
      <c r="B568" s="117"/>
      <c r="C568" s="118">
        <v>58052</v>
      </c>
      <c r="D568" s="119">
        <v>33822</v>
      </c>
      <c r="E568" s="119">
        <v>11838</v>
      </c>
      <c r="F568" s="128">
        <v>12392</v>
      </c>
      <c r="H568" s="178">
        <v>56023</v>
      </c>
      <c r="I568" s="178">
        <v>32319</v>
      </c>
      <c r="J568" s="178">
        <v>11312</v>
      </c>
      <c r="K568" s="178">
        <v>12392</v>
      </c>
      <c r="L568" s="178"/>
      <c r="N568" s="180">
        <f t="shared" si="27"/>
        <v>3.621726790782361</v>
      </c>
      <c r="O568" s="181">
        <f t="shared" si="28"/>
        <v>4.6505151768309645</v>
      </c>
      <c r="P568" s="182">
        <f t="shared" si="29"/>
        <v>0</v>
      </c>
      <c r="Q568" s="256"/>
      <c r="R568" s="255">
        <f>R567</f>
        <v>1</v>
      </c>
      <c r="S568" s="255">
        <f>S567</f>
        <v>0</v>
      </c>
      <c r="T568" s="255">
        <f>T567</f>
        <v>0</v>
      </c>
      <c r="U568" s="255">
        <f>U567</f>
        <v>0</v>
      </c>
      <c r="W568" s="183">
        <f>W567</f>
        <v>1</v>
      </c>
      <c r="X568" s="183">
        <f>X567</f>
        <v>0</v>
      </c>
      <c r="Y568" s="183">
        <f>Y567</f>
        <v>0</v>
      </c>
      <c r="Z568" s="183">
        <f>Z567</f>
        <v>0</v>
      </c>
    </row>
    <row r="569" spans="1:26" ht="12.75" hidden="1">
      <c r="A569" s="275" t="s">
        <v>361</v>
      </c>
      <c r="B569" s="276" t="s">
        <v>362</v>
      </c>
      <c r="C569" s="114">
        <v>0</v>
      </c>
      <c r="D569" s="115">
        <v>0</v>
      </c>
      <c r="E569" s="115">
        <v>0</v>
      </c>
      <c r="F569" s="127">
        <v>0</v>
      </c>
      <c r="H569" s="171">
        <v>0</v>
      </c>
      <c r="I569" s="171">
        <v>0</v>
      </c>
      <c r="J569" s="171">
        <v>0</v>
      </c>
      <c r="K569" s="171">
        <v>0</v>
      </c>
      <c r="L569" s="171"/>
      <c r="N569" s="173" t="str">
        <f t="shared" si="27"/>
        <v>-</v>
      </c>
      <c r="O569" s="174" t="str">
        <f t="shared" si="28"/>
        <v>-</v>
      </c>
      <c r="P569" s="175" t="str">
        <f t="shared" si="29"/>
        <v>-</v>
      </c>
      <c r="Q569" s="253"/>
      <c r="R569" s="254"/>
      <c r="S569" s="254"/>
      <c r="T569" s="254"/>
      <c r="U569" s="254"/>
      <c r="W569" s="176"/>
      <c r="X569" s="176"/>
      <c r="Y569" s="176"/>
      <c r="Z569" s="176"/>
    </row>
    <row r="570" spans="1:26" ht="13.5" hidden="1" thickBot="1">
      <c r="A570" s="277"/>
      <c r="B570" s="278"/>
      <c r="C570" s="118">
        <v>0</v>
      </c>
      <c r="D570" s="119">
        <v>0</v>
      </c>
      <c r="E570" s="119">
        <v>0</v>
      </c>
      <c r="F570" s="128">
        <v>0</v>
      </c>
      <c r="H570" s="178">
        <v>0</v>
      </c>
      <c r="I570" s="178">
        <v>0</v>
      </c>
      <c r="J570" s="178">
        <v>0</v>
      </c>
      <c r="K570" s="178">
        <v>0</v>
      </c>
      <c r="L570" s="178"/>
      <c r="N570" s="180" t="str">
        <f t="shared" si="27"/>
        <v>-</v>
      </c>
      <c r="O570" s="181" t="str">
        <f t="shared" si="28"/>
        <v>-</v>
      </c>
      <c r="P570" s="182" t="str">
        <f t="shared" si="29"/>
        <v>-</v>
      </c>
      <c r="Q570" s="253"/>
      <c r="R570" s="255">
        <f>R569</f>
        <v>0</v>
      </c>
      <c r="S570" s="255">
        <f>S569</f>
        <v>0</v>
      </c>
      <c r="T570" s="255">
        <f>T569</f>
        <v>0</v>
      </c>
      <c r="U570" s="255">
        <f>U569</f>
        <v>0</v>
      </c>
      <c r="W570" s="183">
        <f>W569</f>
        <v>0</v>
      </c>
      <c r="X570" s="183">
        <f>X569</f>
        <v>0</v>
      </c>
      <c r="Y570" s="183">
        <f>Y569</f>
        <v>0</v>
      </c>
      <c r="Z570" s="183">
        <f>Z569</f>
        <v>0</v>
      </c>
    </row>
    <row r="571" spans="1:26" ht="12.75" hidden="1">
      <c r="A571" s="275" t="s">
        <v>363</v>
      </c>
      <c r="B571" s="276" t="s">
        <v>364</v>
      </c>
      <c r="C571" s="114">
        <v>0</v>
      </c>
      <c r="D571" s="115">
        <v>0</v>
      </c>
      <c r="E571" s="115">
        <v>0</v>
      </c>
      <c r="F571" s="127">
        <v>0</v>
      </c>
      <c r="H571" s="171">
        <v>0</v>
      </c>
      <c r="I571" s="171">
        <v>0</v>
      </c>
      <c r="J571" s="171">
        <v>0</v>
      </c>
      <c r="K571" s="171">
        <v>0</v>
      </c>
      <c r="L571" s="171"/>
      <c r="N571" s="173" t="str">
        <f t="shared" si="27"/>
        <v>-</v>
      </c>
      <c r="O571" s="174" t="str">
        <f t="shared" si="28"/>
        <v>-</v>
      </c>
      <c r="P571" s="175" t="str">
        <f t="shared" si="29"/>
        <v>-</v>
      </c>
      <c r="Q571" s="253"/>
      <c r="R571" s="254"/>
      <c r="S571" s="254"/>
      <c r="T571" s="254"/>
      <c r="U571" s="254"/>
      <c r="W571" s="176"/>
      <c r="X571" s="176"/>
      <c r="Y571" s="176"/>
      <c r="Z571" s="176"/>
    </row>
    <row r="572" spans="1:26" ht="13.5" hidden="1" thickBot="1">
      <c r="A572" s="277"/>
      <c r="B572" s="278"/>
      <c r="C572" s="118">
        <v>0</v>
      </c>
      <c r="D572" s="119">
        <v>0</v>
      </c>
      <c r="E572" s="119">
        <v>0</v>
      </c>
      <c r="F572" s="128">
        <v>0</v>
      </c>
      <c r="H572" s="178">
        <v>0</v>
      </c>
      <c r="I572" s="178">
        <v>0</v>
      </c>
      <c r="J572" s="178">
        <v>0</v>
      </c>
      <c r="K572" s="178">
        <v>0</v>
      </c>
      <c r="L572" s="178"/>
      <c r="N572" s="180" t="str">
        <f t="shared" si="27"/>
        <v>-</v>
      </c>
      <c r="O572" s="181" t="str">
        <f t="shared" si="28"/>
        <v>-</v>
      </c>
      <c r="P572" s="182" t="str">
        <f t="shared" si="29"/>
        <v>-</v>
      </c>
      <c r="Q572" s="253"/>
      <c r="R572" s="255">
        <f>R571</f>
        <v>0</v>
      </c>
      <c r="S572" s="255">
        <f>S571</f>
        <v>0</v>
      </c>
      <c r="T572" s="255">
        <f>T571</f>
        <v>0</v>
      </c>
      <c r="U572" s="255">
        <f>U571</f>
        <v>0</v>
      </c>
      <c r="W572" s="183">
        <f>W571</f>
        <v>0</v>
      </c>
      <c r="X572" s="183">
        <f>X571</f>
        <v>0</v>
      </c>
      <c r="Y572" s="183">
        <f>Y571</f>
        <v>0</v>
      </c>
      <c r="Z572" s="183">
        <f>Z571</f>
        <v>0</v>
      </c>
    </row>
    <row r="573" spans="1:26" ht="12.75" hidden="1">
      <c r="A573" s="275" t="s">
        <v>365</v>
      </c>
      <c r="B573" s="276" t="s">
        <v>366</v>
      </c>
      <c r="C573" s="114">
        <v>0</v>
      </c>
      <c r="D573" s="115">
        <v>0</v>
      </c>
      <c r="E573" s="115">
        <v>0</v>
      </c>
      <c r="F573" s="127">
        <v>0</v>
      </c>
      <c r="H573" s="171">
        <v>0</v>
      </c>
      <c r="I573" s="171">
        <v>0</v>
      </c>
      <c r="J573" s="171">
        <v>0</v>
      </c>
      <c r="K573" s="171">
        <v>0</v>
      </c>
      <c r="L573" s="171"/>
      <c r="N573" s="173" t="str">
        <f t="shared" si="27"/>
        <v>-</v>
      </c>
      <c r="O573" s="174" t="str">
        <f t="shared" si="28"/>
        <v>-</v>
      </c>
      <c r="P573" s="175" t="str">
        <f t="shared" si="29"/>
        <v>-</v>
      </c>
      <c r="Q573" s="253"/>
      <c r="R573" s="254"/>
      <c r="S573" s="254"/>
      <c r="T573" s="254"/>
      <c r="U573" s="254"/>
      <c r="W573" s="176"/>
      <c r="X573" s="176"/>
      <c r="Y573" s="176"/>
      <c r="Z573" s="176"/>
    </row>
    <row r="574" spans="1:26" ht="13.5" hidden="1" thickBot="1">
      <c r="A574" s="277"/>
      <c r="B574" s="278"/>
      <c r="C574" s="118">
        <v>0</v>
      </c>
      <c r="D574" s="119">
        <v>0</v>
      </c>
      <c r="E574" s="119">
        <v>0</v>
      </c>
      <c r="F574" s="128">
        <v>0</v>
      </c>
      <c r="H574" s="178">
        <v>0</v>
      </c>
      <c r="I574" s="178">
        <v>0</v>
      </c>
      <c r="J574" s="178">
        <v>0</v>
      </c>
      <c r="K574" s="178">
        <v>0</v>
      </c>
      <c r="L574" s="178"/>
      <c r="N574" s="180" t="str">
        <f t="shared" si="27"/>
        <v>-</v>
      </c>
      <c r="O574" s="181" t="str">
        <f t="shared" si="28"/>
        <v>-</v>
      </c>
      <c r="P574" s="182" t="str">
        <f t="shared" si="29"/>
        <v>-</v>
      </c>
      <c r="Q574" s="253"/>
      <c r="R574" s="255">
        <f>R573</f>
        <v>0</v>
      </c>
      <c r="S574" s="255">
        <f>S573</f>
        <v>0</v>
      </c>
      <c r="T574" s="255">
        <f>T573</f>
        <v>0</v>
      </c>
      <c r="U574" s="255">
        <f>U573</f>
        <v>0</v>
      </c>
      <c r="W574" s="183">
        <f>W573</f>
        <v>0</v>
      </c>
      <c r="X574" s="183">
        <f>X573</f>
        <v>0</v>
      </c>
      <c r="Y574" s="183">
        <f>Y573</f>
        <v>0</v>
      </c>
      <c r="Z574" s="183">
        <f>Z573</f>
        <v>0</v>
      </c>
    </row>
    <row r="575" spans="1:26" ht="12.75" hidden="1">
      <c r="A575" s="275" t="s">
        <v>367</v>
      </c>
      <c r="B575" s="279" t="s">
        <v>368</v>
      </c>
      <c r="C575" s="120">
        <v>0</v>
      </c>
      <c r="D575" s="121">
        <v>0</v>
      </c>
      <c r="E575" s="121">
        <v>0</v>
      </c>
      <c r="F575" s="129">
        <v>0</v>
      </c>
      <c r="H575" s="171">
        <v>0</v>
      </c>
      <c r="I575" s="171">
        <v>0</v>
      </c>
      <c r="J575" s="171">
        <v>0</v>
      </c>
      <c r="K575" s="171">
        <v>0</v>
      </c>
      <c r="L575" s="171"/>
      <c r="N575" s="173" t="str">
        <f t="shared" si="27"/>
        <v>-</v>
      </c>
      <c r="O575" s="174" t="str">
        <f t="shared" si="28"/>
        <v>-</v>
      </c>
      <c r="P575" s="175" t="str">
        <f t="shared" si="29"/>
        <v>-</v>
      </c>
      <c r="Q575" s="253"/>
      <c r="R575" s="254"/>
      <c r="S575" s="254"/>
      <c r="T575" s="254"/>
      <c r="U575" s="254"/>
      <c r="W575" s="176"/>
      <c r="X575" s="176"/>
      <c r="Y575" s="176"/>
      <c r="Z575" s="176"/>
    </row>
    <row r="576" spans="1:26" ht="13.5" hidden="1" thickBot="1">
      <c r="A576" s="277"/>
      <c r="B576" s="278"/>
      <c r="C576" s="118">
        <v>0</v>
      </c>
      <c r="D576" s="119">
        <v>0</v>
      </c>
      <c r="E576" s="119">
        <v>0</v>
      </c>
      <c r="F576" s="128">
        <v>0</v>
      </c>
      <c r="H576" s="178">
        <v>0</v>
      </c>
      <c r="I576" s="178">
        <v>0</v>
      </c>
      <c r="J576" s="178">
        <v>0</v>
      </c>
      <c r="K576" s="178">
        <v>0</v>
      </c>
      <c r="L576" s="178"/>
      <c r="N576" s="180" t="str">
        <f t="shared" si="27"/>
        <v>-</v>
      </c>
      <c r="O576" s="181" t="str">
        <f t="shared" si="28"/>
        <v>-</v>
      </c>
      <c r="P576" s="182" t="str">
        <f t="shared" si="29"/>
        <v>-</v>
      </c>
      <c r="Q576" s="253"/>
      <c r="R576" s="255">
        <f>R575</f>
        <v>0</v>
      </c>
      <c r="S576" s="255">
        <f>S575</f>
        <v>0</v>
      </c>
      <c r="T576" s="255">
        <f>T575</f>
        <v>0</v>
      </c>
      <c r="U576" s="255">
        <f>U575</f>
        <v>0</v>
      </c>
      <c r="W576" s="183">
        <f>W575</f>
        <v>0</v>
      </c>
      <c r="X576" s="183">
        <f>X575</f>
        <v>0</v>
      </c>
      <c r="Y576" s="183">
        <f>Y575</f>
        <v>0</v>
      </c>
      <c r="Z576" s="183">
        <f>Z575</f>
        <v>0</v>
      </c>
    </row>
    <row r="577" spans="1:26" ht="12.75" hidden="1">
      <c r="A577" s="275" t="s">
        <v>369</v>
      </c>
      <c r="B577" s="276" t="s">
        <v>370</v>
      </c>
      <c r="C577" s="114">
        <v>0</v>
      </c>
      <c r="D577" s="115">
        <v>0</v>
      </c>
      <c r="E577" s="115">
        <v>0</v>
      </c>
      <c r="F577" s="127">
        <v>0</v>
      </c>
      <c r="H577" s="171">
        <v>0</v>
      </c>
      <c r="I577" s="171">
        <v>0</v>
      </c>
      <c r="J577" s="171">
        <v>0</v>
      </c>
      <c r="K577" s="171">
        <v>0</v>
      </c>
      <c r="L577" s="171"/>
      <c r="N577" s="173" t="str">
        <f t="shared" si="27"/>
        <v>-</v>
      </c>
      <c r="O577" s="174" t="str">
        <f t="shared" si="28"/>
        <v>-</v>
      </c>
      <c r="P577" s="175" t="str">
        <f t="shared" si="29"/>
        <v>-</v>
      </c>
      <c r="Q577" s="253"/>
      <c r="R577" s="254"/>
      <c r="S577" s="254"/>
      <c r="T577" s="254"/>
      <c r="U577" s="254"/>
      <c r="W577" s="176"/>
      <c r="X577" s="176"/>
      <c r="Y577" s="176"/>
      <c r="Z577" s="176"/>
    </row>
    <row r="578" spans="1:26" ht="13.5" hidden="1" thickBot="1">
      <c r="A578" s="277"/>
      <c r="B578" s="278"/>
      <c r="C578" s="118">
        <v>0</v>
      </c>
      <c r="D578" s="119">
        <v>0</v>
      </c>
      <c r="E578" s="119">
        <v>0</v>
      </c>
      <c r="F578" s="128">
        <v>0</v>
      </c>
      <c r="H578" s="178">
        <v>0</v>
      </c>
      <c r="I578" s="178">
        <v>0</v>
      </c>
      <c r="J578" s="178">
        <v>0</v>
      </c>
      <c r="K578" s="178">
        <v>0</v>
      </c>
      <c r="L578" s="178"/>
      <c r="N578" s="180" t="str">
        <f t="shared" si="27"/>
        <v>-</v>
      </c>
      <c r="O578" s="181" t="str">
        <f t="shared" si="28"/>
        <v>-</v>
      </c>
      <c r="P578" s="182" t="str">
        <f t="shared" si="29"/>
        <v>-</v>
      </c>
      <c r="Q578" s="253"/>
      <c r="R578" s="255">
        <f>R577</f>
        <v>0</v>
      </c>
      <c r="S578" s="255">
        <f>S577</f>
        <v>0</v>
      </c>
      <c r="T578" s="255">
        <f>T577</f>
        <v>0</v>
      </c>
      <c r="U578" s="255">
        <f>U577</f>
        <v>0</v>
      </c>
      <c r="W578" s="183">
        <f>W577</f>
        <v>0</v>
      </c>
      <c r="X578" s="183">
        <f>X577</f>
        <v>0</v>
      </c>
      <c r="Y578" s="183">
        <f>Y577</f>
        <v>0</v>
      </c>
      <c r="Z578" s="183">
        <f>Z577</f>
        <v>0</v>
      </c>
    </row>
    <row r="579" spans="1:26" ht="12.75">
      <c r="A579" s="112" t="s">
        <v>371</v>
      </c>
      <c r="B579" s="113" t="s">
        <v>372</v>
      </c>
      <c r="C579" s="114">
        <v>33852</v>
      </c>
      <c r="D579" s="115">
        <v>23083</v>
      </c>
      <c r="E579" s="115">
        <v>8079</v>
      </c>
      <c r="F579" s="127">
        <v>2690</v>
      </c>
      <c r="H579" s="171">
        <v>32333</v>
      </c>
      <c r="I579" s="171">
        <v>21958</v>
      </c>
      <c r="J579" s="171">
        <v>7685</v>
      </c>
      <c r="K579" s="171">
        <v>2690</v>
      </c>
      <c r="L579" s="171"/>
      <c r="N579" s="173">
        <f t="shared" si="27"/>
        <v>4.6979865771812115</v>
      </c>
      <c r="O579" s="174">
        <f t="shared" si="28"/>
        <v>5.12341743328173</v>
      </c>
      <c r="P579" s="175">
        <f t="shared" si="29"/>
        <v>0</v>
      </c>
      <c r="Q579" s="256" t="s">
        <v>2844</v>
      </c>
      <c r="R579" s="261">
        <v>1E-07</v>
      </c>
      <c r="S579" s="254"/>
      <c r="T579" s="254"/>
      <c r="U579" s="254"/>
      <c r="W579" s="176">
        <v>1E-06</v>
      </c>
      <c r="X579" s="176"/>
      <c r="Y579" s="176"/>
      <c r="Z579" s="176"/>
    </row>
    <row r="580" spans="1:26" ht="13.5" thickBot="1">
      <c r="A580" s="116"/>
      <c r="B580" s="117"/>
      <c r="C580" s="118">
        <v>47420</v>
      </c>
      <c r="D580" s="119">
        <v>26010</v>
      </c>
      <c r="E580" s="119">
        <v>9104</v>
      </c>
      <c r="F580" s="128">
        <v>12306</v>
      </c>
      <c r="H580" s="178">
        <v>45859</v>
      </c>
      <c r="I580" s="178">
        <v>24854</v>
      </c>
      <c r="J580" s="178">
        <v>8699</v>
      </c>
      <c r="K580" s="178">
        <v>12306</v>
      </c>
      <c r="L580" s="178"/>
      <c r="N580" s="180">
        <f t="shared" si="27"/>
        <v>3.403911991103172</v>
      </c>
      <c r="O580" s="181">
        <f t="shared" si="28"/>
        <v>4.651162790697683</v>
      </c>
      <c r="P580" s="182">
        <f t="shared" si="29"/>
        <v>0</v>
      </c>
      <c r="Q580" s="256"/>
      <c r="R580" s="255">
        <f>R579</f>
        <v>1E-07</v>
      </c>
      <c r="S580" s="255">
        <f>S579</f>
        <v>0</v>
      </c>
      <c r="T580" s="255">
        <f>T579</f>
        <v>0</v>
      </c>
      <c r="U580" s="255">
        <f>U579</f>
        <v>0</v>
      </c>
      <c r="W580" s="183">
        <f>W579</f>
        <v>1E-06</v>
      </c>
      <c r="X580" s="183">
        <f>X579</f>
        <v>0</v>
      </c>
      <c r="Y580" s="183">
        <f>Y579</f>
        <v>0</v>
      </c>
      <c r="Z580" s="183">
        <f>Z579</f>
        <v>0</v>
      </c>
    </row>
    <row r="581" spans="1:26" ht="12.75" hidden="1">
      <c r="A581" s="275" t="s">
        <v>373</v>
      </c>
      <c r="B581" s="276" t="s">
        <v>374</v>
      </c>
      <c r="C581" s="114">
        <v>0</v>
      </c>
      <c r="D581" s="115">
        <v>0</v>
      </c>
      <c r="E581" s="115">
        <v>0</v>
      </c>
      <c r="F581" s="127">
        <v>0</v>
      </c>
      <c r="H581" s="171">
        <v>0</v>
      </c>
      <c r="I581" s="171">
        <v>0</v>
      </c>
      <c r="J581" s="171">
        <v>0</v>
      </c>
      <c r="K581" s="171">
        <v>0</v>
      </c>
      <c r="L581" s="171"/>
      <c r="N581" s="173" t="str">
        <f t="shared" si="27"/>
        <v>-</v>
      </c>
      <c r="O581" s="174" t="str">
        <f t="shared" si="28"/>
        <v>-</v>
      </c>
      <c r="P581" s="175" t="str">
        <f t="shared" si="29"/>
        <v>-</v>
      </c>
      <c r="Q581" s="253"/>
      <c r="R581" s="254"/>
      <c r="S581" s="254"/>
      <c r="T581" s="254"/>
      <c r="U581" s="254"/>
      <c r="W581" s="176"/>
      <c r="X581" s="176"/>
      <c r="Y581" s="176"/>
      <c r="Z581" s="176"/>
    </row>
    <row r="582" spans="1:26" ht="13.5" hidden="1" thickBot="1">
      <c r="A582" s="277"/>
      <c r="B582" s="278"/>
      <c r="C582" s="118">
        <v>0</v>
      </c>
      <c r="D582" s="119">
        <v>0</v>
      </c>
      <c r="E582" s="119">
        <v>0</v>
      </c>
      <c r="F582" s="128">
        <v>0</v>
      </c>
      <c r="H582" s="178">
        <v>0</v>
      </c>
      <c r="I582" s="178">
        <v>0</v>
      </c>
      <c r="J582" s="178">
        <v>0</v>
      </c>
      <c r="K582" s="178">
        <v>0</v>
      </c>
      <c r="L582" s="178"/>
      <c r="N582" s="180" t="str">
        <f t="shared" si="27"/>
        <v>-</v>
      </c>
      <c r="O582" s="181" t="str">
        <f t="shared" si="28"/>
        <v>-</v>
      </c>
      <c r="P582" s="182" t="str">
        <f t="shared" si="29"/>
        <v>-</v>
      </c>
      <c r="Q582" s="253"/>
      <c r="R582" s="255">
        <f>R581</f>
        <v>0</v>
      </c>
      <c r="S582" s="255">
        <f>S581</f>
        <v>0</v>
      </c>
      <c r="T582" s="255">
        <f>T581</f>
        <v>0</v>
      </c>
      <c r="U582" s="255">
        <f>U581</f>
        <v>0</v>
      </c>
      <c r="W582" s="183">
        <f>W581</f>
        <v>0</v>
      </c>
      <c r="X582" s="183">
        <f>X581</f>
        <v>0</v>
      </c>
      <c r="Y582" s="183">
        <f>Y581</f>
        <v>0</v>
      </c>
      <c r="Z582" s="183">
        <f>Z581</f>
        <v>0</v>
      </c>
    </row>
    <row r="583" spans="1:26" ht="12.75" hidden="1">
      <c r="A583" s="275" t="s">
        <v>375</v>
      </c>
      <c r="B583" s="279" t="s">
        <v>1491</v>
      </c>
      <c r="C583" s="120">
        <v>0</v>
      </c>
      <c r="D583" s="121">
        <v>0</v>
      </c>
      <c r="E583" s="121">
        <v>0</v>
      </c>
      <c r="F583" s="129">
        <v>0</v>
      </c>
      <c r="H583" s="171">
        <v>0</v>
      </c>
      <c r="I583" s="171">
        <v>0</v>
      </c>
      <c r="J583" s="171">
        <v>0</v>
      </c>
      <c r="K583" s="171">
        <v>0</v>
      </c>
      <c r="L583" s="171"/>
      <c r="N583" s="173" t="str">
        <f t="shared" si="27"/>
        <v>-</v>
      </c>
      <c r="O583" s="174" t="str">
        <f t="shared" si="28"/>
        <v>-</v>
      </c>
      <c r="P583" s="175" t="str">
        <f t="shared" si="29"/>
        <v>-</v>
      </c>
      <c r="Q583" s="253"/>
      <c r="R583" s="254"/>
      <c r="S583" s="254"/>
      <c r="T583" s="254"/>
      <c r="U583" s="254"/>
      <c r="W583" s="176"/>
      <c r="X583" s="176"/>
      <c r="Y583" s="176"/>
      <c r="Z583" s="176"/>
    </row>
    <row r="584" spans="1:26" ht="13.5" hidden="1" thickBot="1">
      <c r="A584" s="277"/>
      <c r="B584" s="278"/>
      <c r="C584" s="118">
        <v>0</v>
      </c>
      <c r="D584" s="119">
        <v>0</v>
      </c>
      <c r="E584" s="119">
        <v>0</v>
      </c>
      <c r="F584" s="128">
        <v>0</v>
      </c>
      <c r="H584" s="178">
        <v>0</v>
      </c>
      <c r="I584" s="178">
        <v>0</v>
      </c>
      <c r="J584" s="178">
        <v>0</v>
      </c>
      <c r="K584" s="178">
        <v>0</v>
      </c>
      <c r="L584" s="178"/>
      <c r="N584" s="180" t="str">
        <f t="shared" si="27"/>
        <v>-</v>
      </c>
      <c r="O584" s="181" t="str">
        <f t="shared" si="28"/>
        <v>-</v>
      </c>
      <c r="P584" s="182" t="str">
        <f t="shared" si="29"/>
        <v>-</v>
      </c>
      <c r="Q584" s="253"/>
      <c r="R584" s="255">
        <f>R583</f>
        <v>0</v>
      </c>
      <c r="S584" s="255">
        <f>S583</f>
        <v>0</v>
      </c>
      <c r="T584" s="255">
        <f>T583</f>
        <v>0</v>
      </c>
      <c r="U584" s="255">
        <f>U583</f>
        <v>0</v>
      </c>
      <c r="W584" s="183">
        <f>W583</f>
        <v>0</v>
      </c>
      <c r="X584" s="183">
        <f>X583</f>
        <v>0</v>
      </c>
      <c r="Y584" s="183">
        <f>Y583</f>
        <v>0</v>
      </c>
      <c r="Z584" s="183">
        <f>Z583</f>
        <v>0</v>
      </c>
    </row>
    <row r="585" spans="1:26" ht="12.75" hidden="1">
      <c r="A585" s="275" t="s">
        <v>376</v>
      </c>
      <c r="B585" s="280" t="s">
        <v>377</v>
      </c>
      <c r="C585" s="114">
        <v>36769</v>
      </c>
      <c r="D585" s="115">
        <v>25244</v>
      </c>
      <c r="E585" s="115">
        <v>8835</v>
      </c>
      <c r="F585" s="127">
        <v>2690</v>
      </c>
      <c r="H585" s="171">
        <v>35108</v>
      </c>
      <c r="I585" s="171">
        <v>24013</v>
      </c>
      <c r="J585" s="171">
        <v>8405</v>
      </c>
      <c r="K585" s="171">
        <v>2690</v>
      </c>
      <c r="L585" s="171"/>
      <c r="N585" s="173">
        <f t="shared" si="27"/>
        <v>4.731115415289963</v>
      </c>
      <c r="O585" s="174">
        <f t="shared" si="28"/>
        <v>5.126389872152586</v>
      </c>
      <c r="P585" s="175">
        <f t="shared" si="29"/>
        <v>0</v>
      </c>
      <c r="Q585" s="262"/>
      <c r="R585" s="251"/>
      <c r="S585" s="251"/>
      <c r="T585" s="251"/>
      <c r="U585" s="251"/>
      <c r="W585" s="176"/>
      <c r="X585" s="176"/>
      <c r="Y585" s="176"/>
      <c r="Z585" s="176"/>
    </row>
    <row r="586" spans="1:26" ht="13.5" hidden="1" thickBot="1">
      <c r="A586" s="277"/>
      <c r="B586" s="278"/>
      <c r="C586" s="118">
        <v>42826</v>
      </c>
      <c r="D586" s="119">
        <v>22615</v>
      </c>
      <c r="E586" s="119">
        <v>7915</v>
      </c>
      <c r="F586" s="128">
        <v>12296</v>
      </c>
      <c r="H586" s="178">
        <v>41470</v>
      </c>
      <c r="I586" s="178">
        <v>21610</v>
      </c>
      <c r="J586" s="178">
        <v>7564</v>
      </c>
      <c r="K586" s="178">
        <v>12296</v>
      </c>
      <c r="L586" s="178"/>
      <c r="N586" s="180">
        <f t="shared" si="27"/>
        <v>3.269833614661195</v>
      </c>
      <c r="O586" s="181">
        <f t="shared" si="28"/>
        <v>4.65062471078204</v>
      </c>
      <c r="P586" s="182">
        <f t="shared" si="29"/>
        <v>0</v>
      </c>
      <c r="Q586" s="262"/>
      <c r="R586" s="252">
        <f>R585</f>
        <v>0</v>
      </c>
      <c r="S586" s="252">
        <f>S585</f>
        <v>0</v>
      </c>
      <c r="T586" s="252">
        <f>T585</f>
        <v>0</v>
      </c>
      <c r="U586" s="252">
        <f>U585</f>
        <v>0</v>
      </c>
      <c r="W586" s="183">
        <f>W585</f>
        <v>0</v>
      </c>
      <c r="X586" s="183">
        <f>X585</f>
        <v>0</v>
      </c>
      <c r="Y586" s="183">
        <f>Y585</f>
        <v>0</v>
      </c>
      <c r="Z586" s="183">
        <f>Z585</f>
        <v>0</v>
      </c>
    </row>
    <row r="587" spans="1:26" ht="12.75" hidden="1">
      <c r="A587" s="275" t="s">
        <v>378</v>
      </c>
      <c r="B587" s="276" t="s">
        <v>379</v>
      </c>
      <c r="C587" s="114">
        <v>0</v>
      </c>
      <c r="D587" s="115">
        <v>0</v>
      </c>
      <c r="E587" s="115">
        <v>0</v>
      </c>
      <c r="F587" s="127">
        <v>0</v>
      </c>
      <c r="H587" s="171">
        <v>0</v>
      </c>
      <c r="I587" s="171">
        <v>0</v>
      </c>
      <c r="J587" s="171">
        <v>0</v>
      </c>
      <c r="K587" s="171">
        <v>0</v>
      </c>
      <c r="L587" s="171"/>
      <c r="N587" s="173" t="str">
        <f t="shared" si="27"/>
        <v>-</v>
      </c>
      <c r="O587" s="174" t="str">
        <f t="shared" si="28"/>
        <v>-</v>
      </c>
      <c r="P587" s="175" t="str">
        <f t="shared" si="29"/>
        <v>-</v>
      </c>
      <c r="Q587" s="253"/>
      <c r="R587" s="254"/>
      <c r="S587" s="254"/>
      <c r="T587" s="254"/>
      <c r="U587" s="254"/>
      <c r="W587" s="176"/>
      <c r="X587" s="176"/>
      <c r="Y587" s="176"/>
      <c r="Z587" s="176"/>
    </row>
    <row r="588" spans="1:26" ht="13.5" hidden="1" thickBot="1">
      <c r="A588" s="277"/>
      <c r="B588" s="278"/>
      <c r="C588" s="118">
        <v>0</v>
      </c>
      <c r="D588" s="119">
        <v>0</v>
      </c>
      <c r="E588" s="119">
        <v>0</v>
      </c>
      <c r="F588" s="128">
        <v>0</v>
      </c>
      <c r="H588" s="178">
        <v>0</v>
      </c>
      <c r="I588" s="178">
        <v>0</v>
      </c>
      <c r="J588" s="178">
        <v>0</v>
      </c>
      <c r="K588" s="178">
        <v>0</v>
      </c>
      <c r="L588" s="178"/>
      <c r="N588" s="180" t="str">
        <f t="shared" si="27"/>
        <v>-</v>
      </c>
      <c r="O588" s="181" t="str">
        <f t="shared" si="28"/>
        <v>-</v>
      </c>
      <c r="P588" s="182" t="str">
        <f t="shared" si="29"/>
        <v>-</v>
      </c>
      <c r="Q588" s="253"/>
      <c r="R588" s="255">
        <f>R587</f>
        <v>0</v>
      </c>
      <c r="S588" s="255">
        <f>S587</f>
        <v>0</v>
      </c>
      <c r="T588" s="255">
        <f>T587</f>
        <v>0</v>
      </c>
      <c r="U588" s="255">
        <f>U587</f>
        <v>0</v>
      </c>
      <c r="W588" s="183">
        <f>W587</f>
        <v>0</v>
      </c>
      <c r="X588" s="183">
        <f>X587</f>
        <v>0</v>
      </c>
      <c r="Y588" s="183">
        <f>Y587</f>
        <v>0</v>
      </c>
      <c r="Z588" s="183">
        <f>Z587</f>
        <v>0</v>
      </c>
    </row>
    <row r="589" spans="1:26" ht="12.75" hidden="1">
      <c r="A589" s="275" t="s">
        <v>380</v>
      </c>
      <c r="B589" s="276" t="s">
        <v>381</v>
      </c>
      <c r="C589" s="114">
        <v>30479</v>
      </c>
      <c r="D589" s="115">
        <v>20545</v>
      </c>
      <c r="E589" s="115">
        <v>7191</v>
      </c>
      <c r="F589" s="127">
        <v>2743</v>
      </c>
      <c r="H589" s="171">
        <v>29127</v>
      </c>
      <c r="I589" s="171">
        <v>19544</v>
      </c>
      <c r="J589" s="171">
        <v>6840</v>
      </c>
      <c r="K589" s="171">
        <v>2743</v>
      </c>
      <c r="L589" s="171"/>
      <c r="N589" s="173">
        <f t="shared" si="27"/>
        <v>4.641741339650494</v>
      </c>
      <c r="O589" s="174">
        <f t="shared" si="28"/>
        <v>5.121776504297998</v>
      </c>
      <c r="P589" s="175">
        <f t="shared" si="29"/>
        <v>0</v>
      </c>
      <c r="Q589" s="253"/>
      <c r="R589" s="254"/>
      <c r="S589" s="254"/>
      <c r="T589" s="254"/>
      <c r="U589" s="254"/>
      <c r="W589" s="176"/>
      <c r="X589" s="176"/>
      <c r="Y589" s="176"/>
      <c r="Z589" s="176"/>
    </row>
    <row r="590" spans="1:26" ht="13.5" hidden="1" thickBot="1">
      <c r="A590" s="277"/>
      <c r="B590" s="278"/>
      <c r="C590" s="118">
        <v>47227</v>
      </c>
      <c r="D590" s="119">
        <v>25877</v>
      </c>
      <c r="E590" s="119">
        <v>9057</v>
      </c>
      <c r="F590" s="128">
        <v>12293</v>
      </c>
      <c r="H590" s="178">
        <v>45674</v>
      </c>
      <c r="I590" s="178">
        <v>24727</v>
      </c>
      <c r="J590" s="178">
        <v>8654</v>
      </c>
      <c r="K590" s="178">
        <v>12293</v>
      </c>
      <c r="L590" s="178"/>
      <c r="N590" s="180">
        <f t="shared" si="27"/>
        <v>3.4001839120725066</v>
      </c>
      <c r="O590" s="181">
        <f t="shared" si="28"/>
        <v>4.650786589557981</v>
      </c>
      <c r="P590" s="182">
        <f t="shared" si="29"/>
        <v>0</v>
      </c>
      <c r="Q590" s="253"/>
      <c r="R590" s="255">
        <f>R589</f>
        <v>0</v>
      </c>
      <c r="S590" s="255">
        <f>S589</f>
        <v>0</v>
      </c>
      <c r="T590" s="255">
        <f>T589</f>
        <v>0</v>
      </c>
      <c r="U590" s="255">
        <f>U589</f>
        <v>0</v>
      </c>
      <c r="W590" s="183">
        <f>W589</f>
        <v>0</v>
      </c>
      <c r="X590" s="183">
        <f>X589</f>
        <v>0</v>
      </c>
      <c r="Y590" s="183">
        <f>Y589</f>
        <v>0</v>
      </c>
      <c r="Z590" s="183">
        <f>Z589</f>
        <v>0</v>
      </c>
    </row>
    <row r="591" spans="1:26" ht="12.75" hidden="1">
      <c r="A591" s="275" t="s">
        <v>382</v>
      </c>
      <c r="B591" s="276" t="s">
        <v>383</v>
      </c>
      <c r="C591" s="114">
        <v>0</v>
      </c>
      <c r="D591" s="115">
        <v>0</v>
      </c>
      <c r="E591" s="115">
        <v>0</v>
      </c>
      <c r="F591" s="127">
        <v>0</v>
      </c>
      <c r="H591" s="171">
        <v>0</v>
      </c>
      <c r="I591" s="171">
        <v>0</v>
      </c>
      <c r="J591" s="171">
        <v>0</v>
      </c>
      <c r="K591" s="171">
        <v>0</v>
      </c>
      <c r="L591" s="171"/>
      <c r="N591" s="173" t="str">
        <f t="shared" si="27"/>
        <v>-</v>
      </c>
      <c r="O591" s="174" t="str">
        <f t="shared" si="28"/>
        <v>-</v>
      </c>
      <c r="P591" s="175" t="str">
        <f t="shared" si="29"/>
        <v>-</v>
      </c>
      <c r="Q591" s="253"/>
      <c r="R591" s="254"/>
      <c r="S591" s="254"/>
      <c r="T591" s="254"/>
      <c r="U591" s="254"/>
      <c r="W591" s="176"/>
      <c r="X591" s="176"/>
      <c r="Y591" s="176"/>
      <c r="Z591" s="176"/>
    </row>
    <row r="592" spans="1:26" ht="13.5" hidden="1" thickBot="1">
      <c r="A592" s="277"/>
      <c r="B592" s="278"/>
      <c r="C592" s="118">
        <v>0</v>
      </c>
      <c r="D592" s="119">
        <v>0</v>
      </c>
      <c r="E592" s="119">
        <v>0</v>
      </c>
      <c r="F592" s="128">
        <v>0</v>
      </c>
      <c r="H592" s="178">
        <v>0</v>
      </c>
      <c r="I592" s="178">
        <v>0</v>
      </c>
      <c r="J592" s="178">
        <v>0</v>
      </c>
      <c r="K592" s="178">
        <v>0</v>
      </c>
      <c r="L592" s="178"/>
      <c r="N592" s="180" t="str">
        <f t="shared" si="27"/>
        <v>-</v>
      </c>
      <c r="O592" s="181" t="str">
        <f t="shared" si="28"/>
        <v>-</v>
      </c>
      <c r="P592" s="182" t="str">
        <f t="shared" si="29"/>
        <v>-</v>
      </c>
      <c r="Q592" s="253"/>
      <c r="R592" s="255">
        <f>R591</f>
        <v>0</v>
      </c>
      <c r="S592" s="255">
        <f>S591</f>
        <v>0</v>
      </c>
      <c r="T592" s="255">
        <f>T591</f>
        <v>0</v>
      </c>
      <c r="U592" s="255">
        <f>U591</f>
        <v>0</v>
      </c>
      <c r="W592" s="183">
        <f>W591</f>
        <v>0</v>
      </c>
      <c r="X592" s="183">
        <f>X591</f>
        <v>0</v>
      </c>
      <c r="Y592" s="183">
        <f>Y591</f>
        <v>0</v>
      </c>
      <c r="Z592" s="183">
        <f>Z591</f>
        <v>0</v>
      </c>
    </row>
    <row r="593" spans="1:26" ht="12.75">
      <c r="A593" s="112" t="s">
        <v>384</v>
      </c>
      <c r="B593" s="122" t="s">
        <v>385</v>
      </c>
      <c r="C593" s="114">
        <v>34135</v>
      </c>
      <c r="D593" s="115">
        <v>23303</v>
      </c>
      <c r="E593" s="115">
        <v>8156</v>
      </c>
      <c r="F593" s="127">
        <v>2676</v>
      </c>
      <c r="H593" s="171">
        <v>32601</v>
      </c>
      <c r="I593" s="171">
        <v>22167</v>
      </c>
      <c r="J593" s="171">
        <v>7758</v>
      </c>
      <c r="K593" s="171">
        <v>2676</v>
      </c>
      <c r="L593" s="171"/>
      <c r="N593" s="173">
        <f t="shared" si="27"/>
        <v>4.705377135670673</v>
      </c>
      <c r="O593" s="174">
        <f t="shared" si="28"/>
        <v>5.124734966391472</v>
      </c>
      <c r="P593" s="175">
        <f t="shared" si="29"/>
        <v>0</v>
      </c>
      <c r="Q593" s="250"/>
      <c r="R593" s="254"/>
      <c r="S593" s="254"/>
      <c r="T593" s="254"/>
      <c r="U593" s="254"/>
      <c r="W593" s="176">
        <v>11</v>
      </c>
      <c r="X593" s="176"/>
      <c r="Y593" s="176"/>
      <c r="Z593" s="176"/>
    </row>
    <row r="594" spans="1:26" ht="13.5" thickBot="1">
      <c r="A594" s="116"/>
      <c r="B594" s="117"/>
      <c r="C594" s="118">
        <v>47355</v>
      </c>
      <c r="D594" s="119">
        <v>25924</v>
      </c>
      <c r="E594" s="119">
        <v>9073</v>
      </c>
      <c r="F594" s="128">
        <v>12358</v>
      </c>
      <c r="H594" s="178">
        <v>45800</v>
      </c>
      <c r="I594" s="178">
        <v>24772</v>
      </c>
      <c r="J594" s="178">
        <v>8670</v>
      </c>
      <c r="K594" s="178">
        <v>12358</v>
      </c>
      <c r="L594" s="178"/>
      <c r="N594" s="180">
        <f t="shared" si="27"/>
        <v>3.3951965065502208</v>
      </c>
      <c r="O594" s="181">
        <f t="shared" si="28"/>
        <v>4.650411755207486</v>
      </c>
      <c r="P594" s="182">
        <f t="shared" si="29"/>
        <v>0</v>
      </c>
      <c r="Q594" s="250"/>
      <c r="R594" s="255">
        <f>R593</f>
        <v>0</v>
      </c>
      <c r="S594" s="255">
        <f>S593</f>
        <v>0</v>
      </c>
      <c r="T594" s="255">
        <f>T593</f>
        <v>0</v>
      </c>
      <c r="U594" s="255">
        <f>U593</f>
        <v>0</v>
      </c>
      <c r="W594" s="183">
        <f>W593</f>
        <v>11</v>
      </c>
      <c r="X594" s="183">
        <f>X593</f>
        <v>0</v>
      </c>
      <c r="Y594" s="183">
        <f>Y593</f>
        <v>0</v>
      </c>
      <c r="Z594" s="183">
        <f>Z593</f>
        <v>0</v>
      </c>
    </row>
    <row r="595" spans="1:26" ht="12.75" hidden="1">
      <c r="A595" s="275" t="s">
        <v>386</v>
      </c>
      <c r="B595" s="276" t="s">
        <v>387</v>
      </c>
      <c r="C595" s="114">
        <v>0</v>
      </c>
      <c r="D595" s="115">
        <v>0</v>
      </c>
      <c r="E595" s="115">
        <v>0</v>
      </c>
      <c r="F595" s="127">
        <v>0</v>
      </c>
      <c r="H595" s="171">
        <v>0</v>
      </c>
      <c r="I595" s="171">
        <v>0</v>
      </c>
      <c r="J595" s="171">
        <v>0</v>
      </c>
      <c r="K595" s="171">
        <v>0</v>
      </c>
      <c r="L595" s="171"/>
      <c r="N595" s="173" t="str">
        <f t="shared" si="27"/>
        <v>-</v>
      </c>
      <c r="O595" s="174" t="str">
        <f t="shared" si="28"/>
        <v>-</v>
      </c>
      <c r="P595" s="175" t="str">
        <f t="shared" si="29"/>
        <v>-</v>
      </c>
      <c r="Q595" s="253"/>
      <c r="R595" s="254"/>
      <c r="S595" s="254"/>
      <c r="T595" s="254"/>
      <c r="U595" s="254"/>
      <c r="W595" s="176"/>
      <c r="X595" s="176"/>
      <c r="Y595" s="176"/>
      <c r="Z595" s="176"/>
    </row>
    <row r="596" spans="1:26" ht="13.5" hidden="1" thickBot="1">
      <c r="A596" s="277"/>
      <c r="B596" s="278"/>
      <c r="C596" s="118">
        <v>0</v>
      </c>
      <c r="D596" s="119">
        <v>0</v>
      </c>
      <c r="E596" s="119">
        <v>0</v>
      </c>
      <c r="F596" s="128">
        <v>0</v>
      </c>
      <c r="H596" s="178">
        <v>0</v>
      </c>
      <c r="I596" s="178">
        <v>0</v>
      </c>
      <c r="J596" s="178">
        <v>0</v>
      </c>
      <c r="K596" s="178">
        <v>0</v>
      </c>
      <c r="L596" s="178"/>
      <c r="N596" s="180" t="str">
        <f t="shared" si="27"/>
        <v>-</v>
      </c>
      <c r="O596" s="181" t="str">
        <f t="shared" si="28"/>
        <v>-</v>
      </c>
      <c r="P596" s="182" t="str">
        <f t="shared" si="29"/>
        <v>-</v>
      </c>
      <c r="Q596" s="253"/>
      <c r="R596" s="255">
        <f>R595</f>
        <v>0</v>
      </c>
      <c r="S596" s="255">
        <f>S595</f>
        <v>0</v>
      </c>
      <c r="T596" s="255">
        <f>T595</f>
        <v>0</v>
      </c>
      <c r="U596" s="255">
        <f>U595</f>
        <v>0</v>
      </c>
      <c r="W596" s="183">
        <f>W595</f>
        <v>0</v>
      </c>
      <c r="X596" s="183">
        <f>X595</f>
        <v>0</v>
      </c>
      <c r="Y596" s="183">
        <f>Y595</f>
        <v>0</v>
      </c>
      <c r="Z596" s="183">
        <f>Z595</f>
        <v>0</v>
      </c>
    </row>
    <row r="597" spans="1:26" ht="12.75" hidden="1">
      <c r="A597" s="275" t="s">
        <v>388</v>
      </c>
      <c r="B597" s="276" t="s">
        <v>389</v>
      </c>
      <c r="C597" s="114">
        <v>0</v>
      </c>
      <c r="D597" s="115">
        <v>0</v>
      </c>
      <c r="E597" s="115">
        <v>0</v>
      </c>
      <c r="F597" s="127">
        <v>0</v>
      </c>
      <c r="H597" s="171">
        <v>0</v>
      </c>
      <c r="I597" s="171">
        <v>0</v>
      </c>
      <c r="J597" s="171">
        <v>0</v>
      </c>
      <c r="K597" s="171">
        <v>0</v>
      </c>
      <c r="L597" s="171"/>
      <c r="N597" s="173" t="str">
        <f t="shared" si="27"/>
        <v>-</v>
      </c>
      <c r="O597" s="174" t="str">
        <f t="shared" si="28"/>
        <v>-</v>
      </c>
      <c r="P597" s="175" t="str">
        <f t="shared" si="29"/>
        <v>-</v>
      </c>
      <c r="Q597" s="253"/>
      <c r="R597" s="254"/>
      <c r="S597" s="254"/>
      <c r="T597" s="254"/>
      <c r="U597" s="254"/>
      <c r="W597" s="176"/>
      <c r="X597" s="176"/>
      <c r="Y597" s="176"/>
      <c r="Z597" s="176"/>
    </row>
    <row r="598" spans="1:26" ht="13.5" hidden="1" thickBot="1">
      <c r="A598" s="277"/>
      <c r="B598" s="278"/>
      <c r="C598" s="118">
        <v>0</v>
      </c>
      <c r="D598" s="119">
        <v>0</v>
      </c>
      <c r="E598" s="119">
        <v>0</v>
      </c>
      <c r="F598" s="128">
        <v>0</v>
      </c>
      <c r="H598" s="178">
        <v>0</v>
      </c>
      <c r="I598" s="178">
        <v>0</v>
      </c>
      <c r="J598" s="178">
        <v>0</v>
      </c>
      <c r="K598" s="178">
        <v>0</v>
      </c>
      <c r="L598" s="178"/>
      <c r="N598" s="180" t="str">
        <f t="shared" si="27"/>
        <v>-</v>
      </c>
      <c r="O598" s="181" t="str">
        <f t="shared" si="28"/>
        <v>-</v>
      </c>
      <c r="P598" s="182" t="str">
        <f t="shared" si="29"/>
        <v>-</v>
      </c>
      <c r="Q598" s="253"/>
      <c r="R598" s="255">
        <f>R597</f>
        <v>0</v>
      </c>
      <c r="S598" s="255">
        <f>S597</f>
        <v>0</v>
      </c>
      <c r="T598" s="255">
        <f>T597</f>
        <v>0</v>
      </c>
      <c r="U598" s="255">
        <f>U597</f>
        <v>0</v>
      </c>
      <c r="W598" s="183">
        <f>W597</f>
        <v>0</v>
      </c>
      <c r="X598" s="183">
        <f>X597</f>
        <v>0</v>
      </c>
      <c r="Y598" s="183">
        <f>Y597</f>
        <v>0</v>
      </c>
      <c r="Z598" s="183">
        <f>Z597</f>
        <v>0</v>
      </c>
    </row>
    <row r="599" spans="1:26" ht="12.75" hidden="1">
      <c r="A599" s="275" t="s">
        <v>390</v>
      </c>
      <c r="B599" s="276" t="s">
        <v>391</v>
      </c>
      <c r="C599" s="114">
        <v>0</v>
      </c>
      <c r="D599" s="115">
        <v>0</v>
      </c>
      <c r="E599" s="115">
        <v>0</v>
      </c>
      <c r="F599" s="127">
        <v>0</v>
      </c>
      <c r="H599" s="171">
        <v>0</v>
      </c>
      <c r="I599" s="171">
        <v>0</v>
      </c>
      <c r="J599" s="171">
        <v>0</v>
      </c>
      <c r="K599" s="171">
        <v>0</v>
      </c>
      <c r="L599" s="171"/>
      <c r="N599" s="173" t="str">
        <f aca="true" t="shared" si="30" ref="N599:N610">IF(H599=0,"-",C599/H599*100-100)</f>
        <v>-</v>
      </c>
      <c r="O599" s="174" t="str">
        <f aca="true" t="shared" si="31" ref="O599:O610">IF(H599=0,"-",D599/I599*100-100)</f>
        <v>-</v>
      </c>
      <c r="P599" s="175" t="str">
        <f aca="true" t="shared" si="32" ref="P599:P610">IF(H599=0,"-",F599/(K599+L599)*100-100)</f>
        <v>-</v>
      </c>
      <c r="Q599" s="253"/>
      <c r="R599" s="254"/>
      <c r="S599" s="254"/>
      <c r="T599" s="254"/>
      <c r="U599" s="254"/>
      <c r="W599" s="176"/>
      <c r="X599" s="176"/>
      <c r="Y599" s="176"/>
      <c r="Z599" s="176"/>
    </row>
    <row r="600" spans="1:26" ht="13.5" hidden="1" thickBot="1">
      <c r="A600" s="277"/>
      <c r="B600" s="278"/>
      <c r="C600" s="118">
        <v>0</v>
      </c>
      <c r="D600" s="119">
        <v>0</v>
      </c>
      <c r="E600" s="119">
        <v>0</v>
      </c>
      <c r="F600" s="128">
        <v>0</v>
      </c>
      <c r="H600" s="178">
        <v>0</v>
      </c>
      <c r="I600" s="178">
        <v>0</v>
      </c>
      <c r="J600" s="178">
        <v>0</v>
      </c>
      <c r="K600" s="178">
        <v>0</v>
      </c>
      <c r="L600" s="178"/>
      <c r="N600" s="180" t="str">
        <f t="shared" si="30"/>
        <v>-</v>
      </c>
      <c r="O600" s="181" t="str">
        <f t="shared" si="31"/>
        <v>-</v>
      </c>
      <c r="P600" s="182" t="str">
        <f t="shared" si="32"/>
        <v>-</v>
      </c>
      <c r="Q600" s="253"/>
      <c r="R600" s="255">
        <f>R599</f>
        <v>0</v>
      </c>
      <c r="S600" s="255">
        <f>S599</f>
        <v>0</v>
      </c>
      <c r="T600" s="255">
        <f>T599</f>
        <v>0</v>
      </c>
      <c r="U600" s="255">
        <f>U599</f>
        <v>0</v>
      </c>
      <c r="W600" s="183">
        <f>W599</f>
        <v>0</v>
      </c>
      <c r="X600" s="183">
        <f>X599</f>
        <v>0</v>
      </c>
      <c r="Y600" s="183">
        <f>Y599</f>
        <v>0</v>
      </c>
      <c r="Z600" s="183">
        <f>Z599</f>
        <v>0</v>
      </c>
    </row>
    <row r="601" spans="1:26" ht="12.75" hidden="1">
      <c r="A601" s="275" t="s">
        <v>392</v>
      </c>
      <c r="B601" s="276" t="s">
        <v>1466</v>
      </c>
      <c r="C601" s="114">
        <v>0</v>
      </c>
      <c r="D601" s="115">
        <v>0</v>
      </c>
      <c r="E601" s="115">
        <v>0</v>
      </c>
      <c r="F601" s="127">
        <v>0</v>
      </c>
      <c r="H601" s="171">
        <v>0</v>
      </c>
      <c r="I601" s="171">
        <v>0</v>
      </c>
      <c r="J601" s="171">
        <v>0</v>
      </c>
      <c r="K601" s="171">
        <v>0</v>
      </c>
      <c r="L601" s="171"/>
      <c r="N601" s="173" t="str">
        <f t="shared" si="30"/>
        <v>-</v>
      </c>
      <c r="O601" s="174" t="str">
        <f t="shared" si="31"/>
        <v>-</v>
      </c>
      <c r="P601" s="175" t="str">
        <f t="shared" si="32"/>
        <v>-</v>
      </c>
      <c r="Q601" s="253"/>
      <c r="R601" s="254"/>
      <c r="S601" s="254"/>
      <c r="T601" s="254"/>
      <c r="U601" s="254"/>
      <c r="W601" s="176"/>
      <c r="X601" s="176"/>
      <c r="Y601" s="176"/>
      <c r="Z601" s="176"/>
    </row>
    <row r="602" spans="1:26" ht="13.5" hidden="1" thickBot="1">
      <c r="A602" s="277"/>
      <c r="B602" s="278"/>
      <c r="C602" s="118">
        <v>0</v>
      </c>
      <c r="D602" s="119">
        <v>0</v>
      </c>
      <c r="E602" s="119">
        <v>0</v>
      </c>
      <c r="F602" s="128">
        <v>0</v>
      </c>
      <c r="H602" s="178">
        <v>0</v>
      </c>
      <c r="I602" s="178">
        <v>0</v>
      </c>
      <c r="J602" s="178">
        <v>0</v>
      </c>
      <c r="K602" s="178">
        <v>0</v>
      </c>
      <c r="L602" s="178"/>
      <c r="N602" s="180" t="str">
        <f t="shared" si="30"/>
        <v>-</v>
      </c>
      <c r="O602" s="181" t="str">
        <f t="shared" si="31"/>
        <v>-</v>
      </c>
      <c r="P602" s="182" t="str">
        <f t="shared" si="32"/>
        <v>-</v>
      </c>
      <c r="Q602" s="253"/>
      <c r="R602" s="255">
        <f>R601</f>
        <v>0</v>
      </c>
      <c r="S602" s="255">
        <f>S601</f>
        <v>0</v>
      </c>
      <c r="T602" s="255">
        <f>T601</f>
        <v>0</v>
      </c>
      <c r="U602" s="255">
        <f>U601</f>
        <v>0</v>
      </c>
      <c r="W602" s="183">
        <f>W601</f>
        <v>0</v>
      </c>
      <c r="X602" s="183">
        <f>X601</f>
        <v>0</v>
      </c>
      <c r="Y602" s="183">
        <f>Y601</f>
        <v>0</v>
      </c>
      <c r="Z602" s="183">
        <f>Z601</f>
        <v>0</v>
      </c>
    </row>
    <row r="603" spans="1:26" ht="12.75" hidden="1">
      <c r="A603" s="275" t="s">
        <v>1467</v>
      </c>
      <c r="B603" s="279" t="s">
        <v>1492</v>
      </c>
      <c r="C603" s="114">
        <v>0</v>
      </c>
      <c r="D603" s="115">
        <v>0</v>
      </c>
      <c r="E603" s="115">
        <v>0</v>
      </c>
      <c r="F603" s="127">
        <v>0</v>
      </c>
      <c r="H603" s="171">
        <v>0</v>
      </c>
      <c r="I603" s="171">
        <v>0</v>
      </c>
      <c r="J603" s="171">
        <v>0</v>
      </c>
      <c r="K603" s="171">
        <v>0</v>
      </c>
      <c r="L603" s="171"/>
      <c r="N603" s="173" t="str">
        <f t="shared" si="30"/>
        <v>-</v>
      </c>
      <c r="O603" s="174" t="str">
        <f t="shared" si="31"/>
        <v>-</v>
      </c>
      <c r="P603" s="175" t="str">
        <f t="shared" si="32"/>
        <v>-</v>
      </c>
      <c r="Q603" s="253"/>
      <c r="R603" s="254"/>
      <c r="S603" s="254"/>
      <c r="T603" s="254"/>
      <c r="U603" s="254"/>
      <c r="W603" s="176"/>
      <c r="X603" s="176"/>
      <c r="Y603" s="176"/>
      <c r="Z603" s="176"/>
    </row>
    <row r="604" spans="1:26" ht="13.5" hidden="1" thickBot="1">
      <c r="A604" s="277"/>
      <c r="B604" s="278"/>
      <c r="C604" s="118">
        <v>0</v>
      </c>
      <c r="D604" s="119">
        <v>0</v>
      </c>
      <c r="E604" s="119">
        <v>0</v>
      </c>
      <c r="F604" s="128">
        <v>0</v>
      </c>
      <c r="H604" s="178">
        <v>0</v>
      </c>
      <c r="I604" s="178">
        <v>0</v>
      </c>
      <c r="J604" s="178">
        <v>0</v>
      </c>
      <c r="K604" s="178">
        <v>0</v>
      </c>
      <c r="L604" s="178"/>
      <c r="N604" s="180" t="str">
        <f t="shared" si="30"/>
        <v>-</v>
      </c>
      <c r="O604" s="181" t="str">
        <f t="shared" si="31"/>
        <v>-</v>
      </c>
      <c r="P604" s="182" t="str">
        <f t="shared" si="32"/>
        <v>-</v>
      </c>
      <c r="Q604" s="253"/>
      <c r="R604" s="255">
        <f>R603</f>
        <v>0</v>
      </c>
      <c r="S604" s="255">
        <f>S603</f>
        <v>0</v>
      </c>
      <c r="T604" s="255">
        <f>T603</f>
        <v>0</v>
      </c>
      <c r="U604" s="255">
        <f>U603</f>
        <v>0</v>
      </c>
      <c r="W604" s="183">
        <f>W603</f>
        <v>0</v>
      </c>
      <c r="X604" s="183">
        <f>X603</f>
        <v>0</v>
      </c>
      <c r="Y604" s="183">
        <f>Y603</f>
        <v>0</v>
      </c>
      <c r="Z604" s="183">
        <f>Z603</f>
        <v>0</v>
      </c>
    </row>
    <row r="605" spans="1:26" ht="12.75" hidden="1">
      <c r="A605" s="275" t="s">
        <v>1468</v>
      </c>
      <c r="B605" s="276" t="s">
        <v>1469</v>
      </c>
      <c r="C605" s="114">
        <v>0</v>
      </c>
      <c r="D605" s="115">
        <v>0</v>
      </c>
      <c r="E605" s="115">
        <v>0</v>
      </c>
      <c r="F605" s="127">
        <v>0</v>
      </c>
      <c r="H605" s="171">
        <v>0</v>
      </c>
      <c r="I605" s="171">
        <v>0</v>
      </c>
      <c r="J605" s="171">
        <v>0</v>
      </c>
      <c r="K605" s="171">
        <v>0</v>
      </c>
      <c r="L605" s="171"/>
      <c r="N605" s="173" t="str">
        <f t="shared" si="30"/>
        <v>-</v>
      </c>
      <c r="O605" s="174" t="str">
        <f t="shared" si="31"/>
        <v>-</v>
      </c>
      <c r="P605" s="175" t="str">
        <f t="shared" si="32"/>
        <v>-</v>
      </c>
      <c r="Q605" s="253"/>
      <c r="R605" s="254"/>
      <c r="S605" s="254"/>
      <c r="T605" s="254"/>
      <c r="U605" s="254"/>
      <c r="W605" s="176"/>
      <c r="X605" s="176"/>
      <c r="Y605" s="176"/>
      <c r="Z605" s="176"/>
    </row>
    <row r="606" spans="1:26" ht="13.5" hidden="1" thickBot="1">
      <c r="A606" s="277"/>
      <c r="B606" s="278"/>
      <c r="C606" s="118">
        <v>0</v>
      </c>
      <c r="D606" s="119">
        <v>0</v>
      </c>
      <c r="E606" s="119">
        <v>0</v>
      </c>
      <c r="F606" s="128">
        <v>0</v>
      </c>
      <c r="H606" s="178">
        <v>0</v>
      </c>
      <c r="I606" s="178">
        <v>0</v>
      </c>
      <c r="J606" s="178">
        <v>0</v>
      </c>
      <c r="K606" s="178">
        <v>0</v>
      </c>
      <c r="L606" s="178"/>
      <c r="N606" s="180" t="str">
        <f t="shared" si="30"/>
        <v>-</v>
      </c>
      <c r="O606" s="181" t="str">
        <f t="shared" si="31"/>
        <v>-</v>
      </c>
      <c r="P606" s="182" t="str">
        <f t="shared" si="32"/>
        <v>-</v>
      </c>
      <c r="Q606" s="253"/>
      <c r="R606" s="255">
        <f>R605</f>
        <v>0</v>
      </c>
      <c r="S606" s="255">
        <f>S605</f>
        <v>0</v>
      </c>
      <c r="T606" s="255">
        <f>T605</f>
        <v>0</v>
      </c>
      <c r="U606" s="255">
        <f>U605</f>
        <v>0</v>
      </c>
      <c r="W606" s="183">
        <f>W605</f>
        <v>0</v>
      </c>
      <c r="X606" s="183">
        <f>X605</f>
        <v>0</v>
      </c>
      <c r="Y606" s="183">
        <f>Y605</f>
        <v>0</v>
      </c>
      <c r="Z606" s="183">
        <f>Z605</f>
        <v>0</v>
      </c>
    </row>
    <row r="607" spans="1:26" ht="12.75" hidden="1">
      <c r="A607" s="275" t="s">
        <v>1470</v>
      </c>
      <c r="B607" s="279" t="s">
        <v>1493</v>
      </c>
      <c r="C607" s="114">
        <v>0</v>
      </c>
      <c r="D607" s="115">
        <v>0</v>
      </c>
      <c r="E607" s="115">
        <v>0</v>
      </c>
      <c r="F607" s="127">
        <v>0</v>
      </c>
      <c r="H607" s="171">
        <v>0</v>
      </c>
      <c r="I607" s="171">
        <v>0</v>
      </c>
      <c r="J607" s="171">
        <v>0</v>
      </c>
      <c r="K607" s="171">
        <v>0</v>
      </c>
      <c r="L607" s="171"/>
      <c r="N607" s="173" t="str">
        <f t="shared" si="30"/>
        <v>-</v>
      </c>
      <c r="O607" s="174" t="str">
        <f t="shared" si="31"/>
        <v>-</v>
      </c>
      <c r="P607" s="175" t="str">
        <f t="shared" si="32"/>
        <v>-</v>
      </c>
      <c r="Q607" s="253"/>
      <c r="R607" s="254"/>
      <c r="S607" s="254"/>
      <c r="T607" s="254"/>
      <c r="U607" s="254"/>
      <c r="W607" s="176"/>
      <c r="X607" s="176"/>
      <c r="Y607" s="176"/>
      <c r="Z607" s="176"/>
    </row>
    <row r="608" spans="1:26" ht="13.5" hidden="1" thickBot="1">
      <c r="A608" s="277"/>
      <c r="B608" s="278"/>
      <c r="C608" s="118">
        <v>0</v>
      </c>
      <c r="D608" s="119">
        <v>0</v>
      </c>
      <c r="E608" s="119">
        <v>0</v>
      </c>
      <c r="F608" s="128">
        <v>0</v>
      </c>
      <c r="H608" s="178">
        <v>0</v>
      </c>
      <c r="I608" s="178">
        <v>0</v>
      </c>
      <c r="J608" s="178">
        <v>0</v>
      </c>
      <c r="K608" s="178">
        <v>0</v>
      </c>
      <c r="L608" s="178"/>
      <c r="N608" s="180" t="str">
        <f t="shared" si="30"/>
        <v>-</v>
      </c>
      <c r="O608" s="181" t="str">
        <f t="shared" si="31"/>
        <v>-</v>
      </c>
      <c r="P608" s="182" t="str">
        <f t="shared" si="32"/>
        <v>-</v>
      </c>
      <c r="Q608" s="253"/>
      <c r="R608" s="255">
        <f>R607</f>
        <v>0</v>
      </c>
      <c r="S608" s="255">
        <f>S607</f>
        <v>0</v>
      </c>
      <c r="T608" s="255">
        <f>T607</f>
        <v>0</v>
      </c>
      <c r="U608" s="255">
        <f>U607</f>
        <v>0</v>
      </c>
      <c r="W608" s="183">
        <f>W607</f>
        <v>0</v>
      </c>
      <c r="X608" s="183">
        <f>X607</f>
        <v>0</v>
      </c>
      <c r="Y608" s="183">
        <f>Y607</f>
        <v>0</v>
      </c>
      <c r="Z608" s="183">
        <f>Z607</f>
        <v>0</v>
      </c>
    </row>
    <row r="609" spans="1:26" ht="12.75" hidden="1">
      <c r="A609" s="275" t="s">
        <v>1471</v>
      </c>
      <c r="B609" s="276" t="s">
        <v>1472</v>
      </c>
      <c r="C609" s="114">
        <v>0</v>
      </c>
      <c r="D609" s="115">
        <v>0</v>
      </c>
      <c r="E609" s="115">
        <v>0</v>
      </c>
      <c r="F609" s="127">
        <v>0</v>
      </c>
      <c r="H609" s="171">
        <v>0</v>
      </c>
      <c r="I609" s="171">
        <v>0</v>
      </c>
      <c r="J609" s="171">
        <v>0</v>
      </c>
      <c r="K609" s="171">
        <v>0</v>
      </c>
      <c r="L609" s="171"/>
      <c r="N609" s="173" t="str">
        <f t="shared" si="30"/>
        <v>-</v>
      </c>
      <c r="O609" s="174" t="str">
        <f t="shared" si="31"/>
        <v>-</v>
      </c>
      <c r="P609" s="175" t="str">
        <f t="shared" si="32"/>
        <v>-</v>
      </c>
      <c r="Q609" s="253"/>
      <c r="R609" s="254"/>
      <c r="S609" s="254"/>
      <c r="T609" s="254"/>
      <c r="U609" s="254"/>
      <c r="W609" s="176"/>
      <c r="X609" s="176"/>
      <c r="Y609" s="176"/>
      <c r="Z609" s="176"/>
    </row>
    <row r="610" spans="1:26" ht="13.5" hidden="1" thickBot="1">
      <c r="A610" s="277"/>
      <c r="B610" s="278"/>
      <c r="C610" s="118">
        <v>0</v>
      </c>
      <c r="D610" s="119">
        <v>0</v>
      </c>
      <c r="E610" s="119">
        <v>0</v>
      </c>
      <c r="F610" s="128">
        <v>0</v>
      </c>
      <c r="H610" s="178">
        <v>0</v>
      </c>
      <c r="I610" s="178">
        <v>0</v>
      </c>
      <c r="J610" s="178">
        <v>0</v>
      </c>
      <c r="K610" s="178">
        <v>0</v>
      </c>
      <c r="L610" s="178"/>
      <c r="N610" s="180" t="str">
        <f t="shared" si="30"/>
        <v>-</v>
      </c>
      <c r="O610" s="181" t="str">
        <f t="shared" si="31"/>
        <v>-</v>
      </c>
      <c r="P610" s="182" t="str">
        <f t="shared" si="32"/>
        <v>-</v>
      </c>
      <c r="Q610" s="253"/>
      <c r="R610" s="255">
        <f>R609</f>
        <v>0</v>
      </c>
      <c r="S610" s="255">
        <f>S609</f>
        <v>0</v>
      </c>
      <c r="T610" s="255">
        <f>T609</f>
        <v>0</v>
      </c>
      <c r="U610" s="255">
        <f>U609</f>
        <v>0</v>
      </c>
      <c r="W610" s="183">
        <f>W609</f>
        <v>0</v>
      </c>
      <c r="X610" s="183">
        <f>X609</f>
        <v>0</v>
      </c>
      <c r="Y610" s="183">
        <f>Y609</f>
        <v>0</v>
      </c>
      <c r="Z610" s="183">
        <f>Z609</f>
        <v>0</v>
      </c>
    </row>
  </sheetData>
  <sheetProtection password="CA43" sheet="1"/>
  <mergeCells count="19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E5:E6"/>
    <mergeCell ref="F5:F6"/>
    <mergeCell ref="C4:F4"/>
    <mergeCell ref="A2:F2"/>
    <mergeCell ref="A3:F3"/>
    <mergeCell ref="A5:A6"/>
    <mergeCell ref="B5:B6"/>
    <mergeCell ref="C5:C6"/>
    <mergeCell ref="D5:D6"/>
  </mergeCells>
  <conditionalFormatting sqref="W7:Z610">
    <cfRule type="cellIs" priority="4" dxfId="0" operator="greaterThan" stopIfTrue="1">
      <formula>0</formula>
    </cfRule>
  </conditionalFormatting>
  <conditionalFormatting sqref="R7:U610">
    <cfRule type="cellIs" priority="3" dxfId="0" operator="greaterThan" stopIfTrue="1">
      <formula>0</formula>
    </cfRule>
  </conditionalFormatting>
  <conditionalFormatting sqref="R7:U610">
    <cfRule type="cellIs" priority="2" dxfId="0" operator="greaterThan" stopIfTrue="1">
      <formula>0</formula>
    </cfRule>
  </conditionalFormatting>
  <conditionalFormatting sqref="R579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4" horizontalDpi="600" verticalDpi="600" orientation="portrait" paperSize="9" scale="80" r:id="rId1"/>
  <headerFooter alignWithMargins="0">
    <oddFooter>&amp;CStránka &amp;P</oddFooter>
  </headerFooter>
  <rowBreaks count="2" manualBreakCount="2">
    <brk id="332" max="5" man="1"/>
    <brk id="4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34"/>
  <sheetViews>
    <sheetView zoomScale="90" zoomScaleNormal="90" zoomScaleSheetLayoutView="70" zoomScalePageLayoutView="0" workbookViewId="0" topLeftCell="A1">
      <selection activeCell="AB54" sqref="AB54"/>
    </sheetView>
  </sheetViews>
  <sheetFormatPr defaultColWidth="9.140625" defaultRowHeight="12.75"/>
  <cols>
    <col min="1" max="1" width="14.7109375" style="9" customWidth="1"/>
    <col min="2" max="2" width="52.7109375" style="9" customWidth="1"/>
    <col min="3" max="3" width="10.8515625" style="9" customWidth="1"/>
    <col min="4" max="6" width="10.7109375" style="9" customWidth="1"/>
    <col min="7" max="7" width="3.8515625" style="9" hidden="1" customWidth="1"/>
    <col min="8" max="12" width="8.421875" style="161" hidden="1" customWidth="1"/>
    <col min="13" max="13" width="4.57421875" style="161" hidden="1" customWidth="1"/>
    <col min="14" max="16" width="8.421875" style="161" hidden="1" customWidth="1"/>
    <col min="17" max="17" width="4.8515625" style="161" hidden="1" customWidth="1"/>
    <col min="18" max="21" width="8.421875" style="161" hidden="1" customWidth="1"/>
    <col min="22" max="22" width="4.8515625" style="161" hidden="1" customWidth="1"/>
    <col min="23" max="26" width="8.421875" style="161" hidden="1" customWidth="1"/>
    <col min="27" max="27" width="9.140625" style="6" customWidth="1"/>
    <col min="28" max="16384" width="9.140625" style="9" customWidth="1"/>
  </cols>
  <sheetData>
    <row r="1" spans="1:26" s="233" customFormat="1" ht="27" customHeight="1" thickBot="1">
      <c r="A1" s="227" t="s">
        <v>2915</v>
      </c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49" t="s">
        <v>2069</v>
      </c>
      <c r="B2" s="350"/>
      <c r="C2" s="350"/>
      <c r="D2" s="350"/>
      <c r="E2" s="350"/>
      <c r="F2" s="351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43.5" customHeight="1">
      <c r="A3" s="352" t="s">
        <v>2068</v>
      </c>
      <c r="B3" s="352"/>
      <c r="C3" s="352"/>
      <c r="D3" s="352"/>
      <c r="E3" s="352"/>
      <c r="F3" s="352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18.75" customHeight="1" thickBot="1">
      <c r="A4" s="109" t="s">
        <v>1587</v>
      </c>
      <c r="B4" s="110"/>
      <c r="C4" s="344"/>
      <c r="D4" s="344"/>
      <c r="E4" s="344"/>
      <c r="F4" s="344"/>
      <c r="H4" s="161"/>
      <c r="I4" s="161"/>
      <c r="J4" s="161"/>
      <c r="K4" s="161"/>
      <c r="L4" s="161"/>
      <c r="M4" s="161"/>
      <c r="N4" s="161"/>
      <c r="O4" s="161"/>
      <c r="P4" s="161"/>
      <c r="Q4" s="187"/>
      <c r="R4" s="162" t="s">
        <v>2858</v>
      </c>
      <c r="S4" s="162"/>
      <c r="T4" s="162"/>
      <c r="U4" s="162"/>
      <c r="V4" s="187"/>
      <c r="W4" s="162" t="s">
        <v>2838</v>
      </c>
      <c r="X4" s="162"/>
      <c r="Y4" s="162"/>
      <c r="Z4" s="162"/>
    </row>
    <row r="5" spans="1:26" s="6" customFormat="1" ht="12.75" customHeight="1" thickBot="1">
      <c r="A5" s="353" t="s">
        <v>1648</v>
      </c>
      <c r="B5" s="355" t="s">
        <v>1649</v>
      </c>
      <c r="C5" s="357" t="s">
        <v>2198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M5" s="161"/>
      <c r="N5" s="327" t="s">
        <v>2857</v>
      </c>
      <c r="O5" s="327"/>
      <c r="P5" s="327"/>
      <c r="Q5" s="361"/>
      <c r="R5" s="359" t="s">
        <v>2839</v>
      </c>
      <c r="S5" s="359" t="s">
        <v>2840</v>
      </c>
      <c r="T5" s="359" t="s">
        <v>2841</v>
      </c>
      <c r="U5" s="359" t="s">
        <v>2842</v>
      </c>
      <c r="V5" s="241"/>
      <c r="W5" s="359" t="s">
        <v>2839</v>
      </c>
      <c r="X5" s="359" t="s">
        <v>2840</v>
      </c>
      <c r="Y5" s="359" t="s">
        <v>2841</v>
      </c>
      <c r="Z5" s="359" t="s">
        <v>2842</v>
      </c>
    </row>
    <row r="6" spans="1:26" s="6" customFormat="1" ht="30.75" customHeight="1" thickBot="1">
      <c r="A6" s="354"/>
      <c r="B6" s="356"/>
      <c r="C6" s="358"/>
      <c r="D6" s="346"/>
      <c r="E6" s="346"/>
      <c r="F6" s="348"/>
      <c r="H6" s="164" t="s">
        <v>1866</v>
      </c>
      <c r="I6" s="165" t="s">
        <v>1639</v>
      </c>
      <c r="J6" s="165" t="s">
        <v>1465</v>
      </c>
      <c r="K6" s="166" t="s">
        <v>435</v>
      </c>
      <c r="L6" s="166"/>
      <c r="M6" s="163"/>
      <c r="N6" s="167" t="s">
        <v>1866</v>
      </c>
      <c r="O6" s="168" t="s">
        <v>1639</v>
      </c>
      <c r="P6" s="169" t="s">
        <v>2080</v>
      </c>
      <c r="Q6" s="361"/>
      <c r="R6" s="360"/>
      <c r="S6" s="360" t="s">
        <v>2840</v>
      </c>
      <c r="T6" s="360" t="s">
        <v>2843</v>
      </c>
      <c r="U6" s="360" t="s">
        <v>2842</v>
      </c>
      <c r="V6" s="241"/>
      <c r="W6" s="360"/>
      <c r="X6" s="360" t="s">
        <v>2840</v>
      </c>
      <c r="Y6" s="360" t="s">
        <v>2843</v>
      </c>
      <c r="Z6" s="360" t="s">
        <v>2842</v>
      </c>
    </row>
    <row r="7" spans="1:26" s="6" customFormat="1" ht="12.75" customHeight="1">
      <c r="A7" s="112" t="s">
        <v>2086</v>
      </c>
      <c r="B7" s="113" t="s">
        <v>1651</v>
      </c>
      <c r="C7" s="114">
        <v>33257</v>
      </c>
      <c r="D7" s="115">
        <v>22647</v>
      </c>
      <c r="E7" s="115">
        <v>7926</v>
      </c>
      <c r="F7" s="127">
        <v>2684</v>
      </c>
      <c r="H7" s="171">
        <v>31767</v>
      </c>
      <c r="I7" s="171">
        <v>21543</v>
      </c>
      <c r="J7" s="171">
        <v>7540</v>
      </c>
      <c r="K7" s="171">
        <v>2684</v>
      </c>
      <c r="L7" s="171"/>
      <c r="M7" s="161"/>
      <c r="N7" s="173">
        <f>IF(H7=0,"-",C7/H7*100-100)</f>
        <v>4.690401989485935</v>
      </c>
      <c r="O7" s="174">
        <f>IF(H7=0,"-",D7/I7*100-100)</f>
        <v>5.1246344520261715</v>
      </c>
      <c r="P7" s="175">
        <f>IF(H7=0,"-",F7/(K7+L7)*100-100)</f>
        <v>0</v>
      </c>
      <c r="Q7" s="253"/>
      <c r="R7" s="261">
        <v>38</v>
      </c>
      <c r="S7" s="261"/>
      <c r="T7" s="261"/>
      <c r="U7" s="261"/>
      <c r="V7" s="187"/>
      <c r="W7" s="176"/>
      <c r="X7" s="176"/>
      <c r="Y7" s="176"/>
      <c r="Z7" s="176"/>
    </row>
    <row r="8" spans="1:26" s="6" customFormat="1" ht="13.5" customHeight="1" thickBot="1">
      <c r="A8" s="116"/>
      <c r="B8" s="117"/>
      <c r="C8" s="118">
        <v>27335</v>
      </c>
      <c r="D8" s="119">
        <v>13047</v>
      </c>
      <c r="E8" s="119">
        <v>4566</v>
      </c>
      <c r="F8" s="128">
        <v>9722</v>
      </c>
      <c r="H8" s="178">
        <v>26552</v>
      </c>
      <c r="I8" s="178">
        <v>12467</v>
      </c>
      <c r="J8" s="178">
        <v>4363</v>
      </c>
      <c r="K8" s="178">
        <v>9722</v>
      </c>
      <c r="L8" s="178"/>
      <c r="M8" s="161"/>
      <c r="N8" s="180">
        <f aca="true" t="shared" si="0" ref="N8:N70">IF(H8=0,"-",C8/H8*100-100)</f>
        <v>2.9489304007231</v>
      </c>
      <c r="O8" s="181">
        <f aca="true" t="shared" si="1" ref="O8:O70">IF(H8=0,"-",D8/I8*100-100)</f>
        <v>4.652282024544803</v>
      </c>
      <c r="P8" s="182">
        <f aca="true" t="shared" si="2" ref="P8:P70">IF(H8=0,"-",F8/(K8+L8)*100-100)</f>
        <v>0</v>
      </c>
      <c r="Q8" s="253"/>
      <c r="R8" s="263">
        <f>R7</f>
        <v>38</v>
      </c>
      <c r="S8" s="263">
        <f>S7</f>
        <v>0</v>
      </c>
      <c r="T8" s="263">
        <f>T7</f>
        <v>0</v>
      </c>
      <c r="U8" s="263">
        <f>U7</f>
        <v>0</v>
      </c>
      <c r="V8" s="187"/>
      <c r="W8" s="183">
        <f>W7</f>
        <v>0</v>
      </c>
      <c r="X8" s="183">
        <f>X7</f>
        <v>0</v>
      </c>
      <c r="Y8" s="183">
        <f>Y7</f>
        <v>0</v>
      </c>
      <c r="Z8" s="183">
        <f>Z7</f>
        <v>0</v>
      </c>
    </row>
    <row r="9" spans="1:26" s="6" customFormat="1" ht="12.75" customHeight="1" hidden="1">
      <c r="A9" s="275" t="s">
        <v>2087</v>
      </c>
      <c r="B9" s="276" t="s">
        <v>1918</v>
      </c>
      <c r="C9" s="114">
        <v>0</v>
      </c>
      <c r="D9" s="115">
        <v>0</v>
      </c>
      <c r="E9" s="115">
        <v>0</v>
      </c>
      <c r="F9" s="127">
        <v>0</v>
      </c>
      <c r="H9" s="171">
        <v>0</v>
      </c>
      <c r="I9" s="171">
        <v>0</v>
      </c>
      <c r="J9" s="171">
        <v>0</v>
      </c>
      <c r="K9" s="171">
        <v>0</v>
      </c>
      <c r="L9" s="171"/>
      <c r="M9" s="161"/>
      <c r="N9" s="173" t="str">
        <f>IF(H9=0,"-",C9/H9*100-100)</f>
        <v>-</v>
      </c>
      <c r="O9" s="174" t="str">
        <f>IF(H9=0,"-",D9/I9*100-100)</f>
        <v>-</v>
      </c>
      <c r="P9" s="175" t="str">
        <f>IF(H9=0,"-",F9/(K9+L9)*100-100)</f>
        <v>-</v>
      </c>
      <c r="Q9" s="253"/>
      <c r="R9" s="261"/>
      <c r="S9" s="261"/>
      <c r="T9" s="261"/>
      <c r="U9" s="261"/>
      <c r="V9" s="187"/>
      <c r="W9" s="176"/>
      <c r="X9" s="176"/>
      <c r="Y9" s="176"/>
      <c r="Z9" s="176"/>
    </row>
    <row r="10" spans="1:26" s="6" customFormat="1" ht="13.5" customHeight="1" hidden="1" thickBot="1">
      <c r="A10" s="277"/>
      <c r="B10" s="278"/>
      <c r="C10" s="118">
        <v>0</v>
      </c>
      <c r="D10" s="119">
        <v>0</v>
      </c>
      <c r="E10" s="119">
        <v>0</v>
      </c>
      <c r="F10" s="128">
        <v>0</v>
      </c>
      <c r="H10" s="178">
        <v>0</v>
      </c>
      <c r="I10" s="178">
        <v>0</v>
      </c>
      <c r="J10" s="178">
        <v>0</v>
      </c>
      <c r="K10" s="178">
        <v>0</v>
      </c>
      <c r="L10" s="178"/>
      <c r="M10" s="161"/>
      <c r="N10" s="180" t="str">
        <f t="shared" si="0"/>
        <v>-</v>
      </c>
      <c r="O10" s="181" t="str">
        <f t="shared" si="1"/>
        <v>-</v>
      </c>
      <c r="P10" s="182" t="str">
        <f t="shared" si="2"/>
        <v>-</v>
      </c>
      <c r="Q10" s="253"/>
      <c r="R10" s="263">
        <f>R9</f>
        <v>0</v>
      </c>
      <c r="S10" s="263">
        <f>S9</f>
        <v>0</v>
      </c>
      <c r="T10" s="263">
        <f>T9</f>
        <v>0</v>
      </c>
      <c r="U10" s="263">
        <f>U9</f>
        <v>0</v>
      </c>
      <c r="V10" s="187"/>
      <c r="W10" s="183">
        <f>W9</f>
        <v>0</v>
      </c>
      <c r="X10" s="183">
        <f>X9</f>
        <v>0</v>
      </c>
      <c r="Y10" s="183">
        <f>Y9</f>
        <v>0</v>
      </c>
      <c r="Z10" s="183">
        <f>Z9</f>
        <v>0</v>
      </c>
    </row>
    <row r="11" spans="1:26" s="6" customFormat="1" ht="12.75" customHeight="1">
      <c r="A11" s="112" t="s">
        <v>2088</v>
      </c>
      <c r="B11" s="113" t="s">
        <v>1658</v>
      </c>
      <c r="C11" s="114">
        <v>28903</v>
      </c>
      <c r="D11" s="115">
        <v>19430</v>
      </c>
      <c r="E11" s="115">
        <v>6801</v>
      </c>
      <c r="F11" s="127">
        <v>2672</v>
      </c>
      <c r="H11" s="171">
        <v>27619</v>
      </c>
      <c r="I11" s="171">
        <v>18479</v>
      </c>
      <c r="J11" s="171">
        <v>6468</v>
      </c>
      <c r="K11" s="171">
        <v>2672</v>
      </c>
      <c r="L11" s="171"/>
      <c r="M11" s="161"/>
      <c r="N11" s="173">
        <f>IF(H11=0,"-",C11/H11*100-100)</f>
        <v>4.648973532712986</v>
      </c>
      <c r="O11" s="174">
        <f>IF(H11=0,"-",D11/I11*100-100)</f>
        <v>5.1463823799989115</v>
      </c>
      <c r="P11" s="175">
        <f>IF(H11=0,"-",F11/(K11+L11)*100-100)</f>
        <v>0</v>
      </c>
      <c r="Q11" s="250"/>
      <c r="R11" s="261">
        <v>28</v>
      </c>
      <c r="S11" s="261"/>
      <c r="T11" s="261"/>
      <c r="U11" s="261"/>
      <c r="V11" s="187"/>
      <c r="W11" s="176">
        <v>8</v>
      </c>
      <c r="X11" s="176"/>
      <c r="Y11" s="176"/>
      <c r="Z11" s="176"/>
    </row>
    <row r="12" spans="1:26" s="6" customFormat="1" ht="13.5" customHeight="1" thickBot="1">
      <c r="A12" s="116"/>
      <c r="B12" s="117"/>
      <c r="C12" s="118">
        <v>35852</v>
      </c>
      <c r="D12" s="119">
        <v>19339</v>
      </c>
      <c r="E12" s="119">
        <v>6769</v>
      </c>
      <c r="F12" s="128">
        <v>9744</v>
      </c>
      <c r="H12" s="178">
        <v>34691</v>
      </c>
      <c r="I12" s="178">
        <v>18479</v>
      </c>
      <c r="J12" s="178">
        <v>6468</v>
      </c>
      <c r="K12" s="178">
        <v>9744</v>
      </c>
      <c r="L12" s="178"/>
      <c r="M12" s="161"/>
      <c r="N12" s="180">
        <f t="shared" si="0"/>
        <v>3.346689343057278</v>
      </c>
      <c r="O12" s="181">
        <f t="shared" si="1"/>
        <v>4.65393148979922</v>
      </c>
      <c r="P12" s="182">
        <f t="shared" si="2"/>
        <v>0</v>
      </c>
      <c r="Q12" s="250"/>
      <c r="R12" s="263">
        <f>R11</f>
        <v>28</v>
      </c>
      <c r="S12" s="263">
        <f>S11</f>
        <v>0</v>
      </c>
      <c r="T12" s="263">
        <f>T11</f>
        <v>0</v>
      </c>
      <c r="U12" s="263">
        <f>U11</f>
        <v>0</v>
      </c>
      <c r="V12" s="187"/>
      <c r="W12" s="183">
        <f>W11</f>
        <v>8</v>
      </c>
      <c r="X12" s="183">
        <f>X11</f>
        <v>0</v>
      </c>
      <c r="Y12" s="183">
        <f>Y11</f>
        <v>0</v>
      </c>
      <c r="Z12" s="183">
        <f>Z11</f>
        <v>0</v>
      </c>
    </row>
    <row r="13" spans="1:26" s="6" customFormat="1" ht="12.75" customHeight="1">
      <c r="A13" s="112" t="s">
        <v>2089</v>
      </c>
      <c r="B13" s="113" t="s">
        <v>1660</v>
      </c>
      <c r="C13" s="114">
        <v>27534</v>
      </c>
      <c r="D13" s="115">
        <v>18412</v>
      </c>
      <c r="E13" s="115">
        <v>6444</v>
      </c>
      <c r="F13" s="127">
        <v>2678</v>
      </c>
      <c r="H13" s="171">
        <v>26318</v>
      </c>
      <c r="I13" s="171">
        <v>17511</v>
      </c>
      <c r="J13" s="171">
        <v>6129</v>
      </c>
      <c r="K13" s="171">
        <v>2678</v>
      </c>
      <c r="L13" s="171"/>
      <c r="M13" s="161"/>
      <c r="N13" s="173">
        <f>IF(H13=0,"-",C13/H13*100-100)</f>
        <v>4.620411885401637</v>
      </c>
      <c r="O13" s="174">
        <f>IF(H13=0,"-",D13/I13*100-100)</f>
        <v>5.1453372166067055</v>
      </c>
      <c r="P13" s="175">
        <f>IF(H13=0,"-",F13/(K13+L13)*100-100)</f>
        <v>0</v>
      </c>
      <c r="Q13" s="250"/>
      <c r="R13" s="261">
        <v>13</v>
      </c>
      <c r="S13" s="261"/>
      <c r="T13" s="261"/>
      <c r="U13" s="261"/>
      <c r="V13" s="187"/>
      <c r="W13" s="176">
        <v>7</v>
      </c>
      <c r="X13" s="176"/>
      <c r="Y13" s="176"/>
      <c r="Z13" s="176"/>
    </row>
    <row r="14" spans="1:26" s="6" customFormat="1" ht="13.5" customHeight="1" thickBot="1">
      <c r="A14" s="116"/>
      <c r="B14" s="117"/>
      <c r="C14" s="118">
        <v>33390</v>
      </c>
      <c r="D14" s="119">
        <v>17520</v>
      </c>
      <c r="E14" s="119">
        <v>6132</v>
      </c>
      <c r="F14" s="128">
        <v>9738</v>
      </c>
      <c r="H14" s="178">
        <v>32338</v>
      </c>
      <c r="I14" s="178">
        <v>16741</v>
      </c>
      <c r="J14" s="178">
        <v>5859</v>
      </c>
      <c r="K14" s="178">
        <v>9738</v>
      </c>
      <c r="L14" s="178"/>
      <c r="M14" s="161"/>
      <c r="N14" s="180">
        <f t="shared" si="0"/>
        <v>3.2531387222462627</v>
      </c>
      <c r="O14" s="181">
        <f t="shared" si="1"/>
        <v>4.653246520518479</v>
      </c>
      <c r="P14" s="182">
        <f t="shared" si="2"/>
        <v>0</v>
      </c>
      <c r="Q14" s="250"/>
      <c r="R14" s="263">
        <f>R13</f>
        <v>13</v>
      </c>
      <c r="S14" s="263">
        <f>S13</f>
        <v>0</v>
      </c>
      <c r="T14" s="263">
        <f>T13</f>
        <v>0</v>
      </c>
      <c r="U14" s="263">
        <f>U13</f>
        <v>0</v>
      </c>
      <c r="V14" s="187"/>
      <c r="W14" s="183">
        <f>W13</f>
        <v>7</v>
      </c>
      <c r="X14" s="183">
        <f>X13</f>
        <v>0</v>
      </c>
      <c r="Y14" s="183">
        <f>Y13</f>
        <v>0</v>
      </c>
      <c r="Z14" s="183">
        <f>Z13</f>
        <v>0</v>
      </c>
    </row>
    <row r="15" spans="1:26" s="6" customFormat="1" ht="12.75" customHeight="1">
      <c r="A15" s="112" t="s">
        <v>2090</v>
      </c>
      <c r="B15" s="113" t="s">
        <v>1664</v>
      </c>
      <c r="C15" s="114">
        <v>27534</v>
      </c>
      <c r="D15" s="115">
        <v>18412</v>
      </c>
      <c r="E15" s="115">
        <v>6444</v>
      </c>
      <c r="F15" s="127">
        <v>2678</v>
      </c>
      <c r="H15" s="171">
        <v>26318</v>
      </c>
      <c r="I15" s="171">
        <v>17511</v>
      </c>
      <c r="J15" s="171">
        <v>6129</v>
      </c>
      <c r="K15" s="171">
        <v>2678</v>
      </c>
      <c r="L15" s="171"/>
      <c r="M15" s="161"/>
      <c r="N15" s="173">
        <f>IF(H15=0,"-",C15/H15*100-100)</f>
        <v>4.620411885401637</v>
      </c>
      <c r="O15" s="174">
        <f>IF(H15=0,"-",D15/I15*100-100)</f>
        <v>5.1453372166067055</v>
      </c>
      <c r="P15" s="175">
        <f>IF(H15=0,"-",F15/(K15+L15)*100-100)</f>
        <v>0</v>
      </c>
      <c r="Q15" s="253"/>
      <c r="R15" s="261"/>
      <c r="S15" s="261"/>
      <c r="T15" s="261"/>
      <c r="U15" s="261"/>
      <c r="V15" s="187"/>
      <c r="W15" s="176"/>
      <c r="X15" s="176"/>
      <c r="Y15" s="176"/>
      <c r="Z15" s="176"/>
    </row>
    <row r="16" spans="1:26" s="6" customFormat="1" ht="13.5" customHeight="1" thickBot="1">
      <c r="A16" s="116"/>
      <c r="B16" s="117"/>
      <c r="C16" s="118">
        <v>33390</v>
      </c>
      <c r="D16" s="119">
        <v>17520</v>
      </c>
      <c r="E16" s="119">
        <v>6132</v>
      </c>
      <c r="F16" s="128">
        <v>9738</v>
      </c>
      <c r="H16" s="178">
        <v>32338</v>
      </c>
      <c r="I16" s="178">
        <v>16741</v>
      </c>
      <c r="J16" s="178">
        <v>5859</v>
      </c>
      <c r="K16" s="178">
        <v>9738</v>
      </c>
      <c r="L16" s="178"/>
      <c r="M16" s="161"/>
      <c r="N16" s="180">
        <f t="shared" si="0"/>
        <v>3.2531387222462627</v>
      </c>
      <c r="O16" s="181">
        <f t="shared" si="1"/>
        <v>4.653246520518479</v>
      </c>
      <c r="P16" s="182">
        <f t="shared" si="2"/>
        <v>0</v>
      </c>
      <c r="Q16" s="253"/>
      <c r="R16" s="263">
        <f>R15</f>
        <v>0</v>
      </c>
      <c r="S16" s="263">
        <f>S15</f>
        <v>0</v>
      </c>
      <c r="T16" s="263">
        <f>T15</f>
        <v>0</v>
      </c>
      <c r="U16" s="263">
        <f>U15</f>
        <v>0</v>
      </c>
      <c r="V16" s="187"/>
      <c r="W16" s="183">
        <f>W15</f>
        <v>0</v>
      </c>
      <c r="X16" s="183">
        <f>X15</f>
        <v>0</v>
      </c>
      <c r="Y16" s="183">
        <f>Y15</f>
        <v>0</v>
      </c>
      <c r="Z16" s="183">
        <f>Z15</f>
        <v>0</v>
      </c>
    </row>
    <row r="17" spans="1:26" s="6" customFormat="1" ht="12.75" customHeight="1">
      <c r="A17" s="112" t="s">
        <v>2091</v>
      </c>
      <c r="B17" s="113" t="s">
        <v>1919</v>
      </c>
      <c r="C17" s="114">
        <v>29130</v>
      </c>
      <c r="D17" s="115">
        <v>19584</v>
      </c>
      <c r="E17" s="115">
        <v>6854</v>
      </c>
      <c r="F17" s="127">
        <v>2692</v>
      </c>
      <c r="H17" s="171">
        <v>27843</v>
      </c>
      <c r="I17" s="171">
        <v>18630</v>
      </c>
      <c r="J17" s="171">
        <v>6521</v>
      </c>
      <c r="K17" s="171">
        <v>2692</v>
      </c>
      <c r="L17" s="171"/>
      <c r="M17" s="161"/>
      <c r="N17" s="173">
        <f>IF(H17=0,"-",C17/H17*100-100)</f>
        <v>4.622346729878245</v>
      </c>
      <c r="O17" s="174">
        <f>IF(H17=0,"-",D17/I17*100-100)</f>
        <v>5.1207729468599155</v>
      </c>
      <c r="P17" s="175">
        <f>IF(H17=0,"-",F17/(K17+L17)*100-100)</f>
        <v>0</v>
      </c>
      <c r="Q17" s="250"/>
      <c r="R17" s="261">
        <v>84</v>
      </c>
      <c r="S17" s="261"/>
      <c r="T17" s="261"/>
      <c r="U17" s="261"/>
      <c r="V17" s="187"/>
      <c r="W17" s="176">
        <v>18</v>
      </c>
      <c r="X17" s="176"/>
      <c r="Y17" s="176"/>
      <c r="Z17" s="176"/>
    </row>
    <row r="18" spans="1:26" s="6" customFormat="1" ht="13.5" customHeight="1" thickBot="1">
      <c r="A18" s="116"/>
      <c r="B18" s="117"/>
      <c r="C18" s="118">
        <v>37008</v>
      </c>
      <c r="D18" s="119">
        <v>20163</v>
      </c>
      <c r="E18" s="119">
        <v>7057</v>
      </c>
      <c r="F18" s="128">
        <v>9788</v>
      </c>
      <c r="H18" s="178">
        <v>35798</v>
      </c>
      <c r="I18" s="178">
        <v>19267</v>
      </c>
      <c r="J18" s="178">
        <v>6743</v>
      </c>
      <c r="K18" s="178">
        <v>9788</v>
      </c>
      <c r="L18" s="178"/>
      <c r="M18" s="161"/>
      <c r="N18" s="180">
        <f t="shared" si="0"/>
        <v>3.3800770992793048</v>
      </c>
      <c r="O18" s="181">
        <f t="shared" si="1"/>
        <v>4.650438573727087</v>
      </c>
      <c r="P18" s="182">
        <f t="shared" si="2"/>
        <v>0</v>
      </c>
      <c r="Q18" s="250"/>
      <c r="R18" s="263">
        <f>R17</f>
        <v>84</v>
      </c>
      <c r="S18" s="263">
        <f>S17</f>
        <v>0</v>
      </c>
      <c r="T18" s="263">
        <f>T17</f>
        <v>0</v>
      </c>
      <c r="U18" s="263">
        <f>U17</f>
        <v>0</v>
      </c>
      <c r="V18" s="187"/>
      <c r="W18" s="183">
        <f>W17</f>
        <v>18</v>
      </c>
      <c r="X18" s="183">
        <f>X17</f>
        <v>0</v>
      </c>
      <c r="Y18" s="183">
        <f>Y17</f>
        <v>0</v>
      </c>
      <c r="Z18" s="183">
        <f>Z17</f>
        <v>0</v>
      </c>
    </row>
    <row r="19" spans="1:26" s="6" customFormat="1" ht="12.75" customHeight="1">
      <c r="A19" s="112" t="s">
        <v>2092</v>
      </c>
      <c r="B19" s="113" t="s">
        <v>1671</v>
      </c>
      <c r="C19" s="114">
        <v>33903</v>
      </c>
      <c r="D19" s="115">
        <v>23121</v>
      </c>
      <c r="E19" s="115">
        <v>8092</v>
      </c>
      <c r="F19" s="127">
        <v>2690</v>
      </c>
      <c r="H19" s="171">
        <v>32382</v>
      </c>
      <c r="I19" s="171">
        <v>21994</v>
      </c>
      <c r="J19" s="171">
        <v>7698</v>
      </c>
      <c r="K19" s="171">
        <v>2690</v>
      </c>
      <c r="L19" s="171"/>
      <c r="M19" s="161"/>
      <c r="N19" s="173">
        <f>IF(H19=0,"-",C19/H19*100-100)</f>
        <v>4.697053918843807</v>
      </c>
      <c r="O19" s="174">
        <f>IF(H19=0,"-",D19/I19*100-100)</f>
        <v>5.124124761298532</v>
      </c>
      <c r="P19" s="175">
        <f>IF(H19=0,"-",F19/(K19+L19)*100-100)</f>
        <v>0</v>
      </c>
      <c r="Q19" s="256" t="s">
        <v>2844</v>
      </c>
      <c r="R19" s="261">
        <v>141</v>
      </c>
      <c r="S19" s="261"/>
      <c r="T19" s="261"/>
      <c r="U19" s="261"/>
      <c r="V19" s="187"/>
      <c r="W19" s="176">
        <v>16</v>
      </c>
      <c r="X19" s="176"/>
      <c r="Y19" s="176"/>
      <c r="Z19" s="176"/>
    </row>
    <row r="20" spans="1:26" s="6" customFormat="1" ht="13.5" customHeight="1" thickBot="1">
      <c r="A20" s="116"/>
      <c r="B20" s="117"/>
      <c r="C20" s="118">
        <v>29771</v>
      </c>
      <c r="D20" s="119">
        <v>14846</v>
      </c>
      <c r="E20" s="119">
        <v>5196</v>
      </c>
      <c r="F20" s="128">
        <v>9729</v>
      </c>
      <c r="H20" s="178">
        <v>28880</v>
      </c>
      <c r="I20" s="178">
        <v>14186</v>
      </c>
      <c r="J20" s="178">
        <v>4965</v>
      </c>
      <c r="K20" s="178">
        <v>9729</v>
      </c>
      <c r="L20" s="178"/>
      <c r="M20" s="161"/>
      <c r="N20" s="180">
        <f t="shared" si="0"/>
        <v>3.085180055401665</v>
      </c>
      <c r="O20" s="181">
        <f t="shared" si="1"/>
        <v>4.652474270407453</v>
      </c>
      <c r="P20" s="182">
        <f t="shared" si="2"/>
        <v>0</v>
      </c>
      <c r="Q20" s="256"/>
      <c r="R20" s="263">
        <f>R19</f>
        <v>141</v>
      </c>
      <c r="S20" s="263">
        <f>S19</f>
        <v>0</v>
      </c>
      <c r="T20" s="263">
        <f>T19</f>
        <v>0</v>
      </c>
      <c r="U20" s="263">
        <f>U19</f>
        <v>0</v>
      </c>
      <c r="V20" s="187"/>
      <c r="W20" s="183">
        <f>W19</f>
        <v>16</v>
      </c>
      <c r="X20" s="183">
        <f>X19</f>
        <v>0</v>
      </c>
      <c r="Y20" s="183">
        <f>Y19</f>
        <v>0</v>
      </c>
      <c r="Z20" s="183">
        <f>Z19</f>
        <v>0</v>
      </c>
    </row>
    <row r="21" spans="1:26" s="6" customFormat="1" ht="12.75" customHeight="1" hidden="1">
      <c r="A21" s="275" t="s">
        <v>2093</v>
      </c>
      <c r="B21" s="276" t="s">
        <v>1678</v>
      </c>
      <c r="C21" s="114">
        <v>0</v>
      </c>
      <c r="D21" s="115">
        <v>0</v>
      </c>
      <c r="E21" s="115">
        <v>0</v>
      </c>
      <c r="F21" s="127">
        <v>0</v>
      </c>
      <c r="H21" s="171">
        <v>0</v>
      </c>
      <c r="I21" s="171">
        <v>0</v>
      </c>
      <c r="J21" s="171">
        <v>0</v>
      </c>
      <c r="K21" s="171">
        <v>0</v>
      </c>
      <c r="L21" s="171"/>
      <c r="M21" s="161"/>
      <c r="N21" s="173" t="str">
        <f>IF(H21=0,"-",C21/H21*100-100)</f>
        <v>-</v>
      </c>
      <c r="O21" s="174" t="str">
        <f>IF(H21=0,"-",D21/I21*100-100)</f>
        <v>-</v>
      </c>
      <c r="P21" s="175" t="str">
        <f>IF(H21=0,"-",F21/(K21+L21)*100-100)</f>
        <v>-</v>
      </c>
      <c r="Q21" s="253"/>
      <c r="R21" s="261"/>
      <c r="S21" s="261"/>
      <c r="T21" s="261"/>
      <c r="U21" s="261"/>
      <c r="V21" s="187"/>
      <c r="W21" s="176"/>
      <c r="X21" s="176"/>
      <c r="Y21" s="176"/>
      <c r="Z21" s="176"/>
    </row>
    <row r="22" spans="1:26" s="6" customFormat="1" ht="13.5" customHeight="1" hidden="1" thickBot="1">
      <c r="A22" s="277"/>
      <c r="B22" s="278"/>
      <c r="C22" s="118">
        <v>0</v>
      </c>
      <c r="D22" s="119">
        <v>0</v>
      </c>
      <c r="E22" s="119">
        <v>0</v>
      </c>
      <c r="F22" s="128">
        <v>0</v>
      </c>
      <c r="H22" s="178">
        <v>0</v>
      </c>
      <c r="I22" s="178">
        <v>0</v>
      </c>
      <c r="J22" s="178">
        <v>0</v>
      </c>
      <c r="K22" s="178">
        <v>0</v>
      </c>
      <c r="L22" s="178"/>
      <c r="M22" s="161"/>
      <c r="N22" s="180" t="str">
        <f t="shared" si="0"/>
        <v>-</v>
      </c>
      <c r="O22" s="181" t="str">
        <f t="shared" si="1"/>
        <v>-</v>
      </c>
      <c r="P22" s="182" t="str">
        <f t="shared" si="2"/>
        <v>-</v>
      </c>
      <c r="Q22" s="253"/>
      <c r="R22" s="263">
        <f>R21</f>
        <v>0</v>
      </c>
      <c r="S22" s="263">
        <f>S21</f>
        <v>0</v>
      </c>
      <c r="T22" s="263">
        <f>T21</f>
        <v>0</v>
      </c>
      <c r="U22" s="263">
        <f>U21</f>
        <v>0</v>
      </c>
      <c r="V22" s="187"/>
      <c r="W22" s="183">
        <f>W21</f>
        <v>0</v>
      </c>
      <c r="X22" s="183">
        <f>X21</f>
        <v>0</v>
      </c>
      <c r="Y22" s="183">
        <f>Y21</f>
        <v>0</v>
      </c>
      <c r="Z22" s="183">
        <f>Z21</f>
        <v>0</v>
      </c>
    </row>
    <row r="23" spans="1:26" s="6" customFormat="1" ht="12.75" customHeight="1">
      <c r="A23" s="112" t="s">
        <v>2094</v>
      </c>
      <c r="B23" s="113" t="s">
        <v>1920</v>
      </c>
      <c r="C23" s="114">
        <v>25347</v>
      </c>
      <c r="D23" s="115">
        <v>16813</v>
      </c>
      <c r="E23" s="115">
        <v>5885</v>
      </c>
      <c r="F23" s="127">
        <v>2649</v>
      </c>
      <c r="H23" s="171">
        <v>24236</v>
      </c>
      <c r="I23" s="171">
        <v>15990</v>
      </c>
      <c r="J23" s="171">
        <v>5597</v>
      </c>
      <c r="K23" s="171">
        <v>2649</v>
      </c>
      <c r="L23" s="171"/>
      <c r="M23" s="161"/>
      <c r="N23" s="173">
        <f>IF(H23=0,"-",C23/H23*100-100)</f>
        <v>4.584089783792706</v>
      </c>
      <c r="O23" s="174">
        <f>IF(H23=0,"-",D23/I23*100-100)</f>
        <v>5.1469668542839315</v>
      </c>
      <c r="P23" s="175">
        <f>IF(H23=0,"-",F23/(K23+L23)*100-100)</f>
        <v>0</v>
      </c>
      <c r="Q23" s="250"/>
      <c r="R23" s="261">
        <v>386</v>
      </c>
      <c r="S23" s="261">
        <v>17</v>
      </c>
      <c r="T23" s="261"/>
      <c r="U23" s="261"/>
      <c r="V23" s="187"/>
      <c r="W23" s="176">
        <v>252</v>
      </c>
      <c r="X23" s="176">
        <v>8</v>
      </c>
      <c r="Y23" s="176"/>
      <c r="Z23" s="176"/>
    </row>
    <row r="24" spans="1:26" s="6" customFormat="1" ht="13.5" customHeight="1" thickBot="1">
      <c r="A24" s="116"/>
      <c r="B24" s="117"/>
      <c r="C24" s="118">
        <v>34059</v>
      </c>
      <c r="D24" s="119">
        <v>18014</v>
      </c>
      <c r="E24" s="119">
        <v>6305</v>
      </c>
      <c r="F24" s="128">
        <v>9740</v>
      </c>
      <c r="H24" s="178">
        <v>32978</v>
      </c>
      <c r="I24" s="178">
        <v>17213</v>
      </c>
      <c r="J24" s="178">
        <v>6025</v>
      </c>
      <c r="K24" s="178">
        <v>9740</v>
      </c>
      <c r="L24" s="178"/>
      <c r="M24" s="161"/>
      <c r="N24" s="180">
        <f t="shared" si="0"/>
        <v>3.2779428710049103</v>
      </c>
      <c r="O24" s="181">
        <f t="shared" si="1"/>
        <v>4.653459594492531</v>
      </c>
      <c r="P24" s="182">
        <f t="shared" si="2"/>
        <v>0</v>
      </c>
      <c r="Q24" s="250"/>
      <c r="R24" s="263">
        <f>R23</f>
        <v>386</v>
      </c>
      <c r="S24" s="263">
        <f>S23</f>
        <v>17</v>
      </c>
      <c r="T24" s="263">
        <f>T23</f>
        <v>0</v>
      </c>
      <c r="U24" s="263">
        <f>U23</f>
        <v>0</v>
      </c>
      <c r="V24" s="187"/>
      <c r="W24" s="183">
        <f>W23</f>
        <v>252</v>
      </c>
      <c r="X24" s="183">
        <f>X23</f>
        <v>8</v>
      </c>
      <c r="Y24" s="183">
        <f>Y23</f>
        <v>0</v>
      </c>
      <c r="Z24" s="183">
        <f>Z23</f>
        <v>0</v>
      </c>
    </row>
    <row r="25" spans="1:26" s="6" customFormat="1" ht="12.75">
      <c r="A25" s="112" t="s">
        <v>2095</v>
      </c>
      <c r="B25" s="113" t="s">
        <v>1921</v>
      </c>
      <c r="C25" s="114">
        <v>25372</v>
      </c>
      <c r="D25" s="115">
        <v>16824</v>
      </c>
      <c r="E25" s="115">
        <v>5888</v>
      </c>
      <c r="F25" s="127">
        <v>2660</v>
      </c>
      <c r="H25" s="171">
        <v>24260</v>
      </c>
      <c r="I25" s="171">
        <v>16000</v>
      </c>
      <c r="J25" s="171">
        <v>5600</v>
      </c>
      <c r="K25" s="171">
        <v>2660</v>
      </c>
      <c r="L25" s="171"/>
      <c r="M25" s="161"/>
      <c r="N25" s="173">
        <f>IF(H25=0,"-",C25/H25*100-100)</f>
        <v>4.583676834295119</v>
      </c>
      <c r="O25" s="174">
        <f>IF(H25=0,"-",D25/I25*100-100)</f>
        <v>5.150000000000006</v>
      </c>
      <c r="P25" s="175">
        <f>IF(H25=0,"-",F25/(K25+L25)*100-100)</f>
        <v>0</v>
      </c>
      <c r="Q25" s="250"/>
      <c r="R25" s="261">
        <v>58</v>
      </c>
      <c r="S25" s="261"/>
      <c r="T25" s="261"/>
      <c r="U25" s="261"/>
      <c r="V25" s="187"/>
      <c r="W25" s="176">
        <v>36</v>
      </c>
      <c r="X25" s="176"/>
      <c r="Y25" s="176"/>
      <c r="Z25" s="176"/>
    </row>
    <row r="26" spans="1:26" s="6" customFormat="1" ht="13.5" thickBot="1">
      <c r="A26" s="116"/>
      <c r="B26" s="117"/>
      <c r="C26" s="118">
        <v>38331</v>
      </c>
      <c r="D26" s="119">
        <v>19294</v>
      </c>
      <c r="E26" s="119">
        <v>6753</v>
      </c>
      <c r="F26" s="128">
        <v>12284</v>
      </c>
      <c r="H26" s="178">
        <v>37173</v>
      </c>
      <c r="I26" s="178">
        <v>18436</v>
      </c>
      <c r="J26" s="178">
        <v>6453</v>
      </c>
      <c r="K26" s="178">
        <v>12284</v>
      </c>
      <c r="L26" s="178"/>
      <c r="M26" s="161"/>
      <c r="N26" s="180">
        <f t="shared" si="0"/>
        <v>3.115164232103936</v>
      </c>
      <c r="O26" s="181">
        <f t="shared" si="1"/>
        <v>4.653937947494029</v>
      </c>
      <c r="P26" s="182">
        <f t="shared" si="2"/>
        <v>0</v>
      </c>
      <c r="Q26" s="250"/>
      <c r="R26" s="263">
        <f>R25</f>
        <v>58</v>
      </c>
      <c r="S26" s="263">
        <f>S25</f>
        <v>0</v>
      </c>
      <c r="T26" s="263">
        <f>T25</f>
        <v>0</v>
      </c>
      <c r="U26" s="263">
        <f>U25</f>
        <v>0</v>
      </c>
      <c r="V26" s="187"/>
      <c r="W26" s="183">
        <f>W25</f>
        <v>36</v>
      </c>
      <c r="X26" s="183">
        <f>X25</f>
        <v>0</v>
      </c>
      <c r="Y26" s="183">
        <f>Y25</f>
        <v>0</v>
      </c>
      <c r="Z26" s="183">
        <f>Z25</f>
        <v>0</v>
      </c>
    </row>
    <row r="27" spans="1:26" s="6" customFormat="1" ht="12.75">
      <c r="A27" s="112" t="s">
        <v>2096</v>
      </c>
      <c r="B27" s="113" t="s">
        <v>1922</v>
      </c>
      <c r="C27" s="114">
        <v>26985</v>
      </c>
      <c r="D27" s="115">
        <v>18041</v>
      </c>
      <c r="E27" s="115">
        <v>6314</v>
      </c>
      <c r="F27" s="127">
        <v>2630</v>
      </c>
      <c r="H27" s="171">
        <v>25793</v>
      </c>
      <c r="I27" s="171">
        <v>17158</v>
      </c>
      <c r="J27" s="171">
        <v>6005</v>
      </c>
      <c r="K27" s="171">
        <v>2630</v>
      </c>
      <c r="L27" s="171"/>
      <c r="M27" s="161"/>
      <c r="N27" s="173">
        <f>IF(H27=0,"-",C27/H27*100-100)</f>
        <v>4.62140890939402</v>
      </c>
      <c r="O27" s="174">
        <f>IF(H27=0,"-",D27/I27*100-100)</f>
        <v>5.146287446089289</v>
      </c>
      <c r="P27" s="175">
        <f>IF(H27=0,"-",F27/(K27+L27)*100-100)</f>
        <v>0</v>
      </c>
      <c r="Q27" s="250"/>
      <c r="R27" s="261">
        <f>67+1</f>
        <v>68</v>
      </c>
      <c r="S27" s="261"/>
      <c r="T27" s="261"/>
      <c r="U27" s="261"/>
      <c r="V27" s="187"/>
      <c r="W27" s="176">
        <v>46</v>
      </c>
      <c r="X27" s="176"/>
      <c r="Y27" s="176"/>
      <c r="Z27" s="176"/>
    </row>
    <row r="28" spans="1:26" s="6" customFormat="1" ht="13.5" thickBot="1">
      <c r="A28" s="116"/>
      <c r="B28" s="117"/>
      <c r="C28" s="118">
        <v>37321</v>
      </c>
      <c r="D28" s="119">
        <v>19799</v>
      </c>
      <c r="E28" s="119">
        <v>6930</v>
      </c>
      <c r="F28" s="128">
        <v>10592</v>
      </c>
      <c r="H28" s="178">
        <v>36133</v>
      </c>
      <c r="I28" s="178">
        <v>18919</v>
      </c>
      <c r="J28" s="178">
        <v>6622</v>
      </c>
      <c r="K28" s="178">
        <v>10592</v>
      </c>
      <c r="L28" s="178"/>
      <c r="M28" s="161"/>
      <c r="N28" s="180">
        <f t="shared" si="0"/>
        <v>3.2878532089779497</v>
      </c>
      <c r="O28" s="181">
        <f t="shared" si="1"/>
        <v>4.651408636820122</v>
      </c>
      <c r="P28" s="182">
        <f t="shared" si="2"/>
        <v>0</v>
      </c>
      <c r="Q28" s="250"/>
      <c r="R28" s="263">
        <f>R27</f>
        <v>68</v>
      </c>
      <c r="S28" s="263">
        <f>S27</f>
        <v>0</v>
      </c>
      <c r="T28" s="263">
        <f>T27</f>
        <v>0</v>
      </c>
      <c r="U28" s="263">
        <f>U27</f>
        <v>0</v>
      </c>
      <c r="V28" s="187"/>
      <c r="W28" s="183">
        <f>W27</f>
        <v>46</v>
      </c>
      <c r="X28" s="183">
        <f>X27</f>
        <v>0</v>
      </c>
      <c r="Y28" s="183">
        <f>Y27</f>
        <v>0</v>
      </c>
      <c r="Z28" s="183">
        <f>Z27</f>
        <v>0</v>
      </c>
    </row>
    <row r="29" spans="1:26" s="6" customFormat="1" ht="12.75">
      <c r="A29" s="112" t="s">
        <v>2097</v>
      </c>
      <c r="B29" s="113" t="s">
        <v>1923</v>
      </c>
      <c r="C29" s="114">
        <v>25573</v>
      </c>
      <c r="D29" s="115">
        <v>17006</v>
      </c>
      <c r="E29" s="115">
        <v>5952</v>
      </c>
      <c r="F29" s="127">
        <v>2615</v>
      </c>
      <c r="H29" s="171">
        <v>24449</v>
      </c>
      <c r="I29" s="171">
        <v>16173</v>
      </c>
      <c r="J29" s="171">
        <v>5661</v>
      </c>
      <c r="K29" s="171">
        <v>2615</v>
      </c>
      <c r="L29" s="171"/>
      <c r="M29" s="161"/>
      <c r="N29" s="173">
        <f>IF(H29=0,"-",C29/H29*100-100)</f>
        <v>4.597325043969079</v>
      </c>
      <c r="O29" s="174">
        <f>IF(H29=0,"-",D29/I29*100-100)</f>
        <v>5.15055957459964</v>
      </c>
      <c r="P29" s="175">
        <f>IF(H29=0,"-",F29/(K29+L29)*100-100)</f>
        <v>0</v>
      </c>
      <c r="Q29" s="250"/>
      <c r="R29" s="261">
        <v>152</v>
      </c>
      <c r="S29" s="261"/>
      <c r="T29" s="261"/>
      <c r="U29" s="261"/>
      <c r="V29" s="187"/>
      <c r="W29" s="176">
        <v>97</v>
      </c>
      <c r="X29" s="176"/>
      <c r="Y29" s="176"/>
      <c r="Z29" s="176"/>
    </row>
    <row r="30" spans="1:26" s="6" customFormat="1" ht="13.5" thickBot="1">
      <c r="A30" s="116"/>
      <c r="B30" s="117"/>
      <c r="C30" s="118">
        <v>35532</v>
      </c>
      <c r="D30" s="119">
        <v>19103</v>
      </c>
      <c r="E30" s="119">
        <v>6686</v>
      </c>
      <c r="F30" s="128">
        <v>9743</v>
      </c>
      <c r="H30" s="178">
        <v>34386</v>
      </c>
      <c r="I30" s="178">
        <v>18254</v>
      </c>
      <c r="J30" s="178">
        <v>6389</v>
      </c>
      <c r="K30" s="178">
        <v>9743</v>
      </c>
      <c r="L30" s="178"/>
      <c r="M30" s="161"/>
      <c r="N30" s="180">
        <f t="shared" si="0"/>
        <v>3.3327517012737786</v>
      </c>
      <c r="O30" s="181">
        <f t="shared" si="1"/>
        <v>4.651035389503662</v>
      </c>
      <c r="P30" s="182">
        <f t="shared" si="2"/>
        <v>0</v>
      </c>
      <c r="Q30" s="250"/>
      <c r="R30" s="263">
        <f>R29</f>
        <v>152</v>
      </c>
      <c r="S30" s="263">
        <f>S29</f>
        <v>0</v>
      </c>
      <c r="T30" s="263">
        <f>T29</f>
        <v>0</v>
      </c>
      <c r="U30" s="263">
        <f>U29</f>
        <v>0</v>
      </c>
      <c r="V30" s="187"/>
      <c r="W30" s="183">
        <f>W29</f>
        <v>97</v>
      </c>
      <c r="X30" s="183">
        <f>X29</f>
        <v>0</v>
      </c>
      <c r="Y30" s="183">
        <f>Y29</f>
        <v>0</v>
      </c>
      <c r="Z30" s="183">
        <f>Z29</f>
        <v>0</v>
      </c>
    </row>
    <row r="31" spans="1:26" s="6" customFormat="1" ht="12.75">
      <c r="A31" s="112" t="s">
        <v>2098</v>
      </c>
      <c r="B31" s="113" t="s">
        <v>1701</v>
      </c>
      <c r="C31" s="114">
        <v>26705</v>
      </c>
      <c r="D31" s="115">
        <v>17806</v>
      </c>
      <c r="E31" s="115">
        <v>6232</v>
      </c>
      <c r="F31" s="127">
        <v>2667</v>
      </c>
      <c r="H31" s="171">
        <v>25528</v>
      </c>
      <c r="I31" s="171">
        <v>16934</v>
      </c>
      <c r="J31" s="171">
        <v>5927</v>
      </c>
      <c r="K31" s="171">
        <v>2667</v>
      </c>
      <c r="L31" s="171"/>
      <c r="M31" s="161"/>
      <c r="N31" s="173">
        <f>IF(H31=0,"-",C31/H31*100-100)</f>
        <v>4.610623628956432</v>
      </c>
      <c r="O31" s="174">
        <f>IF(H31=0,"-",D31/I31*100-100)</f>
        <v>5.149403566788706</v>
      </c>
      <c r="P31" s="175">
        <f>IF(H31=0,"-",F31/(K31+L31)*100-100)</f>
        <v>0</v>
      </c>
      <c r="Q31" s="256" t="s">
        <v>2844</v>
      </c>
      <c r="R31" s="261">
        <v>218</v>
      </c>
      <c r="S31" s="261"/>
      <c r="T31" s="261">
        <v>1</v>
      </c>
      <c r="U31" s="261"/>
      <c r="V31" s="187"/>
      <c r="W31" s="176">
        <v>154</v>
      </c>
      <c r="X31" s="176"/>
      <c r="Y31" s="176"/>
      <c r="Z31" s="176"/>
    </row>
    <row r="32" spans="1:26" s="6" customFormat="1" ht="13.5" thickBot="1">
      <c r="A32" s="116"/>
      <c r="B32" s="117"/>
      <c r="C32" s="118">
        <v>33928</v>
      </c>
      <c r="D32" s="119">
        <v>17917</v>
      </c>
      <c r="E32" s="119">
        <v>6271</v>
      </c>
      <c r="F32" s="128">
        <v>9740</v>
      </c>
      <c r="H32" s="178">
        <v>32853</v>
      </c>
      <c r="I32" s="178">
        <v>17121</v>
      </c>
      <c r="J32" s="178">
        <v>5992</v>
      </c>
      <c r="K32" s="178">
        <v>9740</v>
      </c>
      <c r="L32" s="178"/>
      <c r="M32" s="161"/>
      <c r="N32" s="180">
        <f t="shared" si="0"/>
        <v>3.272151706084685</v>
      </c>
      <c r="O32" s="181">
        <f t="shared" si="1"/>
        <v>4.649261141288477</v>
      </c>
      <c r="P32" s="182">
        <f t="shared" si="2"/>
        <v>0</v>
      </c>
      <c r="Q32" s="256"/>
      <c r="R32" s="263">
        <f>R31</f>
        <v>218</v>
      </c>
      <c r="S32" s="263">
        <f>S31</f>
        <v>0</v>
      </c>
      <c r="T32" s="263">
        <f>T31</f>
        <v>1</v>
      </c>
      <c r="U32" s="263">
        <f>U31</f>
        <v>0</v>
      </c>
      <c r="V32" s="187"/>
      <c r="W32" s="183">
        <f>W31</f>
        <v>154</v>
      </c>
      <c r="X32" s="183">
        <f>X31</f>
        <v>0</v>
      </c>
      <c r="Y32" s="183">
        <f>Y31</f>
        <v>0</v>
      </c>
      <c r="Z32" s="183">
        <f>Z31</f>
        <v>0</v>
      </c>
    </row>
    <row r="33" spans="1:26" s="6" customFormat="1" ht="12.75" hidden="1">
      <c r="A33" s="275" t="s">
        <v>2099</v>
      </c>
      <c r="B33" s="276" t="s">
        <v>1924</v>
      </c>
      <c r="C33" s="114">
        <v>0</v>
      </c>
      <c r="D33" s="115">
        <v>0</v>
      </c>
      <c r="E33" s="115">
        <v>0</v>
      </c>
      <c r="F33" s="127">
        <v>0</v>
      </c>
      <c r="H33" s="171">
        <v>0</v>
      </c>
      <c r="I33" s="171">
        <v>0</v>
      </c>
      <c r="J33" s="171">
        <v>0</v>
      </c>
      <c r="K33" s="171">
        <v>0</v>
      </c>
      <c r="L33" s="171"/>
      <c r="M33" s="161"/>
      <c r="N33" s="173" t="str">
        <f>IF(H33=0,"-",C33/H33*100-100)</f>
        <v>-</v>
      </c>
      <c r="O33" s="174" t="str">
        <f>IF(H33=0,"-",D33/I33*100-100)</f>
        <v>-</v>
      </c>
      <c r="P33" s="175" t="str">
        <f>IF(H33=0,"-",F33/(K33+L33)*100-100)</f>
        <v>-</v>
      </c>
      <c r="Q33" s="253"/>
      <c r="R33" s="261"/>
      <c r="S33" s="261"/>
      <c r="T33" s="261"/>
      <c r="U33" s="261"/>
      <c r="V33" s="187"/>
      <c r="W33" s="176"/>
      <c r="X33" s="176"/>
      <c r="Y33" s="176"/>
      <c r="Z33" s="176"/>
    </row>
    <row r="34" spans="1:26" s="6" customFormat="1" ht="13.5" hidden="1" thickBot="1">
      <c r="A34" s="277"/>
      <c r="B34" s="278"/>
      <c r="C34" s="118">
        <v>0</v>
      </c>
      <c r="D34" s="119">
        <v>0</v>
      </c>
      <c r="E34" s="119">
        <v>0</v>
      </c>
      <c r="F34" s="128">
        <v>0</v>
      </c>
      <c r="H34" s="178">
        <v>0</v>
      </c>
      <c r="I34" s="178">
        <v>0</v>
      </c>
      <c r="J34" s="178">
        <v>0</v>
      </c>
      <c r="K34" s="178">
        <v>0</v>
      </c>
      <c r="L34" s="178"/>
      <c r="M34" s="161"/>
      <c r="N34" s="180" t="str">
        <f t="shared" si="0"/>
        <v>-</v>
      </c>
      <c r="O34" s="181" t="str">
        <f t="shared" si="1"/>
        <v>-</v>
      </c>
      <c r="P34" s="182" t="str">
        <f t="shared" si="2"/>
        <v>-</v>
      </c>
      <c r="Q34" s="253"/>
      <c r="R34" s="263">
        <f>R33</f>
        <v>0</v>
      </c>
      <c r="S34" s="263">
        <f>S33</f>
        <v>0</v>
      </c>
      <c r="T34" s="263">
        <f>T33</f>
        <v>0</v>
      </c>
      <c r="U34" s="263">
        <f>U33</f>
        <v>0</v>
      </c>
      <c r="V34" s="187"/>
      <c r="W34" s="183">
        <f>W33</f>
        <v>0</v>
      </c>
      <c r="X34" s="183">
        <f>X33</f>
        <v>0</v>
      </c>
      <c r="Y34" s="183">
        <f>Y33</f>
        <v>0</v>
      </c>
      <c r="Z34" s="183">
        <f>Z33</f>
        <v>0</v>
      </c>
    </row>
    <row r="35" spans="1:26" s="6" customFormat="1" ht="12.75">
      <c r="A35" s="112" t="s">
        <v>2100</v>
      </c>
      <c r="B35" s="113" t="s">
        <v>1925</v>
      </c>
      <c r="C35" s="114">
        <v>26869</v>
      </c>
      <c r="D35" s="115">
        <v>17926</v>
      </c>
      <c r="E35" s="115">
        <v>6274</v>
      </c>
      <c r="F35" s="127">
        <v>2669</v>
      </c>
      <c r="H35" s="171">
        <v>25684</v>
      </c>
      <c r="I35" s="171">
        <v>17048</v>
      </c>
      <c r="J35" s="171">
        <v>5967</v>
      </c>
      <c r="K35" s="171">
        <v>2669</v>
      </c>
      <c r="L35" s="171"/>
      <c r="M35" s="161"/>
      <c r="N35" s="173">
        <f>IF(H35=0,"-",C35/H35*100-100)</f>
        <v>4.613767325961675</v>
      </c>
      <c r="O35" s="174">
        <f>IF(H35=0,"-",D35/I35*100-100)</f>
        <v>5.150164242139837</v>
      </c>
      <c r="P35" s="175">
        <f>IF(H35=0,"-",F35/(K35+L35)*100-100)</f>
        <v>0</v>
      </c>
      <c r="Q35" s="250"/>
      <c r="R35" s="261">
        <v>53</v>
      </c>
      <c r="S35" s="261"/>
      <c r="T35" s="261"/>
      <c r="U35" s="261"/>
      <c r="V35" s="187"/>
      <c r="W35" s="176">
        <v>36</v>
      </c>
      <c r="X35" s="176"/>
      <c r="Y35" s="176"/>
      <c r="Z35" s="176"/>
    </row>
    <row r="36" spans="1:26" s="6" customFormat="1" ht="13.5" thickBot="1">
      <c r="A36" s="116"/>
      <c r="B36" s="117"/>
      <c r="C36" s="118">
        <v>30922</v>
      </c>
      <c r="D36" s="119">
        <v>17949</v>
      </c>
      <c r="E36" s="119">
        <v>6282</v>
      </c>
      <c r="F36" s="128">
        <v>6691</v>
      </c>
      <c r="H36" s="178">
        <v>29845</v>
      </c>
      <c r="I36" s="178">
        <v>17151</v>
      </c>
      <c r="J36" s="178">
        <v>6003</v>
      </c>
      <c r="K36" s="178">
        <v>6691</v>
      </c>
      <c r="L36" s="178"/>
      <c r="M36" s="161"/>
      <c r="N36" s="180">
        <f t="shared" si="0"/>
        <v>3.6086446640978522</v>
      </c>
      <c r="O36" s="181">
        <f t="shared" si="1"/>
        <v>4.652789924785722</v>
      </c>
      <c r="P36" s="182">
        <f t="shared" si="2"/>
        <v>0</v>
      </c>
      <c r="Q36" s="250"/>
      <c r="R36" s="263">
        <f>R35</f>
        <v>53</v>
      </c>
      <c r="S36" s="263">
        <f>S35</f>
        <v>0</v>
      </c>
      <c r="T36" s="263">
        <f>T35</f>
        <v>0</v>
      </c>
      <c r="U36" s="263">
        <f>U35</f>
        <v>0</v>
      </c>
      <c r="V36" s="187"/>
      <c r="W36" s="183">
        <f>W35</f>
        <v>36</v>
      </c>
      <c r="X36" s="183">
        <f>X35</f>
        <v>0</v>
      </c>
      <c r="Y36" s="183">
        <f>Y35</f>
        <v>0</v>
      </c>
      <c r="Z36" s="183">
        <f>Z35</f>
        <v>0</v>
      </c>
    </row>
    <row r="37" spans="1:26" s="6" customFormat="1" ht="12.75" hidden="1">
      <c r="A37" s="275" t="s">
        <v>2101</v>
      </c>
      <c r="B37" s="276" t="s">
        <v>1720</v>
      </c>
      <c r="C37" s="114">
        <v>0</v>
      </c>
      <c r="D37" s="115">
        <v>0</v>
      </c>
      <c r="E37" s="115">
        <v>0</v>
      </c>
      <c r="F37" s="127">
        <v>0</v>
      </c>
      <c r="H37" s="171">
        <v>0</v>
      </c>
      <c r="I37" s="171">
        <v>0</v>
      </c>
      <c r="J37" s="171">
        <v>0</v>
      </c>
      <c r="K37" s="171">
        <v>0</v>
      </c>
      <c r="L37" s="171"/>
      <c r="M37" s="161"/>
      <c r="N37" s="173" t="str">
        <f>IF(H37=0,"-",C37/H37*100-100)</f>
        <v>-</v>
      </c>
      <c r="O37" s="174" t="str">
        <f>IF(H37=0,"-",D37/I37*100-100)</f>
        <v>-</v>
      </c>
      <c r="P37" s="175" t="str">
        <f>IF(H37=0,"-",F37/(K37+L37)*100-100)</f>
        <v>-</v>
      </c>
      <c r="Q37" s="253"/>
      <c r="R37" s="261"/>
      <c r="S37" s="261"/>
      <c r="T37" s="261"/>
      <c r="U37" s="261"/>
      <c r="V37" s="187"/>
      <c r="W37" s="176"/>
      <c r="X37" s="176"/>
      <c r="Y37" s="176"/>
      <c r="Z37" s="176"/>
    </row>
    <row r="38" spans="1:26" s="6" customFormat="1" ht="13.5" hidden="1" thickBot="1">
      <c r="A38" s="277"/>
      <c r="B38" s="278"/>
      <c r="C38" s="118">
        <v>0</v>
      </c>
      <c r="D38" s="119">
        <v>0</v>
      </c>
      <c r="E38" s="119">
        <v>0</v>
      </c>
      <c r="F38" s="128">
        <v>0</v>
      </c>
      <c r="H38" s="178">
        <v>0</v>
      </c>
      <c r="I38" s="178">
        <v>0</v>
      </c>
      <c r="J38" s="178">
        <v>0</v>
      </c>
      <c r="K38" s="178">
        <v>0</v>
      </c>
      <c r="L38" s="178"/>
      <c r="M38" s="161"/>
      <c r="N38" s="180" t="str">
        <f t="shared" si="0"/>
        <v>-</v>
      </c>
      <c r="O38" s="181" t="str">
        <f t="shared" si="1"/>
        <v>-</v>
      </c>
      <c r="P38" s="182" t="str">
        <f t="shared" si="2"/>
        <v>-</v>
      </c>
      <c r="Q38" s="253"/>
      <c r="R38" s="263">
        <f>R37</f>
        <v>0</v>
      </c>
      <c r="S38" s="263">
        <f>S37</f>
        <v>0</v>
      </c>
      <c r="T38" s="263">
        <f>T37</f>
        <v>0</v>
      </c>
      <c r="U38" s="263">
        <f>U37</f>
        <v>0</v>
      </c>
      <c r="V38" s="187"/>
      <c r="W38" s="183">
        <f>W37</f>
        <v>0</v>
      </c>
      <c r="X38" s="183">
        <f>X37</f>
        <v>0</v>
      </c>
      <c r="Y38" s="183">
        <f>Y37</f>
        <v>0</v>
      </c>
      <c r="Z38" s="183">
        <f>Z37</f>
        <v>0</v>
      </c>
    </row>
    <row r="39" spans="1:26" s="6" customFormat="1" ht="12.75" hidden="1">
      <c r="A39" s="275" t="s">
        <v>2102</v>
      </c>
      <c r="B39" s="276" t="s">
        <v>1718</v>
      </c>
      <c r="C39" s="114">
        <v>0</v>
      </c>
      <c r="D39" s="115">
        <v>0</v>
      </c>
      <c r="E39" s="115">
        <v>0</v>
      </c>
      <c r="F39" s="127">
        <v>0</v>
      </c>
      <c r="H39" s="171">
        <v>0</v>
      </c>
      <c r="I39" s="171">
        <v>0</v>
      </c>
      <c r="J39" s="171">
        <v>0</v>
      </c>
      <c r="K39" s="171">
        <v>0</v>
      </c>
      <c r="L39" s="171"/>
      <c r="M39" s="161"/>
      <c r="N39" s="173" t="str">
        <f>IF(H39=0,"-",C39/H39*100-100)</f>
        <v>-</v>
      </c>
      <c r="O39" s="174" t="str">
        <f>IF(H39=0,"-",D39/I39*100-100)</f>
        <v>-</v>
      </c>
      <c r="P39" s="175" t="str">
        <f>IF(H39=0,"-",F39/(K39+L39)*100-100)</f>
        <v>-</v>
      </c>
      <c r="Q39" s="253"/>
      <c r="R39" s="261"/>
      <c r="S39" s="261"/>
      <c r="T39" s="261"/>
      <c r="U39" s="261"/>
      <c r="V39" s="187"/>
      <c r="W39" s="176"/>
      <c r="X39" s="176"/>
      <c r="Y39" s="176"/>
      <c r="Z39" s="176"/>
    </row>
    <row r="40" spans="1:26" s="6" customFormat="1" ht="13.5" hidden="1" thickBot="1">
      <c r="A40" s="277"/>
      <c r="B40" s="278"/>
      <c r="C40" s="118">
        <v>0</v>
      </c>
      <c r="D40" s="119">
        <v>0</v>
      </c>
      <c r="E40" s="119">
        <v>0</v>
      </c>
      <c r="F40" s="128">
        <v>0</v>
      </c>
      <c r="H40" s="178">
        <v>0</v>
      </c>
      <c r="I40" s="178">
        <v>0</v>
      </c>
      <c r="J40" s="178">
        <v>0</v>
      </c>
      <c r="K40" s="178">
        <v>0</v>
      </c>
      <c r="L40" s="178"/>
      <c r="M40" s="161"/>
      <c r="N40" s="180" t="str">
        <f t="shared" si="0"/>
        <v>-</v>
      </c>
      <c r="O40" s="181" t="str">
        <f t="shared" si="1"/>
        <v>-</v>
      </c>
      <c r="P40" s="182" t="str">
        <f t="shared" si="2"/>
        <v>-</v>
      </c>
      <c r="Q40" s="253"/>
      <c r="R40" s="263">
        <f>R39</f>
        <v>0</v>
      </c>
      <c r="S40" s="263">
        <f>S39</f>
        <v>0</v>
      </c>
      <c r="T40" s="263">
        <f>T39</f>
        <v>0</v>
      </c>
      <c r="U40" s="263">
        <f>U39</f>
        <v>0</v>
      </c>
      <c r="V40" s="187"/>
      <c r="W40" s="183">
        <f>W39</f>
        <v>0</v>
      </c>
      <c r="X40" s="183">
        <f>X39</f>
        <v>0</v>
      </c>
      <c r="Y40" s="183">
        <f>Y39</f>
        <v>0</v>
      </c>
      <c r="Z40" s="183">
        <f>Z39</f>
        <v>0</v>
      </c>
    </row>
    <row r="41" spans="1:26" s="6" customFormat="1" ht="12.75" hidden="1">
      <c r="A41" s="275" t="s">
        <v>2103</v>
      </c>
      <c r="B41" s="276" t="s">
        <v>1926</v>
      </c>
      <c r="C41" s="114">
        <v>0</v>
      </c>
      <c r="D41" s="115">
        <v>0</v>
      </c>
      <c r="E41" s="115">
        <v>0</v>
      </c>
      <c r="F41" s="127">
        <v>0</v>
      </c>
      <c r="H41" s="171">
        <v>0</v>
      </c>
      <c r="I41" s="171">
        <v>0</v>
      </c>
      <c r="J41" s="171">
        <v>0</v>
      </c>
      <c r="K41" s="171">
        <v>0</v>
      </c>
      <c r="L41" s="171"/>
      <c r="M41" s="161"/>
      <c r="N41" s="173" t="str">
        <f>IF(H41=0,"-",C41/H41*100-100)</f>
        <v>-</v>
      </c>
      <c r="O41" s="174" t="str">
        <f>IF(H41=0,"-",D41/I41*100-100)</f>
        <v>-</v>
      </c>
      <c r="P41" s="175" t="str">
        <f>IF(H41=0,"-",F41/(K41+L41)*100-100)</f>
        <v>-</v>
      </c>
      <c r="Q41" s="260"/>
      <c r="R41" s="261"/>
      <c r="S41" s="261"/>
      <c r="T41" s="261"/>
      <c r="U41" s="261"/>
      <c r="V41" s="225"/>
      <c r="W41" s="176"/>
      <c r="X41" s="176"/>
      <c r="Y41" s="176"/>
      <c r="Z41" s="176"/>
    </row>
    <row r="42" spans="1:26" s="6" customFormat="1" ht="13.5" hidden="1" thickBot="1">
      <c r="A42" s="277"/>
      <c r="B42" s="278"/>
      <c r="C42" s="118">
        <v>0</v>
      </c>
      <c r="D42" s="119">
        <v>0</v>
      </c>
      <c r="E42" s="119">
        <v>0</v>
      </c>
      <c r="F42" s="128">
        <v>0</v>
      </c>
      <c r="H42" s="178">
        <v>0</v>
      </c>
      <c r="I42" s="178">
        <v>0</v>
      </c>
      <c r="J42" s="178">
        <v>0</v>
      </c>
      <c r="K42" s="178">
        <v>0</v>
      </c>
      <c r="L42" s="178"/>
      <c r="M42" s="161"/>
      <c r="N42" s="180" t="str">
        <f t="shared" si="0"/>
        <v>-</v>
      </c>
      <c r="O42" s="181" t="str">
        <f t="shared" si="1"/>
        <v>-</v>
      </c>
      <c r="P42" s="182" t="str">
        <f t="shared" si="2"/>
        <v>-</v>
      </c>
      <c r="Q42" s="260"/>
      <c r="R42" s="263">
        <f>R41</f>
        <v>0</v>
      </c>
      <c r="S42" s="263">
        <f>S41</f>
        <v>0</v>
      </c>
      <c r="T42" s="263">
        <f>T41</f>
        <v>0</v>
      </c>
      <c r="U42" s="263">
        <f>U41</f>
        <v>0</v>
      </c>
      <c r="V42" s="225"/>
      <c r="W42" s="183">
        <f>W41</f>
        <v>0</v>
      </c>
      <c r="X42" s="183">
        <f>X41</f>
        <v>0</v>
      </c>
      <c r="Y42" s="183">
        <f>Y41</f>
        <v>0</v>
      </c>
      <c r="Z42" s="183">
        <f>Z41</f>
        <v>0</v>
      </c>
    </row>
    <row r="43" spans="1:26" s="6" customFormat="1" ht="12.75" hidden="1">
      <c r="A43" s="275" t="s">
        <v>2104</v>
      </c>
      <c r="B43" s="276" t="s">
        <v>1927</v>
      </c>
      <c r="C43" s="114">
        <v>0</v>
      </c>
      <c r="D43" s="115">
        <v>0</v>
      </c>
      <c r="E43" s="115">
        <v>0</v>
      </c>
      <c r="F43" s="127">
        <v>0</v>
      </c>
      <c r="H43" s="171">
        <v>0</v>
      </c>
      <c r="I43" s="171">
        <v>0</v>
      </c>
      <c r="J43" s="171">
        <v>0</v>
      </c>
      <c r="K43" s="171">
        <v>0</v>
      </c>
      <c r="L43" s="171"/>
      <c r="M43" s="161"/>
      <c r="N43" s="173" t="str">
        <f>IF(H43=0,"-",C43/H43*100-100)</f>
        <v>-</v>
      </c>
      <c r="O43" s="174" t="str">
        <f>IF(H43=0,"-",D43/I43*100-100)</f>
        <v>-</v>
      </c>
      <c r="P43" s="175" t="str">
        <f>IF(H43=0,"-",F43/(K43+L43)*100-100)</f>
        <v>-</v>
      </c>
      <c r="Q43" s="253"/>
      <c r="R43" s="261"/>
      <c r="S43" s="261"/>
      <c r="T43" s="261"/>
      <c r="U43" s="261"/>
      <c r="V43" s="187"/>
      <c r="W43" s="176"/>
      <c r="X43" s="176"/>
      <c r="Y43" s="176"/>
      <c r="Z43" s="176"/>
    </row>
    <row r="44" spans="1:26" s="6" customFormat="1" ht="13.5" hidden="1" thickBot="1">
      <c r="A44" s="277"/>
      <c r="B44" s="278"/>
      <c r="C44" s="118">
        <v>0</v>
      </c>
      <c r="D44" s="119">
        <v>0</v>
      </c>
      <c r="E44" s="119">
        <v>0</v>
      </c>
      <c r="F44" s="128">
        <v>0</v>
      </c>
      <c r="H44" s="178">
        <v>0</v>
      </c>
      <c r="I44" s="178">
        <v>0</v>
      </c>
      <c r="J44" s="178">
        <v>0</v>
      </c>
      <c r="K44" s="178">
        <v>0</v>
      </c>
      <c r="L44" s="178"/>
      <c r="M44" s="161"/>
      <c r="N44" s="180" t="str">
        <f t="shared" si="0"/>
        <v>-</v>
      </c>
      <c r="O44" s="181" t="str">
        <f t="shared" si="1"/>
        <v>-</v>
      </c>
      <c r="P44" s="182" t="str">
        <f t="shared" si="2"/>
        <v>-</v>
      </c>
      <c r="Q44" s="253"/>
      <c r="R44" s="263">
        <f>R43</f>
        <v>0</v>
      </c>
      <c r="S44" s="263">
        <f>S43</f>
        <v>0</v>
      </c>
      <c r="T44" s="263">
        <f>T43</f>
        <v>0</v>
      </c>
      <c r="U44" s="263">
        <f>U43</f>
        <v>0</v>
      </c>
      <c r="V44" s="187"/>
      <c r="W44" s="183">
        <f>W43</f>
        <v>0</v>
      </c>
      <c r="X44" s="183">
        <f>X43</f>
        <v>0</v>
      </c>
      <c r="Y44" s="183">
        <f>Y43</f>
        <v>0</v>
      </c>
      <c r="Z44" s="183">
        <f>Z43</f>
        <v>0</v>
      </c>
    </row>
    <row r="45" spans="1:26" s="6" customFormat="1" ht="12.75">
      <c r="A45" s="112" t="s">
        <v>2105</v>
      </c>
      <c r="B45" s="113" t="s">
        <v>1836</v>
      </c>
      <c r="C45" s="114">
        <v>26939</v>
      </c>
      <c r="D45" s="115">
        <v>18006</v>
      </c>
      <c r="E45" s="115">
        <v>6302</v>
      </c>
      <c r="F45" s="127">
        <v>2631</v>
      </c>
      <c r="H45" s="171">
        <v>25750</v>
      </c>
      <c r="I45" s="171">
        <v>17125</v>
      </c>
      <c r="J45" s="171">
        <v>5994</v>
      </c>
      <c r="K45" s="171">
        <v>2631</v>
      </c>
      <c r="L45" s="171"/>
      <c r="M45" s="161"/>
      <c r="N45" s="173">
        <f>IF(H45=0,"-",C45/H45*100-100)</f>
        <v>4.617475728155341</v>
      </c>
      <c r="O45" s="174">
        <f>IF(H45=0,"-",D45/I45*100-100)</f>
        <v>5.144525547445241</v>
      </c>
      <c r="P45" s="175">
        <f>IF(H45=0,"-",F45/(K45+L45)*100-100)</f>
        <v>0</v>
      </c>
      <c r="Q45" s="250"/>
      <c r="R45" s="261">
        <v>696</v>
      </c>
      <c r="S45" s="261">
        <v>7</v>
      </c>
      <c r="T45" s="261"/>
      <c r="U45" s="261"/>
      <c r="V45" s="187"/>
      <c r="W45" s="176">
        <v>562</v>
      </c>
      <c r="X45" s="176">
        <v>8</v>
      </c>
      <c r="Y45" s="176"/>
      <c r="Z45" s="176"/>
    </row>
    <row r="46" spans="1:26" s="6" customFormat="1" ht="13.5" thickBot="1">
      <c r="A46" s="116"/>
      <c r="B46" s="117"/>
      <c r="C46" s="118">
        <v>39553</v>
      </c>
      <c r="D46" s="119">
        <v>20198</v>
      </c>
      <c r="E46" s="119">
        <v>7069</v>
      </c>
      <c r="F46" s="128">
        <v>12286</v>
      </c>
      <c r="H46" s="178">
        <v>38341</v>
      </c>
      <c r="I46" s="178">
        <v>19300</v>
      </c>
      <c r="J46" s="178">
        <v>6755</v>
      </c>
      <c r="K46" s="178">
        <v>12286</v>
      </c>
      <c r="L46" s="178"/>
      <c r="M46" s="161"/>
      <c r="N46" s="180">
        <f t="shared" si="0"/>
        <v>3.1611069090529753</v>
      </c>
      <c r="O46" s="181">
        <f t="shared" si="1"/>
        <v>4.652849740932652</v>
      </c>
      <c r="P46" s="182">
        <f t="shared" si="2"/>
        <v>0</v>
      </c>
      <c r="Q46" s="250"/>
      <c r="R46" s="263">
        <f>R45</f>
        <v>696</v>
      </c>
      <c r="S46" s="263">
        <f>S45</f>
        <v>7</v>
      </c>
      <c r="T46" s="263">
        <f>T45</f>
        <v>0</v>
      </c>
      <c r="U46" s="263">
        <f>U45</f>
        <v>0</v>
      </c>
      <c r="V46" s="187"/>
      <c r="W46" s="183">
        <f>W45</f>
        <v>562</v>
      </c>
      <c r="X46" s="183">
        <f>X45</f>
        <v>8</v>
      </c>
      <c r="Y46" s="183">
        <f>Y45</f>
        <v>0</v>
      </c>
      <c r="Z46" s="183">
        <f>Z45</f>
        <v>0</v>
      </c>
    </row>
    <row r="47" spans="1:26" s="6" customFormat="1" ht="12.75" hidden="1">
      <c r="A47" s="275" t="s">
        <v>2106</v>
      </c>
      <c r="B47" s="276" t="s">
        <v>1750</v>
      </c>
      <c r="C47" s="114">
        <v>0</v>
      </c>
      <c r="D47" s="115">
        <v>0</v>
      </c>
      <c r="E47" s="115">
        <v>0</v>
      </c>
      <c r="F47" s="127">
        <v>0</v>
      </c>
      <c r="H47" s="171">
        <v>0</v>
      </c>
      <c r="I47" s="171">
        <v>0</v>
      </c>
      <c r="J47" s="171">
        <v>0</v>
      </c>
      <c r="K47" s="171">
        <v>0</v>
      </c>
      <c r="L47" s="171"/>
      <c r="M47" s="161"/>
      <c r="N47" s="173" t="str">
        <f>IF(H47=0,"-",C47/H47*100-100)</f>
        <v>-</v>
      </c>
      <c r="O47" s="174" t="str">
        <f>IF(H47=0,"-",D47/I47*100-100)</f>
        <v>-</v>
      </c>
      <c r="P47" s="175" t="str">
        <f>IF(H47=0,"-",F47/(K47+L47)*100-100)</f>
        <v>-</v>
      </c>
      <c r="Q47" s="253"/>
      <c r="R47" s="261"/>
      <c r="S47" s="261"/>
      <c r="T47" s="261"/>
      <c r="U47" s="261"/>
      <c r="V47" s="187"/>
      <c r="W47" s="176"/>
      <c r="X47" s="176"/>
      <c r="Y47" s="176"/>
      <c r="Z47" s="176"/>
    </row>
    <row r="48" spans="1:26" s="6" customFormat="1" ht="13.5" hidden="1" thickBot="1">
      <c r="A48" s="277"/>
      <c r="B48" s="278"/>
      <c r="C48" s="118">
        <v>0</v>
      </c>
      <c r="D48" s="119">
        <v>0</v>
      </c>
      <c r="E48" s="119">
        <v>0</v>
      </c>
      <c r="F48" s="128">
        <v>0</v>
      </c>
      <c r="H48" s="178">
        <v>0</v>
      </c>
      <c r="I48" s="178">
        <v>0</v>
      </c>
      <c r="J48" s="178">
        <v>0</v>
      </c>
      <c r="K48" s="178">
        <v>0</v>
      </c>
      <c r="L48" s="178"/>
      <c r="M48" s="161"/>
      <c r="N48" s="180" t="str">
        <f t="shared" si="0"/>
        <v>-</v>
      </c>
      <c r="O48" s="181" t="str">
        <f t="shared" si="1"/>
        <v>-</v>
      </c>
      <c r="P48" s="182" t="str">
        <f t="shared" si="2"/>
        <v>-</v>
      </c>
      <c r="Q48" s="253"/>
      <c r="R48" s="263">
        <f>R47</f>
        <v>0</v>
      </c>
      <c r="S48" s="263">
        <f>S47</f>
        <v>0</v>
      </c>
      <c r="T48" s="263">
        <f>T47</f>
        <v>0</v>
      </c>
      <c r="U48" s="263">
        <f>U47</f>
        <v>0</v>
      </c>
      <c r="V48" s="187"/>
      <c r="W48" s="183">
        <f>W47</f>
        <v>0</v>
      </c>
      <c r="X48" s="183">
        <f>X47</f>
        <v>0</v>
      </c>
      <c r="Y48" s="183">
        <f>Y47</f>
        <v>0</v>
      </c>
      <c r="Z48" s="183">
        <f>Z47</f>
        <v>0</v>
      </c>
    </row>
    <row r="49" spans="1:26" s="6" customFormat="1" ht="12.75" hidden="1">
      <c r="A49" s="275" t="s">
        <v>2107</v>
      </c>
      <c r="B49" s="276" t="s">
        <v>1752</v>
      </c>
      <c r="C49" s="114">
        <v>0</v>
      </c>
      <c r="D49" s="115">
        <v>0</v>
      </c>
      <c r="E49" s="115">
        <v>0</v>
      </c>
      <c r="F49" s="127">
        <v>0</v>
      </c>
      <c r="H49" s="171">
        <v>0</v>
      </c>
      <c r="I49" s="171">
        <v>0</v>
      </c>
      <c r="J49" s="171">
        <v>0</v>
      </c>
      <c r="K49" s="171">
        <v>0</v>
      </c>
      <c r="L49" s="171"/>
      <c r="M49" s="161"/>
      <c r="N49" s="173" t="str">
        <f>IF(H49=0,"-",C49/H49*100-100)</f>
        <v>-</v>
      </c>
      <c r="O49" s="174" t="str">
        <f>IF(H49=0,"-",D49/I49*100-100)</f>
        <v>-</v>
      </c>
      <c r="P49" s="175" t="str">
        <f>IF(H49=0,"-",F49/(K49+L49)*100-100)</f>
        <v>-</v>
      </c>
      <c r="Q49" s="253"/>
      <c r="R49" s="261"/>
      <c r="S49" s="261"/>
      <c r="T49" s="261"/>
      <c r="U49" s="261"/>
      <c r="V49" s="187"/>
      <c r="W49" s="176"/>
      <c r="X49" s="176"/>
      <c r="Y49" s="176"/>
      <c r="Z49" s="176"/>
    </row>
    <row r="50" spans="1:26" s="6" customFormat="1" ht="13.5" hidden="1" thickBot="1">
      <c r="A50" s="277"/>
      <c r="B50" s="278"/>
      <c r="C50" s="118">
        <v>0</v>
      </c>
      <c r="D50" s="119">
        <v>0</v>
      </c>
      <c r="E50" s="119">
        <v>0</v>
      </c>
      <c r="F50" s="128">
        <v>0</v>
      </c>
      <c r="H50" s="178">
        <v>0</v>
      </c>
      <c r="I50" s="178">
        <v>0</v>
      </c>
      <c r="J50" s="178">
        <v>0</v>
      </c>
      <c r="K50" s="178">
        <v>0</v>
      </c>
      <c r="L50" s="178"/>
      <c r="M50" s="161"/>
      <c r="N50" s="180" t="str">
        <f t="shared" si="0"/>
        <v>-</v>
      </c>
      <c r="O50" s="181" t="str">
        <f t="shared" si="1"/>
        <v>-</v>
      </c>
      <c r="P50" s="182" t="str">
        <f t="shared" si="2"/>
        <v>-</v>
      </c>
      <c r="Q50" s="253"/>
      <c r="R50" s="263">
        <f>R49</f>
        <v>0</v>
      </c>
      <c r="S50" s="263">
        <f>S49</f>
        <v>0</v>
      </c>
      <c r="T50" s="263">
        <f>T49</f>
        <v>0</v>
      </c>
      <c r="U50" s="263">
        <f>U49</f>
        <v>0</v>
      </c>
      <c r="V50" s="187"/>
      <c r="W50" s="183">
        <f>W49</f>
        <v>0</v>
      </c>
      <c r="X50" s="183">
        <f>X49</f>
        <v>0</v>
      </c>
      <c r="Y50" s="183">
        <f>Y49</f>
        <v>0</v>
      </c>
      <c r="Z50" s="183">
        <f>Z49</f>
        <v>0</v>
      </c>
    </row>
    <row r="51" spans="1:26" s="6" customFormat="1" ht="12.75">
      <c r="A51" s="112" t="s">
        <v>2108</v>
      </c>
      <c r="B51" s="113" t="s">
        <v>1928</v>
      </c>
      <c r="C51" s="114">
        <v>34340</v>
      </c>
      <c r="D51" s="115">
        <v>23446</v>
      </c>
      <c r="E51" s="115">
        <v>8206</v>
      </c>
      <c r="F51" s="127">
        <v>2688</v>
      </c>
      <c r="H51" s="171">
        <v>32797</v>
      </c>
      <c r="I51" s="171">
        <v>22303</v>
      </c>
      <c r="J51" s="171">
        <v>7806</v>
      </c>
      <c r="K51" s="171">
        <v>2688</v>
      </c>
      <c r="L51" s="171"/>
      <c r="M51" s="161"/>
      <c r="N51" s="173">
        <f>IF(H51=0,"-",C51/H51*100-100)</f>
        <v>4.704698600481748</v>
      </c>
      <c r="O51" s="174">
        <f>IF(H51=0,"-",D51/I51*100-100)</f>
        <v>5.124871093574839</v>
      </c>
      <c r="P51" s="175">
        <f>IF(H51=0,"-",F51/(K51+L51)*100-100)</f>
        <v>0</v>
      </c>
      <c r="Q51" s="250"/>
      <c r="R51" s="261">
        <v>300</v>
      </c>
      <c r="S51" s="261"/>
      <c r="T51" s="261"/>
      <c r="U51" s="261"/>
      <c r="V51" s="187"/>
      <c r="W51" s="176">
        <v>216</v>
      </c>
      <c r="X51" s="176"/>
      <c r="Y51" s="176"/>
      <c r="Z51" s="176"/>
    </row>
    <row r="52" spans="1:26" s="6" customFormat="1" ht="13.5" thickBot="1">
      <c r="A52" s="116"/>
      <c r="B52" s="117"/>
      <c r="C52" s="118">
        <v>29620</v>
      </c>
      <c r="D52" s="119">
        <v>14735</v>
      </c>
      <c r="E52" s="119">
        <v>5157</v>
      </c>
      <c r="F52" s="128">
        <v>9728</v>
      </c>
      <c r="H52" s="178">
        <v>28736</v>
      </c>
      <c r="I52" s="178">
        <v>14080</v>
      </c>
      <c r="J52" s="178">
        <v>4928</v>
      </c>
      <c r="K52" s="178">
        <v>9728</v>
      </c>
      <c r="L52" s="178"/>
      <c r="M52" s="161"/>
      <c r="N52" s="180">
        <f t="shared" si="0"/>
        <v>3.076280623608014</v>
      </c>
      <c r="O52" s="181">
        <f t="shared" si="1"/>
        <v>4.65198863636364</v>
      </c>
      <c r="P52" s="182">
        <f t="shared" si="2"/>
        <v>0</v>
      </c>
      <c r="Q52" s="250"/>
      <c r="R52" s="263">
        <f>R51</f>
        <v>300</v>
      </c>
      <c r="S52" s="263">
        <f>S51</f>
        <v>0</v>
      </c>
      <c r="T52" s="263">
        <f>T51</f>
        <v>0</v>
      </c>
      <c r="U52" s="263">
        <f>U51</f>
        <v>0</v>
      </c>
      <c r="V52" s="187"/>
      <c r="W52" s="183">
        <f>W51</f>
        <v>216</v>
      </c>
      <c r="X52" s="183">
        <f>X51</f>
        <v>0</v>
      </c>
      <c r="Y52" s="183">
        <f>Y51</f>
        <v>0</v>
      </c>
      <c r="Z52" s="183">
        <f>Z51</f>
        <v>0</v>
      </c>
    </row>
    <row r="53" spans="1:26" s="6" customFormat="1" ht="12.75">
      <c r="A53" s="112" t="s">
        <v>2109</v>
      </c>
      <c r="B53" s="113" t="s">
        <v>1766</v>
      </c>
      <c r="C53" s="114">
        <v>28777</v>
      </c>
      <c r="D53" s="115">
        <v>19335</v>
      </c>
      <c r="E53" s="115">
        <v>6767</v>
      </c>
      <c r="F53" s="127">
        <v>2675</v>
      </c>
      <c r="H53" s="171">
        <v>27499</v>
      </c>
      <c r="I53" s="171">
        <v>18388</v>
      </c>
      <c r="J53" s="171">
        <v>6436</v>
      </c>
      <c r="K53" s="171">
        <v>2675</v>
      </c>
      <c r="L53" s="171"/>
      <c r="M53" s="161"/>
      <c r="N53" s="173">
        <f>IF(H53=0,"-",C53/H53*100-100)</f>
        <v>4.647441725153641</v>
      </c>
      <c r="O53" s="174">
        <f>IF(H53=0,"-",D53/I53*100-100)</f>
        <v>5.150097889928219</v>
      </c>
      <c r="P53" s="175">
        <f>IF(H53=0,"-",F53/(K53+L53)*100-100)</f>
        <v>0</v>
      </c>
      <c r="Q53" s="250"/>
      <c r="R53" s="261">
        <v>97</v>
      </c>
      <c r="S53" s="261"/>
      <c r="T53" s="261">
        <v>16</v>
      </c>
      <c r="U53" s="261"/>
      <c r="V53" s="187"/>
      <c r="W53" s="176">
        <v>102</v>
      </c>
      <c r="X53" s="176"/>
      <c r="Y53" s="176">
        <v>21</v>
      </c>
      <c r="Z53" s="176"/>
    </row>
    <row r="54" spans="1:26" s="6" customFormat="1" ht="13.5" thickBot="1">
      <c r="A54" s="116"/>
      <c r="B54" s="117"/>
      <c r="C54" s="118">
        <v>35602</v>
      </c>
      <c r="D54" s="119">
        <v>19154</v>
      </c>
      <c r="E54" s="119">
        <v>6704</v>
      </c>
      <c r="F54" s="128">
        <v>9744</v>
      </c>
      <c r="H54" s="178">
        <v>34453</v>
      </c>
      <c r="I54" s="178">
        <v>18303</v>
      </c>
      <c r="J54" s="178">
        <v>6406</v>
      </c>
      <c r="K54" s="178">
        <v>9744</v>
      </c>
      <c r="L54" s="178"/>
      <c r="M54" s="161"/>
      <c r="N54" s="180">
        <f t="shared" si="0"/>
        <v>3.3349780860882845</v>
      </c>
      <c r="O54" s="181">
        <f t="shared" si="1"/>
        <v>4.649511009124183</v>
      </c>
      <c r="P54" s="182">
        <f t="shared" si="2"/>
        <v>0</v>
      </c>
      <c r="Q54" s="250"/>
      <c r="R54" s="263">
        <f>R53</f>
        <v>97</v>
      </c>
      <c r="S54" s="263">
        <f>S53</f>
        <v>0</v>
      </c>
      <c r="T54" s="263">
        <f>T53</f>
        <v>16</v>
      </c>
      <c r="U54" s="263">
        <f>U53</f>
        <v>0</v>
      </c>
      <c r="V54" s="187"/>
      <c r="W54" s="183">
        <f>W53</f>
        <v>102</v>
      </c>
      <c r="X54" s="183">
        <f>X53</f>
        <v>0</v>
      </c>
      <c r="Y54" s="183">
        <f>Y53</f>
        <v>21</v>
      </c>
      <c r="Z54" s="183">
        <f>Z53</f>
        <v>0</v>
      </c>
    </row>
    <row r="55" spans="1:26" s="6" customFormat="1" ht="12.75">
      <c r="A55" s="112" t="s">
        <v>2110</v>
      </c>
      <c r="B55" s="113" t="s">
        <v>1773</v>
      </c>
      <c r="C55" s="114">
        <v>29528</v>
      </c>
      <c r="D55" s="115">
        <v>19892</v>
      </c>
      <c r="E55" s="115">
        <v>6962</v>
      </c>
      <c r="F55" s="127">
        <v>2674</v>
      </c>
      <c r="H55" s="171">
        <v>28213</v>
      </c>
      <c r="I55" s="171">
        <v>18918</v>
      </c>
      <c r="J55" s="171">
        <v>6621</v>
      </c>
      <c r="K55" s="171">
        <v>2674</v>
      </c>
      <c r="L55" s="171"/>
      <c r="M55" s="161"/>
      <c r="N55" s="173">
        <f>IF(H55=0,"-",C55/H55*100-100)</f>
        <v>4.660971892390037</v>
      </c>
      <c r="O55" s="174">
        <f>IF(H55=0,"-",D55/I55*100-100)</f>
        <v>5.148535786023899</v>
      </c>
      <c r="P55" s="175">
        <f>IF(H55=0,"-",F55/(K55+L55)*100-100)</f>
        <v>0</v>
      </c>
      <c r="Q55" s="256" t="s">
        <v>2844</v>
      </c>
      <c r="R55" s="261">
        <v>157</v>
      </c>
      <c r="S55" s="261"/>
      <c r="T55" s="261">
        <v>5</v>
      </c>
      <c r="U55" s="261"/>
      <c r="V55" s="187"/>
      <c r="W55" s="176">
        <v>101</v>
      </c>
      <c r="X55" s="176"/>
      <c r="Y55" s="176"/>
      <c r="Z55" s="176"/>
    </row>
    <row r="56" spans="1:26" s="6" customFormat="1" ht="13.5" thickBot="1">
      <c r="A56" s="116"/>
      <c r="B56" s="117"/>
      <c r="C56" s="118">
        <v>37081</v>
      </c>
      <c r="D56" s="119">
        <v>20247</v>
      </c>
      <c r="E56" s="119">
        <v>7086</v>
      </c>
      <c r="F56" s="128">
        <v>9748</v>
      </c>
      <c r="H56" s="178">
        <v>35866</v>
      </c>
      <c r="I56" s="178">
        <v>19347</v>
      </c>
      <c r="J56" s="178">
        <v>6771</v>
      </c>
      <c r="K56" s="178">
        <v>9748</v>
      </c>
      <c r="L56" s="178"/>
      <c r="M56" s="161"/>
      <c r="N56" s="180">
        <f t="shared" si="0"/>
        <v>3.3876094351196144</v>
      </c>
      <c r="O56" s="181">
        <f t="shared" si="1"/>
        <v>4.651884013025281</v>
      </c>
      <c r="P56" s="182">
        <f t="shared" si="2"/>
        <v>0</v>
      </c>
      <c r="Q56" s="256"/>
      <c r="R56" s="263">
        <f>R55</f>
        <v>157</v>
      </c>
      <c r="S56" s="263">
        <f>S55</f>
        <v>0</v>
      </c>
      <c r="T56" s="263">
        <f>T55</f>
        <v>5</v>
      </c>
      <c r="U56" s="263">
        <f>U55</f>
        <v>0</v>
      </c>
      <c r="V56" s="187"/>
      <c r="W56" s="183">
        <f>W55</f>
        <v>101</v>
      </c>
      <c r="X56" s="183">
        <f>X55</f>
        <v>0</v>
      </c>
      <c r="Y56" s="183">
        <f>Y55</f>
        <v>0</v>
      </c>
      <c r="Z56" s="183">
        <f>Z55</f>
        <v>0</v>
      </c>
    </row>
    <row r="57" spans="1:26" s="6" customFormat="1" ht="12.75">
      <c r="A57" s="112" t="s">
        <v>2111</v>
      </c>
      <c r="B57" s="113" t="s">
        <v>1837</v>
      </c>
      <c r="C57" s="114">
        <v>29121</v>
      </c>
      <c r="D57" s="115">
        <v>19588</v>
      </c>
      <c r="E57" s="115">
        <v>6856</v>
      </c>
      <c r="F57" s="127">
        <v>2677</v>
      </c>
      <c r="H57" s="171">
        <v>27826</v>
      </c>
      <c r="I57" s="171">
        <v>18629</v>
      </c>
      <c r="J57" s="171">
        <v>6520</v>
      </c>
      <c r="K57" s="171">
        <v>2677</v>
      </c>
      <c r="L57" s="171"/>
      <c r="M57" s="161"/>
      <c r="N57" s="173">
        <f>IF(H57=0,"-",C57/H57*100-100)</f>
        <v>4.653920793502493</v>
      </c>
      <c r="O57" s="174">
        <f>IF(H57=0,"-",D57/I57*100-100)</f>
        <v>5.147887701970049</v>
      </c>
      <c r="P57" s="175">
        <f>IF(H57=0,"-",F57/(K57+L57)*100-100)</f>
        <v>0</v>
      </c>
      <c r="Q57" s="250"/>
      <c r="R57" s="261">
        <f>62+30</f>
        <v>92</v>
      </c>
      <c r="S57" s="261"/>
      <c r="T57" s="261"/>
      <c r="U57" s="261"/>
      <c r="V57" s="187"/>
      <c r="W57" s="176">
        <v>93</v>
      </c>
      <c r="X57" s="176"/>
      <c r="Y57" s="176"/>
      <c r="Z57" s="176"/>
    </row>
    <row r="58" spans="1:26" s="6" customFormat="1" ht="13.5" thickBot="1">
      <c r="A58" s="116"/>
      <c r="B58" s="117"/>
      <c r="C58" s="118">
        <v>35064</v>
      </c>
      <c r="D58" s="119">
        <v>18756</v>
      </c>
      <c r="E58" s="119">
        <v>6565</v>
      </c>
      <c r="F58" s="128">
        <v>9743</v>
      </c>
      <c r="H58" s="178">
        <v>33938</v>
      </c>
      <c r="I58" s="178">
        <v>17922</v>
      </c>
      <c r="J58" s="178">
        <v>6273</v>
      </c>
      <c r="K58" s="178">
        <v>9743</v>
      </c>
      <c r="L58" s="178"/>
      <c r="M58" s="161"/>
      <c r="N58" s="180">
        <f t="shared" si="0"/>
        <v>3.317814838823736</v>
      </c>
      <c r="O58" s="181">
        <f t="shared" si="1"/>
        <v>4.653498493471716</v>
      </c>
      <c r="P58" s="182">
        <f t="shared" si="2"/>
        <v>0</v>
      </c>
      <c r="Q58" s="250"/>
      <c r="R58" s="263">
        <f>R57</f>
        <v>92</v>
      </c>
      <c r="S58" s="263">
        <f>S57</f>
        <v>0</v>
      </c>
      <c r="T58" s="263">
        <f>T57</f>
        <v>0</v>
      </c>
      <c r="U58" s="263">
        <f>U57</f>
        <v>0</v>
      </c>
      <c r="V58" s="187"/>
      <c r="W58" s="183">
        <f>W57</f>
        <v>93</v>
      </c>
      <c r="X58" s="183">
        <f>X57</f>
        <v>0</v>
      </c>
      <c r="Y58" s="183">
        <f>Y57</f>
        <v>0</v>
      </c>
      <c r="Z58" s="183">
        <f>Z57</f>
        <v>0</v>
      </c>
    </row>
    <row r="59" spans="1:26" s="6" customFormat="1" ht="12.75">
      <c r="A59" s="112" t="s">
        <v>2112</v>
      </c>
      <c r="B59" s="113" t="s">
        <v>1785</v>
      </c>
      <c r="C59" s="114">
        <v>27627</v>
      </c>
      <c r="D59" s="115">
        <v>18495</v>
      </c>
      <c r="E59" s="115">
        <v>6473</v>
      </c>
      <c r="F59" s="127">
        <v>2659</v>
      </c>
      <c r="H59" s="171">
        <v>26406</v>
      </c>
      <c r="I59" s="171">
        <v>17590</v>
      </c>
      <c r="J59" s="171">
        <v>6157</v>
      </c>
      <c r="K59" s="171">
        <v>2659</v>
      </c>
      <c r="L59" s="171"/>
      <c r="M59" s="161"/>
      <c r="N59" s="173">
        <f>IF(H59=0,"-",C59/H59*100-100)</f>
        <v>4.6239491024767005</v>
      </c>
      <c r="O59" s="174">
        <f>IF(H59=0,"-",D59/I59*100-100)</f>
        <v>5.144968732234219</v>
      </c>
      <c r="P59" s="175">
        <f>IF(H59=0,"-",F59/(K59+L59)*100-100)</f>
        <v>0</v>
      </c>
      <c r="Q59" s="250"/>
      <c r="R59" s="261">
        <f>66+1</f>
        <v>67</v>
      </c>
      <c r="S59" s="261"/>
      <c r="T59" s="261"/>
      <c r="U59" s="261"/>
      <c r="V59" s="187"/>
      <c r="W59" s="176">
        <v>43</v>
      </c>
      <c r="X59" s="176"/>
      <c r="Y59" s="176"/>
      <c r="Z59" s="176"/>
    </row>
    <row r="60" spans="1:26" s="6" customFormat="1" ht="13.5" thickBot="1">
      <c r="A60" s="116"/>
      <c r="B60" s="117"/>
      <c r="C60" s="118">
        <v>33912</v>
      </c>
      <c r="D60" s="119">
        <v>17905</v>
      </c>
      <c r="E60" s="119">
        <v>6267</v>
      </c>
      <c r="F60" s="128">
        <v>9740</v>
      </c>
      <c r="H60" s="178">
        <v>32837</v>
      </c>
      <c r="I60" s="178">
        <v>17109</v>
      </c>
      <c r="J60" s="178">
        <v>5988</v>
      </c>
      <c r="K60" s="178">
        <v>9740</v>
      </c>
      <c r="L60" s="178"/>
      <c r="M60" s="161"/>
      <c r="N60" s="180">
        <f t="shared" si="0"/>
        <v>3.2737460791180837</v>
      </c>
      <c r="O60" s="181">
        <f t="shared" si="1"/>
        <v>4.652522064410533</v>
      </c>
      <c r="P60" s="182">
        <f t="shared" si="2"/>
        <v>0</v>
      </c>
      <c r="Q60" s="250"/>
      <c r="R60" s="263">
        <f>R59</f>
        <v>67</v>
      </c>
      <c r="S60" s="263">
        <f>S59</f>
        <v>0</v>
      </c>
      <c r="T60" s="263">
        <f>T59</f>
        <v>0</v>
      </c>
      <c r="U60" s="263">
        <f>U59</f>
        <v>0</v>
      </c>
      <c r="V60" s="187"/>
      <c r="W60" s="183">
        <f>W59</f>
        <v>43</v>
      </c>
      <c r="X60" s="183">
        <f>X59</f>
        <v>0</v>
      </c>
      <c r="Y60" s="183">
        <f>Y59</f>
        <v>0</v>
      </c>
      <c r="Z60" s="183">
        <f>Z59</f>
        <v>0</v>
      </c>
    </row>
    <row r="61" spans="1:26" s="6" customFormat="1" ht="12.75" hidden="1">
      <c r="A61" s="275" t="s">
        <v>2113</v>
      </c>
      <c r="B61" s="276" t="s">
        <v>1789</v>
      </c>
      <c r="C61" s="114">
        <v>0</v>
      </c>
      <c r="D61" s="115">
        <v>0</v>
      </c>
      <c r="E61" s="115">
        <v>0</v>
      </c>
      <c r="F61" s="127">
        <v>0</v>
      </c>
      <c r="H61" s="171">
        <v>0</v>
      </c>
      <c r="I61" s="171">
        <v>0</v>
      </c>
      <c r="J61" s="171">
        <v>0</v>
      </c>
      <c r="K61" s="171">
        <v>0</v>
      </c>
      <c r="L61" s="171"/>
      <c r="M61" s="161"/>
      <c r="N61" s="173" t="str">
        <f>IF(H61=0,"-",C61/H61*100-100)</f>
        <v>-</v>
      </c>
      <c r="O61" s="174" t="str">
        <f>IF(H61=0,"-",D61/I61*100-100)</f>
        <v>-</v>
      </c>
      <c r="P61" s="175" t="str">
        <f>IF(H61=0,"-",F61/(K61+L61)*100-100)</f>
        <v>-</v>
      </c>
      <c r="Q61" s="253"/>
      <c r="R61" s="261"/>
      <c r="S61" s="261"/>
      <c r="T61" s="261"/>
      <c r="U61" s="261"/>
      <c r="V61" s="187"/>
      <c r="W61" s="176"/>
      <c r="X61" s="176"/>
      <c r="Y61" s="176"/>
      <c r="Z61" s="176"/>
    </row>
    <row r="62" spans="1:26" s="6" customFormat="1" ht="13.5" hidden="1" thickBot="1">
      <c r="A62" s="277"/>
      <c r="B62" s="278"/>
      <c r="C62" s="118">
        <v>0</v>
      </c>
      <c r="D62" s="119">
        <v>0</v>
      </c>
      <c r="E62" s="119">
        <v>0</v>
      </c>
      <c r="F62" s="128">
        <v>0</v>
      </c>
      <c r="H62" s="178">
        <v>0</v>
      </c>
      <c r="I62" s="178">
        <v>0</v>
      </c>
      <c r="J62" s="178">
        <v>0</v>
      </c>
      <c r="K62" s="178">
        <v>0</v>
      </c>
      <c r="L62" s="178"/>
      <c r="M62" s="161"/>
      <c r="N62" s="180" t="str">
        <f t="shared" si="0"/>
        <v>-</v>
      </c>
      <c r="O62" s="181" t="str">
        <f t="shared" si="1"/>
        <v>-</v>
      </c>
      <c r="P62" s="182" t="str">
        <f t="shared" si="2"/>
        <v>-</v>
      </c>
      <c r="Q62" s="253"/>
      <c r="R62" s="263">
        <f>R61</f>
        <v>0</v>
      </c>
      <c r="S62" s="263">
        <f>S61</f>
        <v>0</v>
      </c>
      <c r="T62" s="263">
        <f>T61</f>
        <v>0</v>
      </c>
      <c r="U62" s="263">
        <f>U61</f>
        <v>0</v>
      </c>
      <c r="V62" s="187"/>
      <c r="W62" s="183">
        <f>W61</f>
        <v>0</v>
      </c>
      <c r="X62" s="183">
        <f>X61</f>
        <v>0</v>
      </c>
      <c r="Y62" s="183">
        <f>Y61</f>
        <v>0</v>
      </c>
      <c r="Z62" s="183">
        <f>Z61</f>
        <v>0</v>
      </c>
    </row>
    <row r="63" spans="1:26" s="6" customFormat="1" ht="12.75" hidden="1">
      <c r="A63" s="275" t="s">
        <v>2114</v>
      </c>
      <c r="B63" s="276" t="s">
        <v>1929</v>
      </c>
      <c r="C63" s="114">
        <v>0</v>
      </c>
      <c r="D63" s="115">
        <v>0</v>
      </c>
      <c r="E63" s="115">
        <v>0</v>
      </c>
      <c r="F63" s="127">
        <v>0</v>
      </c>
      <c r="H63" s="171">
        <v>0</v>
      </c>
      <c r="I63" s="171">
        <v>0</v>
      </c>
      <c r="J63" s="171">
        <v>0</v>
      </c>
      <c r="K63" s="171">
        <v>0</v>
      </c>
      <c r="L63" s="171"/>
      <c r="M63" s="161"/>
      <c r="N63" s="173" t="str">
        <f>IF(H63=0,"-",C63/H63*100-100)</f>
        <v>-</v>
      </c>
      <c r="O63" s="174" t="str">
        <f>IF(H63=0,"-",D63/I63*100-100)</f>
        <v>-</v>
      </c>
      <c r="P63" s="175" t="str">
        <f>IF(H63=0,"-",F63/(K63+L63)*100-100)</f>
        <v>-</v>
      </c>
      <c r="Q63" s="253"/>
      <c r="R63" s="261"/>
      <c r="S63" s="261"/>
      <c r="T63" s="261"/>
      <c r="U63" s="261"/>
      <c r="V63" s="187"/>
      <c r="W63" s="176"/>
      <c r="X63" s="176"/>
      <c r="Y63" s="176"/>
      <c r="Z63" s="176"/>
    </row>
    <row r="64" spans="1:26" s="6" customFormat="1" ht="13.5" hidden="1" thickBot="1">
      <c r="A64" s="277"/>
      <c r="B64" s="278"/>
      <c r="C64" s="118">
        <v>0</v>
      </c>
      <c r="D64" s="119">
        <v>0</v>
      </c>
      <c r="E64" s="119">
        <v>0</v>
      </c>
      <c r="F64" s="128">
        <v>0</v>
      </c>
      <c r="H64" s="178">
        <v>0</v>
      </c>
      <c r="I64" s="178">
        <v>0</v>
      </c>
      <c r="J64" s="178">
        <v>0</v>
      </c>
      <c r="K64" s="178">
        <v>0</v>
      </c>
      <c r="L64" s="178"/>
      <c r="M64" s="161"/>
      <c r="N64" s="180" t="str">
        <f t="shared" si="0"/>
        <v>-</v>
      </c>
      <c r="O64" s="181" t="str">
        <f t="shared" si="1"/>
        <v>-</v>
      </c>
      <c r="P64" s="182" t="str">
        <f t="shared" si="2"/>
        <v>-</v>
      </c>
      <c r="Q64" s="253"/>
      <c r="R64" s="263">
        <f>R63</f>
        <v>0</v>
      </c>
      <c r="S64" s="263">
        <f>S63</f>
        <v>0</v>
      </c>
      <c r="T64" s="263">
        <f>T63</f>
        <v>0</v>
      </c>
      <c r="U64" s="263">
        <f>U63</f>
        <v>0</v>
      </c>
      <c r="V64" s="187"/>
      <c r="W64" s="183">
        <f>W63</f>
        <v>0</v>
      </c>
      <c r="X64" s="183">
        <f>X63</f>
        <v>0</v>
      </c>
      <c r="Y64" s="183">
        <f>Y63</f>
        <v>0</v>
      </c>
      <c r="Z64" s="183">
        <f>Z63</f>
        <v>0</v>
      </c>
    </row>
    <row r="65" spans="1:26" s="6" customFormat="1" ht="12.75" hidden="1">
      <c r="A65" s="275" t="s">
        <v>2115</v>
      </c>
      <c r="B65" s="276" t="s">
        <v>1803</v>
      </c>
      <c r="C65" s="114">
        <v>0</v>
      </c>
      <c r="D65" s="115">
        <v>0</v>
      </c>
      <c r="E65" s="115">
        <v>0</v>
      </c>
      <c r="F65" s="127">
        <v>0</v>
      </c>
      <c r="H65" s="171">
        <v>0</v>
      </c>
      <c r="I65" s="171">
        <v>0</v>
      </c>
      <c r="J65" s="171">
        <v>0</v>
      </c>
      <c r="K65" s="171">
        <v>0</v>
      </c>
      <c r="L65" s="171"/>
      <c r="M65" s="161"/>
      <c r="N65" s="173" t="str">
        <f>IF(H65=0,"-",C65/H65*100-100)</f>
        <v>-</v>
      </c>
      <c r="O65" s="174" t="str">
        <f>IF(H65=0,"-",D65/I65*100-100)</f>
        <v>-</v>
      </c>
      <c r="P65" s="175" t="str">
        <f>IF(H65=0,"-",F65/(K65+L65)*100-100)</f>
        <v>-</v>
      </c>
      <c r="Q65" s="253"/>
      <c r="R65" s="261"/>
      <c r="S65" s="261"/>
      <c r="T65" s="261"/>
      <c r="U65" s="261"/>
      <c r="V65" s="187"/>
      <c r="W65" s="176"/>
      <c r="X65" s="176"/>
      <c r="Y65" s="176"/>
      <c r="Z65" s="176"/>
    </row>
    <row r="66" spans="1:26" s="6" customFormat="1" ht="13.5" hidden="1" thickBot="1">
      <c r="A66" s="277"/>
      <c r="B66" s="278"/>
      <c r="C66" s="118">
        <v>0</v>
      </c>
      <c r="D66" s="119">
        <v>0</v>
      </c>
      <c r="E66" s="119">
        <v>0</v>
      </c>
      <c r="F66" s="128">
        <v>0</v>
      </c>
      <c r="H66" s="178">
        <v>0</v>
      </c>
      <c r="I66" s="178">
        <v>0</v>
      </c>
      <c r="J66" s="178">
        <v>0</v>
      </c>
      <c r="K66" s="178">
        <v>0</v>
      </c>
      <c r="L66" s="178"/>
      <c r="M66" s="161"/>
      <c r="N66" s="180" t="str">
        <f t="shared" si="0"/>
        <v>-</v>
      </c>
      <c r="O66" s="181" t="str">
        <f t="shared" si="1"/>
        <v>-</v>
      </c>
      <c r="P66" s="182" t="str">
        <f t="shared" si="2"/>
        <v>-</v>
      </c>
      <c r="Q66" s="253"/>
      <c r="R66" s="263">
        <f>R65</f>
        <v>0</v>
      </c>
      <c r="S66" s="263">
        <f>S65</f>
        <v>0</v>
      </c>
      <c r="T66" s="263">
        <f>T65</f>
        <v>0</v>
      </c>
      <c r="U66" s="263">
        <f>U65</f>
        <v>0</v>
      </c>
      <c r="V66" s="187"/>
      <c r="W66" s="183">
        <f>W65</f>
        <v>0</v>
      </c>
      <c r="X66" s="183">
        <f>X65</f>
        <v>0</v>
      </c>
      <c r="Y66" s="183">
        <f>Y65</f>
        <v>0</v>
      </c>
      <c r="Z66" s="183">
        <f>Z65</f>
        <v>0</v>
      </c>
    </row>
    <row r="67" spans="1:26" s="6" customFormat="1" ht="12.75" hidden="1">
      <c r="A67" s="275" t="s">
        <v>2116</v>
      </c>
      <c r="B67" s="276" t="s">
        <v>1930</v>
      </c>
      <c r="C67" s="114">
        <v>0</v>
      </c>
      <c r="D67" s="115">
        <v>0</v>
      </c>
      <c r="E67" s="115">
        <v>0</v>
      </c>
      <c r="F67" s="127">
        <v>0</v>
      </c>
      <c r="H67" s="171">
        <v>0</v>
      </c>
      <c r="I67" s="171">
        <v>0</v>
      </c>
      <c r="J67" s="171">
        <v>0</v>
      </c>
      <c r="K67" s="171">
        <v>0</v>
      </c>
      <c r="L67" s="171"/>
      <c r="M67" s="161"/>
      <c r="N67" s="173" t="str">
        <f>IF(H67=0,"-",C67/H67*100-100)</f>
        <v>-</v>
      </c>
      <c r="O67" s="174" t="str">
        <f>IF(H67=0,"-",D67/I67*100-100)</f>
        <v>-</v>
      </c>
      <c r="P67" s="175" t="str">
        <f>IF(H67=0,"-",F67/(K67+L67)*100-100)</f>
        <v>-</v>
      </c>
      <c r="Q67" s="253"/>
      <c r="R67" s="261"/>
      <c r="S67" s="261"/>
      <c r="T67" s="261"/>
      <c r="U67" s="261"/>
      <c r="V67" s="187"/>
      <c r="W67" s="176"/>
      <c r="X67" s="176"/>
      <c r="Y67" s="176"/>
      <c r="Z67" s="176"/>
    </row>
    <row r="68" spans="1:26" s="6" customFormat="1" ht="13.5" hidden="1" thickBot="1">
      <c r="A68" s="277"/>
      <c r="B68" s="278"/>
      <c r="C68" s="118">
        <v>0</v>
      </c>
      <c r="D68" s="119">
        <v>0</v>
      </c>
      <c r="E68" s="119">
        <v>0</v>
      </c>
      <c r="F68" s="128">
        <v>0</v>
      </c>
      <c r="H68" s="178">
        <v>0</v>
      </c>
      <c r="I68" s="178">
        <v>0</v>
      </c>
      <c r="J68" s="178">
        <v>0</v>
      </c>
      <c r="K68" s="178">
        <v>0</v>
      </c>
      <c r="L68" s="178"/>
      <c r="M68" s="161"/>
      <c r="N68" s="180" t="str">
        <f t="shared" si="0"/>
        <v>-</v>
      </c>
      <c r="O68" s="181" t="str">
        <f t="shared" si="1"/>
        <v>-</v>
      </c>
      <c r="P68" s="182" t="str">
        <f t="shared" si="2"/>
        <v>-</v>
      </c>
      <c r="Q68" s="253"/>
      <c r="R68" s="263">
        <f>R67</f>
        <v>0</v>
      </c>
      <c r="S68" s="263">
        <f>S67</f>
        <v>0</v>
      </c>
      <c r="T68" s="263">
        <f>T67</f>
        <v>0</v>
      </c>
      <c r="U68" s="263">
        <f>U67</f>
        <v>0</v>
      </c>
      <c r="V68" s="187"/>
      <c r="W68" s="183">
        <f>W67</f>
        <v>0</v>
      </c>
      <c r="X68" s="183">
        <f>X67</f>
        <v>0</v>
      </c>
      <c r="Y68" s="183">
        <f>Y67</f>
        <v>0</v>
      </c>
      <c r="Z68" s="183">
        <f>Z67</f>
        <v>0</v>
      </c>
    </row>
    <row r="69" spans="1:26" s="6" customFormat="1" ht="12.75" hidden="1">
      <c r="A69" s="275" t="s">
        <v>2117</v>
      </c>
      <c r="B69" s="276" t="s">
        <v>1931</v>
      </c>
      <c r="C69" s="114">
        <v>0</v>
      </c>
      <c r="D69" s="115">
        <v>0</v>
      </c>
      <c r="E69" s="115">
        <v>0</v>
      </c>
      <c r="F69" s="127">
        <v>0</v>
      </c>
      <c r="H69" s="171">
        <v>0</v>
      </c>
      <c r="I69" s="171">
        <v>0</v>
      </c>
      <c r="J69" s="171">
        <v>0</v>
      </c>
      <c r="K69" s="171">
        <v>0</v>
      </c>
      <c r="L69" s="171"/>
      <c r="M69" s="161"/>
      <c r="N69" s="173" t="str">
        <f>IF(H69=0,"-",C69/H69*100-100)</f>
        <v>-</v>
      </c>
      <c r="O69" s="174" t="str">
        <f>IF(H69=0,"-",D69/I69*100-100)</f>
        <v>-</v>
      </c>
      <c r="P69" s="175" t="str">
        <f>IF(H69=0,"-",F69/(K69+L69)*100-100)</f>
        <v>-</v>
      </c>
      <c r="Q69" s="253"/>
      <c r="R69" s="261"/>
      <c r="S69" s="261"/>
      <c r="T69" s="261"/>
      <c r="U69" s="261"/>
      <c r="V69" s="187"/>
      <c r="W69" s="176"/>
      <c r="X69" s="176"/>
      <c r="Y69" s="176"/>
      <c r="Z69" s="176"/>
    </row>
    <row r="70" spans="1:26" s="6" customFormat="1" ht="13.5" hidden="1" thickBot="1">
      <c r="A70" s="277"/>
      <c r="B70" s="278"/>
      <c r="C70" s="118">
        <v>0</v>
      </c>
      <c r="D70" s="119">
        <v>0</v>
      </c>
      <c r="E70" s="119">
        <v>0</v>
      </c>
      <c r="F70" s="128">
        <v>0</v>
      </c>
      <c r="H70" s="178">
        <v>0</v>
      </c>
      <c r="I70" s="178">
        <v>0</v>
      </c>
      <c r="J70" s="178">
        <v>0</v>
      </c>
      <c r="K70" s="178">
        <v>0</v>
      </c>
      <c r="L70" s="178"/>
      <c r="M70" s="161"/>
      <c r="N70" s="180" t="str">
        <f t="shared" si="0"/>
        <v>-</v>
      </c>
      <c r="O70" s="181" t="str">
        <f t="shared" si="1"/>
        <v>-</v>
      </c>
      <c r="P70" s="182" t="str">
        <f t="shared" si="2"/>
        <v>-</v>
      </c>
      <c r="Q70" s="253"/>
      <c r="R70" s="263">
        <f>R69</f>
        <v>0</v>
      </c>
      <c r="S70" s="263">
        <f>S69</f>
        <v>0</v>
      </c>
      <c r="T70" s="263">
        <f>T69</f>
        <v>0</v>
      </c>
      <c r="U70" s="263">
        <f>U69</f>
        <v>0</v>
      </c>
      <c r="V70" s="187"/>
      <c r="W70" s="183">
        <f>W69</f>
        <v>0</v>
      </c>
      <c r="X70" s="183">
        <f>X69</f>
        <v>0</v>
      </c>
      <c r="Y70" s="183">
        <f>Y69</f>
        <v>0</v>
      </c>
      <c r="Z70" s="183">
        <f>Z69</f>
        <v>0</v>
      </c>
    </row>
    <row r="71" spans="1:26" s="6" customFormat="1" ht="12.75" hidden="1">
      <c r="A71" s="275" t="s">
        <v>2118</v>
      </c>
      <c r="B71" s="276" t="s">
        <v>1932</v>
      </c>
      <c r="C71" s="114">
        <v>0</v>
      </c>
      <c r="D71" s="115">
        <v>0</v>
      </c>
      <c r="E71" s="115">
        <v>0</v>
      </c>
      <c r="F71" s="127">
        <v>0</v>
      </c>
      <c r="H71" s="171">
        <v>0</v>
      </c>
      <c r="I71" s="171">
        <v>0</v>
      </c>
      <c r="J71" s="171">
        <v>0</v>
      </c>
      <c r="K71" s="171">
        <v>0</v>
      </c>
      <c r="L71" s="171"/>
      <c r="M71" s="161"/>
      <c r="N71" s="173" t="str">
        <f>IF(H71=0,"-",C71/H71*100-100)</f>
        <v>-</v>
      </c>
      <c r="O71" s="174" t="str">
        <f>IF(H71=0,"-",D71/I71*100-100)</f>
        <v>-</v>
      </c>
      <c r="P71" s="175" t="str">
        <f>IF(H71=0,"-",F71/(K71+L71)*100-100)</f>
        <v>-</v>
      </c>
      <c r="Q71" s="253"/>
      <c r="R71" s="261"/>
      <c r="S71" s="261"/>
      <c r="T71" s="261"/>
      <c r="U71" s="261"/>
      <c r="V71" s="187"/>
      <c r="W71" s="176"/>
      <c r="X71" s="176"/>
      <c r="Y71" s="176"/>
      <c r="Z71" s="176"/>
    </row>
    <row r="72" spans="1:26" s="6" customFormat="1" ht="13.5" hidden="1" thickBot="1">
      <c r="A72" s="277"/>
      <c r="B72" s="278"/>
      <c r="C72" s="118">
        <v>0</v>
      </c>
      <c r="D72" s="119">
        <v>0</v>
      </c>
      <c r="E72" s="119">
        <v>0</v>
      </c>
      <c r="F72" s="128">
        <v>0</v>
      </c>
      <c r="H72" s="178">
        <v>0</v>
      </c>
      <c r="I72" s="178">
        <v>0</v>
      </c>
      <c r="J72" s="178">
        <v>0</v>
      </c>
      <c r="K72" s="178">
        <v>0</v>
      </c>
      <c r="L72" s="178"/>
      <c r="M72" s="161"/>
      <c r="N72" s="180" t="str">
        <f aca="true" t="shared" si="3" ref="N72:N134">IF(H72=0,"-",C72/H72*100-100)</f>
        <v>-</v>
      </c>
      <c r="O72" s="181" t="str">
        <f aca="true" t="shared" si="4" ref="O72:O134">IF(H72=0,"-",D72/I72*100-100)</f>
        <v>-</v>
      </c>
      <c r="P72" s="182" t="str">
        <f aca="true" t="shared" si="5" ref="P72:P134">IF(H72=0,"-",F72/(K72+L72)*100-100)</f>
        <v>-</v>
      </c>
      <c r="Q72" s="253"/>
      <c r="R72" s="263">
        <f>R71</f>
        <v>0</v>
      </c>
      <c r="S72" s="263">
        <f>S71</f>
        <v>0</v>
      </c>
      <c r="T72" s="263">
        <f>T71</f>
        <v>0</v>
      </c>
      <c r="U72" s="263">
        <f>U71</f>
        <v>0</v>
      </c>
      <c r="V72" s="187"/>
      <c r="W72" s="183">
        <f>W71</f>
        <v>0</v>
      </c>
      <c r="X72" s="183">
        <f>X71</f>
        <v>0</v>
      </c>
      <c r="Y72" s="183">
        <f>Y71</f>
        <v>0</v>
      </c>
      <c r="Z72" s="183">
        <f>Z71</f>
        <v>0</v>
      </c>
    </row>
    <row r="73" spans="1:26" s="6" customFormat="1" ht="12.75" hidden="1">
      <c r="A73" s="275" t="s">
        <v>2119</v>
      </c>
      <c r="B73" s="276" t="s">
        <v>1933</v>
      </c>
      <c r="C73" s="114">
        <v>0</v>
      </c>
      <c r="D73" s="115">
        <v>0</v>
      </c>
      <c r="E73" s="115">
        <v>0</v>
      </c>
      <c r="F73" s="127">
        <v>0</v>
      </c>
      <c r="H73" s="171">
        <v>0</v>
      </c>
      <c r="I73" s="171">
        <v>0</v>
      </c>
      <c r="J73" s="171">
        <v>0</v>
      </c>
      <c r="K73" s="171">
        <v>0</v>
      </c>
      <c r="L73" s="171"/>
      <c r="M73" s="161"/>
      <c r="N73" s="173" t="str">
        <f>IF(H73=0,"-",C73/H73*100-100)</f>
        <v>-</v>
      </c>
      <c r="O73" s="174" t="str">
        <f>IF(H73=0,"-",D73/I73*100-100)</f>
        <v>-</v>
      </c>
      <c r="P73" s="175" t="str">
        <f>IF(H73=0,"-",F73/(K73+L73)*100-100)</f>
        <v>-</v>
      </c>
      <c r="Q73" s="253"/>
      <c r="R73" s="261"/>
      <c r="S73" s="261"/>
      <c r="T73" s="261"/>
      <c r="U73" s="261"/>
      <c r="V73" s="187"/>
      <c r="W73" s="176"/>
      <c r="X73" s="176"/>
      <c r="Y73" s="176"/>
      <c r="Z73" s="176"/>
    </row>
    <row r="74" spans="1:26" s="6" customFormat="1" ht="13.5" hidden="1" thickBot="1">
      <c r="A74" s="277"/>
      <c r="B74" s="278"/>
      <c r="C74" s="118">
        <v>0</v>
      </c>
      <c r="D74" s="119">
        <v>0</v>
      </c>
      <c r="E74" s="119">
        <v>0</v>
      </c>
      <c r="F74" s="128">
        <v>0</v>
      </c>
      <c r="H74" s="178">
        <v>0</v>
      </c>
      <c r="I74" s="178">
        <v>0</v>
      </c>
      <c r="J74" s="178">
        <v>0</v>
      </c>
      <c r="K74" s="178">
        <v>0</v>
      </c>
      <c r="L74" s="178"/>
      <c r="M74" s="161"/>
      <c r="N74" s="180" t="str">
        <f t="shared" si="3"/>
        <v>-</v>
      </c>
      <c r="O74" s="181" t="str">
        <f t="shared" si="4"/>
        <v>-</v>
      </c>
      <c r="P74" s="182" t="str">
        <f t="shared" si="5"/>
        <v>-</v>
      </c>
      <c r="Q74" s="253"/>
      <c r="R74" s="263">
        <f>R73</f>
        <v>0</v>
      </c>
      <c r="S74" s="263">
        <f>S73</f>
        <v>0</v>
      </c>
      <c r="T74" s="263">
        <f>T73</f>
        <v>0</v>
      </c>
      <c r="U74" s="263">
        <f>U73</f>
        <v>0</v>
      </c>
      <c r="V74" s="187"/>
      <c r="W74" s="183">
        <f>W73</f>
        <v>0</v>
      </c>
      <c r="X74" s="183">
        <f>X73</f>
        <v>0</v>
      </c>
      <c r="Y74" s="183">
        <f>Y73</f>
        <v>0</v>
      </c>
      <c r="Z74" s="183">
        <f>Z73</f>
        <v>0</v>
      </c>
    </row>
    <row r="75" spans="1:26" s="6" customFormat="1" ht="12.75">
      <c r="A75" s="112" t="s">
        <v>2120</v>
      </c>
      <c r="B75" s="113" t="s">
        <v>1934</v>
      </c>
      <c r="C75" s="114">
        <v>24231</v>
      </c>
      <c r="D75" s="115">
        <v>15972</v>
      </c>
      <c r="E75" s="115">
        <v>5590</v>
      </c>
      <c r="F75" s="127">
        <v>2669</v>
      </c>
      <c r="H75" s="171">
        <v>23176</v>
      </c>
      <c r="I75" s="171">
        <v>15190</v>
      </c>
      <c r="J75" s="171">
        <v>5317</v>
      </c>
      <c r="K75" s="171">
        <v>2669</v>
      </c>
      <c r="L75" s="171"/>
      <c r="M75" s="161"/>
      <c r="N75" s="173">
        <f>IF(H75=0,"-",C75/H75*100-100)</f>
        <v>4.55212288574387</v>
      </c>
      <c r="O75" s="174">
        <f>IF(H75=0,"-",D75/I75*100-100)</f>
        <v>5.14812376563529</v>
      </c>
      <c r="P75" s="175">
        <f>IF(H75=0,"-",F75/(K75+L75)*100-100)</f>
        <v>0</v>
      </c>
      <c r="Q75" s="256" t="s">
        <v>2844</v>
      </c>
      <c r="R75" s="261"/>
      <c r="S75" s="261"/>
      <c r="T75" s="261"/>
      <c r="U75" s="261"/>
      <c r="V75" s="187"/>
      <c r="W75" s="176">
        <v>1E-07</v>
      </c>
      <c r="X75" s="176"/>
      <c r="Y75" s="176"/>
      <c r="Z75" s="176"/>
    </row>
    <row r="76" spans="1:26" s="6" customFormat="1" ht="13.5" thickBot="1">
      <c r="A76" s="116"/>
      <c r="B76" s="117"/>
      <c r="C76" s="118">
        <v>35051</v>
      </c>
      <c r="D76" s="119">
        <v>20998</v>
      </c>
      <c r="E76" s="119">
        <v>7349</v>
      </c>
      <c r="F76" s="128">
        <v>6704</v>
      </c>
      <c r="H76" s="178">
        <v>33792</v>
      </c>
      <c r="I76" s="178">
        <v>20065</v>
      </c>
      <c r="J76" s="178">
        <v>7023</v>
      </c>
      <c r="K76" s="178">
        <v>6704</v>
      </c>
      <c r="L76" s="178"/>
      <c r="M76" s="161"/>
      <c r="N76" s="180">
        <f t="shared" si="3"/>
        <v>3.725733901515156</v>
      </c>
      <c r="O76" s="181">
        <f t="shared" si="4"/>
        <v>4.649887864440558</v>
      </c>
      <c r="P76" s="182">
        <f t="shared" si="5"/>
        <v>0</v>
      </c>
      <c r="Q76" s="256"/>
      <c r="R76" s="263">
        <f>R75</f>
        <v>0</v>
      </c>
      <c r="S76" s="263">
        <f>S75</f>
        <v>0</v>
      </c>
      <c r="T76" s="263">
        <f>T75</f>
        <v>0</v>
      </c>
      <c r="U76" s="263">
        <f>U75</f>
        <v>0</v>
      </c>
      <c r="V76" s="187"/>
      <c r="W76" s="183">
        <f>W75</f>
        <v>1E-07</v>
      </c>
      <c r="X76" s="183">
        <f>X75</f>
        <v>0</v>
      </c>
      <c r="Y76" s="183">
        <f>Y75</f>
        <v>0</v>
      </c>
      <c r="Z76" s="183">
        <f>Z75</f>
        <v>0</v>
      </c>
    </row>
    <row r="77" spans="1:26" s="6" customFormat="1" ht="12.75">
      <c r="A77" s="112" t="s">
        <v>2121</v>
      </c>
      <c r="B77" s="113" t="s">
        <v>29</v>
      </c>
      <c r="C77" s="114">
        <v>24417</v>
      </c>
      <c r="D77" s="115">
        <v>16116</v>
      </c>
      <c r="E77" s="115">
        <v>5641</v>
      </c>
      <c r="F77" s="127">
        <v>2660</v>
      </c>
      <c r="H77" s="171">
        <v>23351</v>
      </c>
      <c r="I77" s="171">
        <v>15327</v>
      </c>
      <c r="J77" s="171">
        <v>5364</v>
      </c>
      <c r="K77" s="171">
        <v>2660</v>
      </c>
      <c r="L77" s="171"/>
      <c r="M77" s="161"/>
      <c r="N77" s="173">
        <f>IF(H77=0,"-",C77/H77*100-100)</f>
        <v>4.565114984368975</v>
      </c>
      <c r="O77" s="174">
        <f>IF(H77=0,"-",D77/I77*100-100)</f>
        <v>5.14777843022118</v>
      </c>
      <c r="P77" s="175">
        <f>IF(H77=0,"-",F77/(K77+L77)*100-100)</f>
        <v>0</v>
      </c>
      <c r="Q77" s="256" t="s">
        <v>2844</v>
      </c>
      <c r="R77" s="261">
        <v>224</v>
      </c>
      <c r="S77" s="261"/>
      <c r="T77" s="261"/>
      <c r="U77" s="261"/>
      <c r="V77" s="187"/>
      <c r="W77" s="176">
        <v>135</v>
      </c>
      <c r="X77" s="176"/>
      <c r="Y77" s="176"/>
      <c r="Z77" s="176"/>
    </row>
    <row r="78" spans="1:26" s="6" customFormat="1" ht="13.5" thickBot="1">
      <c r="A78" s="116"/>
      <c r="B78" s="117"/>
      <c r="C78" s="118">
        <v>29550</v>
      </c>
      <c r="D78" s="119">
        <v>16933</v>
      </c>
      <c r="E78" s="119">
        <v>5927</v>
      </c>
      <c r="F78" s="128">
        <v>6690</v>
      </c>
      <c r="H78" s="178">
        <v>28533</v>
      </c>
      <c r="I78" s="178">
        <v>16180</v>
      </c>
      <c r="J78" s="178">
        <v>5663</v>
      </c>
      <c r="K78" s="178">
        <v>6690</v>
      </c>
      <c r="L78" s="178"/>
      <c r="M78" s="161"/>
      <c r="N78" s="180">
        <f t="shared" si="3"/>
        <v>3.5642939753969074</v>
      </c>
      <c r="O78" s="181">
        <f t="shared" si="4"/>
        <v>4.653893695920885</v>
      </c>
      <c r="P78" s="182">
        <f t="shared" si="5"/>
        <v>0</v>
      </c>
      <c r="Q78" s="256"/>
      <c r="R78" s="263">
        <f>R77</f>
        <v>224</v>
      </c>
      <c r="S78" s="263">
        <f>S77</f>
        <v>0</v>
      </c>
      <c r="T78" s="263">
        <f>T77</f>
        <v>0</v>
      </c>
      <c r="U78" s="263">
        <f>U77</f>
        <v>0</v>
      </c>
      <c r="V78" s="187"/>
      <c r="W78" s="183">
        <f>W77</f>
        <v>135</v>
      </c>
      <c r="X78" s="183">
        <f>X77</f>
        <v>0</v>
      </c>
      <c r="Y78" s="183">
        <f>Y77</f>
        <v>0</v>
      </c>
      <c r="Z78" s="183">
        <f>Z77</f>
        <v>0</v>
      </c>
    </row>
    <row r="79" spans="1:26" s="6" customFormat="1" ht="12.75">
      <c r="A79" s="112" t="s">
        <v>2122</v>
      </c>
      <c r="B79" s="113" t="s">
        <v>1935</v>
      </c>
      <c r="C79" s="114">
        <v>25653</v>
      </c>
      <c r="D79" s="115">
        <v>17029</v>
      </c>
      <c r="E79" s="115">
        <v>5960</v>
      </c>
      <c r="F79" s="127">
        <v>2664</v>
      </c>
      <c r="H79" s="171">
        <v>24527</v>
      </c>
      <c r="I79" s="171">
        <v>16195</v>
      </c>
      <c r="J79" s="171">
        <v>5668</v>
      </c>
      <c r="K79" s="171">
        <v>2664</v>
      </c>
      <c r="L79" s="171"/>
      <c r="M79" s="161"/>
      <c r="N79" s="173">
        <f>IF(H79=0,"-",C79/H79*100-100)</f>
        <v>4.590859053288227</v>
      </c>
      <c r="O79" s="174">
        <f>IF(H79=0,"-",D79/I79*100-100)</f>
        <v>5.149737573325112</v>
      </c>
      <c r="P79" s="175">
        <f>IF(H79=0,"-",F79/(K79+L79)*100-100)</f>
        <v>0</v>
      </c>
      <c r="Q79" s="253"/>
      <c r="R79" s="261">
        <v>7</v>
      </c>
      <c r="S79" s="261"/>
      <c r="T79" s="261"/>
      <c r="U79" s="261"/>
      <c r="V79" s="187"/>
      <c r="W79" s="176"/>
      <c r="X79" s="176"/>
      <c r="Y79" s="176"/>
      <c r="Z79" s="176"/>
    </row>
    <row r="80" spans="1:26" s="6" customFormat="1" ht="13.5" thickBot="1">
      <c r="A80" s="116"/>
      <c r="B80" s="117"/>
      <c r="C80" s="118">
        <v>37637</v>
      </c>
      <c r="D80" s="119">
        <v>22908</v>
      </c>
      <c r="E80" s="119">
        <v>8018</v>
      </c>
      <c r="F80" s="128">
        <v>6711</v>
      </c>
      <c r="H80" s="178">
        <v>36263</v>
      </c>
      <c r="I80" s="178">
        <v>21890</v>
      </c>
      <c r="J80" s="178">
        <v>7662</v>
      </c>
      <c r="K80" s="178">
        <v>6711</v>
      </c>
      <c r="L80" s="178"/>
      <c r="M80" s="161"/>
      <c r="N80" s="180">
        <f t="shared" si="3"/>
        <v>3.7889860188070372</v>
      </c>
      <c r="O80" s="181">
        <f t="shared" si="4"/>
        <v>4.650525354042941</v>
      </c>
      <c r="P80" s="182">
        <f t="shared" si="5"/>
        <v>0</v>
      </c>
      <c r="Q80" s="253"/>
      <c r="R80" s="263">
        <f>R79</f>
        <v>7</v>
      </c>
      <c r="S80" s="263">
        <f>S79</f>
        <v>0</v>
      </c>
      <c r="T80" s="263">
        <f>T79</f>
        <v>0</v>
      </c>
      <c r="U80" s="263">
        <f>U79</f>
        <v>0</v>
      </c>
      <c r="V80" s="187"/>
      <c r="W80" s="183">
        <f>W79</f>
        <v>0</v>
      </c>
      <c r="X80" s="183">
        <f>X79</f>
        <v>0</v>
      </c>
      <c r="Y80" s="183">
        <f>Y79</f>
        <v>0</v>
      </c>
      <c r="Z80" s="183">
        <f>Z79</f>
        <v>0</v>
      </c>
    </row>
    <row r="81" spans="1:26" s="6" customFormat="1" ht="12.75">
      <c r="A81" s="112" t="s">
        <v>2123</v>
      </c>
      <c r="B81" s="113" t="s">
        <v>1936</v>
      </c>
      <c r="C81" s="114">
        <v>36806</v>
      </c>
      <c r="D81" s="115">
        <v>25272</v>
      </c>
      <c r="E81" s="115">
        <v>8845</v>
      </c>
      <c r="F81" s="127">
        <v>2689</v>
      </c>
      <c r="H81" s="171">
        <v>35143</v>
      </c>
      <c r="I81" s="171">
        <v>24040</v>
      </c>
      <c r="J81" s="171">
        <v>8414</v>
      </c>
      <c r="K81" s="171">
        <v>2689</v>
      </c>
      <c r="L81" s="171"/>
      <c r="M81" s="161"/>
      <c r="N81" s="173">
        <f>IF(H81=0,"-",C81/H81*100-100)</f>
        <v>4.732094584981354</v>
      </c>
      <c r="O81" s="174">
        <f>IF(H81=0,"-",D81/I81*100-100)</f>
        <v>5.124792013311151</v>
      </c>
      <c r="P81" s="175">
        <f>IF(H81=0,"-",F81/(K81+L81)*100-100)</f>
        <v>0</v>
      </c>
      <c r="Q81" s="253"/>
      <c r="R81" s="261"/>
      <c r="S81" s="261"/>
      <c r="T81" s="261"/>
      <c r="U81" s="261"/>
      <c r="V81" s="187"/>
      <c r="W81" s="176"/>
      <c r="X81" s="176"/>
      <c r="Y81" s="176"/>
      <c r="Z81" s="176"/>
    </row>
    <row r="82" spans="1:26" s="6" customFormat="1" ht="13.5" thickBot="1">
      <c r="A82" s="116"/>
      <c r="B82" s="117"/>
      <c r="C82" s="118">
        <v>28299</v>
      </c>
      <c r="D82" s="119">
        <v>16020</v>
      </c>
      <c r="E82" s="119">
        <v>5607</v>
      </c>
      <c r="F82" s="128">
        <v>6672</v>
      </c>
      <c r="H82" s="178">
        <v>27338</v>
      </c>
      <c r="I82" s="178">
        <v>15308</v>
      </c>
      <c r="J82" s="178">
        <v>5358</v>
      </c>
      <c r="K82" s="178">
        <v>6672</v>
      </c>
      <c r="L82" s="178"/>
      <c r="M82" s="161"/>
      <c r="N82" s="180">
        <f t="shared" si="3"/>
        <v>3.5152534933060195</v>
      </c>
      <c r="O82" s="181">
        <f t="shared" si="4"/>
        <v>4.651162790697683</v>
      </c>
      <c r="P82" s="182">
        <f t="shared" si="5"/>
        <v>0</v>
      </c>
      <c r="Q82" s="253"/>
      <c r="R82" s="263">
        <f>R81</f>
        <v>0</v>
      </c>
      <c r="S82" s="263">
        <f>S81</f>
        <v>0</v>
      </c>
      <c r="T82" s="263">
        <f>T81</f>
        <v>0</v>
      </c>
      <c r="U82" s="263">
        <f>U81</f>
        <v>0</v>
      </c>
      <c r="V82" s="187"/>
      <c r="W82" s="183">
        <f>W81</f>
        <v>0</v>
      </c>
      <c r="X82" s="183">
        <f>X81</f>
        <v>0</v>
      </c>
      <c r="Y82" s="183">
        <f>Y81</f>
        <v>0</v>
      </c>
      <c r="Z82" s="183">
        <f>Z81</f>
        <v>0</v>
      </c>
    </row>
    <row r="83" spans="1:26" s="6" customFormat="1" ht="12.75">
      <c r="A83" s="112" t="s">
        <v>2124</v>
      </c>
      <c r="B83" s="113" t="s">
        <v>1937</v>
      </c>
      <c r="C83" s="114">
        <v>26250</v>
      </c>
      <c r="D83" s="115">
        <v>17448</v>
      </c>
      <c r="E83" s="115">
        <v>6107</v>
      </c>
      <c r="F83" s="127">
        <v>2695</v>
      </c>
      <c r="H83" s="171">
        <v>25097</v>
      </c>
      <c r="I83" s="171">
        <v>16594</v>
      </c>
      <c r="J83" s="171">
        <v>5808</v>
      </c>
      <c r="K83" s="171">
        <v>2695</v>
      </c>
      <c r="L83" s="171"/>
      <c r="M83" s="161"/>
      <c r="N83" s="173">
        <f>IF(H83=0,"-",C83/H83*100-100)</f>
        <v>4.5941746025421395</v>
      </c>
      <c r="O83" s="174">
        <f>IF(H83=0,"-",D83/I83*100-100)</f>
        <v>5.146438471736772</v>
      </c>
      <c r="P83" s="175">
        <f>IF(H83=0,"-",F83/(K83+L83)*100-100)</f>
        <v>0</v>
      </c>
      <c r="Q83" s="253"/>
      <c r="R83" s="261"/>
      <c r="S83" s="261"/>
      <c r="T83" s="261"/>
      <c r="U83" s="261"/>
      <c r="V83" s="187"/>
      <c r="W83" s="176"/>
      <c r="X83" s="176"/>
      <c r="Y83" s="176"/>
      <c r="Z83" s="176"/>
    </row>
    <row r="84" spans="1:26" s="6" customFormat="1" ht="13.5" thickBot="1">
      <c r="A84" s="116"/>
      <c r="B84" s="117"/>
      <c r="C84" s="118">
        <v>26763</v>
      </c>
      <c r="D84" s="119">
        <v>14834</v>
      </c>
      <c r="E84" s="119">
        <v>5192</v>
      </c>
      <c r="F84" s="128">
        <v>6737</v>
      </c>
      <c r="H84" s="178">
        <v>25873</v>
      </c>
      <c r="I84" s="178">
        <v>14175</v>
      </c>
      <c r="J84" s="178">
        <v>4961</v>
      </c>
      <c r="K84" s="178">
        <v>6737</v>
      </c>
      <c r="L84" s="178"/>
      <c r="M84" s="161"/>
      <c r="N84" s="180">
        <f t="shared" si="3"/>
        <v>3.4398794109689703</v>
      </c>
      <c r="O84" s="181">
        <f t="shared" si="4"/>
        <v>4.6490299823633165</v>
      </c>
      <c r="P84" s="182">
        <f t="shared" si="5"/>
        <v>0</v>
      </c>
      <c r="Q84" s="253"/>
      <c r="R84" s="263">
        <f>R83</f>
        <v>0</v>
      </c>
      <c r="S84" s="263">
        <f>S83</f>
        <v>0</v>
      </c>
      <c r="T84" s="263">
        <f>T83</f>
        <v>0</v>
      </c>
      <c r="U84" s="263">
        <f>U83</f>
        <v>0</v>
      </c>
      <c r="V84" s="187"/>
      <c r="W84" s="183">
        <f>W83</f>
        <v>0</v>
      </c>
      <c r="X84" s="183">
        <f>X83</f>
        <v>0</v>
      </c>
      <c r="Y84" s="183">
        <f>Y83</f>
        <v>0</v>
      </c>
      <c r="Z84" s="183">
        <f>Z83</f>
        <v>0</v>
      </c>
    </row>
    <row r="85" spans="1:26" s="6" customFormat="1" ht="12.75">
      <c r="A85" s="112" t="s">
        <v>2125</v>
      </c>
      <c r="B85" s="113" t="s">
        <v>70</v>
      </c>
      <c r="C85" s="114">
        <v>27802</v>
      </c>
      <c r="D85" s="115">
        <v>18616</v>
      </c>
      <c r="E85" s="115">
        <v>6516</v>
      </c>
      <c r="F85" s="127">
        <v>2670</v>
      </c>
      <c r="H85" s="171">
        <v>26572</v>
      </c>
      <c r="I85" s="171">
        <v>17705</v>
      </c>
      <c r="J85" s="171">
        <v>6197</v>
      </c>
      <c r="K85" s="171">
        <v>2670</v>
      </c>
      <c r="L85" s="171"/>
      <c r="M85" s="161"/>
      <c r="N85" s="173">
        <f>IF(H85=0,"-",C85/H85*100-100)</f>
        <v>4.628932711124506</v>
      </c>
      <c r="O85" s="174">
        <f>IF(H85=0,"-",D85/I85*100-100)</f>
        <v>5.145439141485468</v>
      </c>
      <c r="P85" s="175">
        <f>IF(H85=0,"-",F85/(K85+L85)*100-100)</f>
        <v>0</v>
      </c>
      <c r="Q85" s="250"/>
      <c r="R85" s="261">
        <f>7+1</f>
        <v>8</v>
      </c>
      <c r="S85" s="261"/>
      <c r="T85" s="261"/>
      <c r="U85" s="261"/>
      <c r="V85" s="187"/>
      <c r="W85" s="176">
        <v>5</v>
      </c>
      <c r="X85" s="176"/>
      <c r="Y85" s="176"/>
      <c r="Z85" s="176"/>
    </row>
    <row r="86" spans="1:26" s="6" customFormat="1" ht="13.5" thickBot="1">
      <c r="A86" s="116"/>
      <c r="B86" s="117"/>
      <c r="C86" s="118">
        <v>30019</v>
      </c>
      <c r="D86" s="119">
        <v>17280</v>
      </c>
      <c r="E86" s="119">
        <v>6048</v>
      </c>
      <c r="F86" s="128">
        <v>6691</v>
      </c>
      <c r="H86" s="178">
        <v>28982</v>
      </c>
      <c r="I86" s="178">
        <v>16512</v>
      </c>
      <c r="J86" s="178">
        <v>5779</v>
      </c>
      <c r="K86" s="178">
        <v>6691</v>
      </c>
      <c r="L86" s="178"/>
      <c r="M86" s="161"/>
      <c r="N86" s="180">
        <f t="shared" si="3"/>
        <v>3.578082948036723</v>
      </c>
      <c r="O86" s="181">
        <f t="shared" si="4"/>
        <v>4.651162790697683</v>
      </c>
      <c r="P86" s="182">
        <f t="shared" si="5"/>
        <v>0</v>
      </c>
      <c r="Q86" s="250"/>
      <c r="R86" s="263">
        <f>R85</f>
        <v>8</v>
      </c>
      <c r="S86" s="263">
        <f>S85</f>
        <v>0</v>
      </c>
      <c r="T86" s="263">
        <f>T85</f>
        <v>0</v>
      </c>
      <c r="U86" s="263">
        <f>U85</f>
        <v>0</v>
      </c>
      <c r="V86" s="187"/>
      <c r="W86" s="183">
        <f>W85</f>
        <v>5</v>
      </c>
      <c r="X86" s="183">
        <f>X85</f>
        <v>0</v>
      </c>
      <c r="Y86" s="183">
        <f>Y85</f>
        <v>0</v>
      </c>
      <c r="Z86" s="183">
        <f>Z85</f>
        <v>0</v>
      </c>
    </row>
    <row r="87" spans="1:26" s="6" customFormat="1" ht="12.75">
      <c r="A87" s="112" t="s">
        <v>2126</v>
      </c>
      <c r="B87" s="113" t="s">
        <v>1938</v>
      </c>
      <c r="C87" s="114">
        <v>23346</v>
      </c>
      <c r="D87" s="115">
        <v>15242</v>
      </c>
      <c r="E87" s="115">
        <v>5335</v>
      </c>
      <c r="F87" s="127">
        <v>2769</v>
      </c>
      <c r="H87" s="171">
        <v>22339</v>
      </c>
      <c r="I87" s="171">
        <v>14496</v>
      </c>
      <c r="J87" s="171">
        <v>5074</v>
      </c>
      <c r="K87" s="171">
        <v>2769</v>
      </c>
      <c r="L87" s="171"/>
      <c r="M87" s="161"/>
      <c r="N87" s="173">
        <f>IF(H87=0,"-",C87/H87*100-100)</f>
        <v>4.507811450825898</v>
      </c>
      <c r="O87" s="174">
        <f>IF(H87=0,"-",D87/I87*100-100)</f>
        <v>5.146247240618095</v>
      </c>
      <c r="P87" s="175">
        <f>IF(H87=0,"-",F87/(K87+L87)*100-100)</f>
        <v>0</v>
      </c>
      <c r="Q87" s="250"/>
      <c r="R87" s="261"/>
      <c r="S87" s="261"/>
      <c r="T87" s="261">
        <v>4</v>
      </c>
      <c r="U87" s="261"/>
      <c r="V87" s="187"/>
      <c r="W87" s="176"/>
      <c r="X87" s="176"/>
      <c r="Y87" s="176">
        <v>1</v>
      </c>
      <c r="Z87" s="176"/>
    </row>
    <row r="88" spans="1:26" s="6" customFormat="1" ht="13.5" thickBot="1">
      <c r="A88" s="116"/>
      <c r="B88" s="117"/>
      <c r="C88" s="118">
        <v>29955</v>
      </c>
      <c r="D88" s="119">
        <v>19444</v>
      </c>
      <c r="E88" s="119">
        <v>6805</v>
      </c>
      <c r="F88" s="128">
        <v>3706</v>
      </c>
      <c r="H88" s="178">
        <v>28789</v>
      </c>
      <c r="I88" s="178">
        <v>18580</v>
      </c>
      <c r="J88" s="178">
        <v>6503</v>
      </c>
      <c r="K88" s="178">
        <v>3706</v>
      </c>
      <c r="L88" s="178"/>
      <c r="M88" s="161"/>
      <c r="N88" s="180">
        <f t="shared" si="3"/>
        <v>4.050158046476085</v>
      </c>
      <c r="O88" s="181">
        <f t="shared" si="4"/>
        <v>4.650161463939725</v>
      </c>
      <c r="P88" s="182">
        <f t="shared" si="5"/>
        <v>0</v>
      </c>
      <c r="Q88" s="250"/>
      <c r="R88" s="263">
        <f>R87</f>
        <v>0</v>
      </c>
      <c r="S88" s="263">
        <f>S87</f>
        <v>0</v>
      </c>
      <c r="T88" s="263">
        <f>T87</f>
        <v>4</v>
      </c>
      <c r="U88" s="263">
        <f>U87</f>
        <v>0</v>
      </c>
      <c r="V88" s="187"/>
      <c r="W88" s="183">
        <f>W87</f>
        <v>0</v>
      </c>
      <c r="X88" s="183">
        <f>X87</f>
        <v>0</v>
      </c>
      <c r="Y88" s="183">
        <f>Y87</f>
        <v>1</v>
      </c>
      <c r="Z88" s="183">
        <f>Z87</f>
        <v>0</v>
      </c>
    </row>
    <row r="89" spans="1:26" s="6" customFormat="1" ht="12.75">
      <c r="A89" s="112" t="s">
        <v>2127</v>
      </c>
      <c r="B89" s="113" t="s">
        <v>1939</v>
      </c>
      <c r="C89" s="114">
        <v>37478</v>
      </c>
      <c r="D89" s="115">
        <v>25765</v>
      </c>
      <c r="E89" s="115">
        <v>9018</v>
      </c>
      <c r="F89" s="127">
        <v>2695</v>
      </c>
      <c r="H89" s="171">
        <v>35775</v>
      </c>
      <c r="I89" s="171">
        <v>24504</v>
      </c>
      <c r="J89" s="171">
        <v>8576</v>
      </c>
      <c r="K89" s="171">
        <v>2695</v>
      </c>
      <c r="L89" s="171"/>
      <c r="M89" s="161"/>
      <c r="N89" s="173">
        <f>IF(H89=0,"-",C89/H89*100-100)</f>
        <v>4.76030747728862</v>
      </c>
      <c r="O89" s="174">
        <f>IF(H89=0,"-",D89/I89*100-100)</f>
        <v>5.146098596147567</v>
      </c>
      <c r="P89" s="175">
        <f>IF(H89=0,"-",F89/(K89+L89)*100-100)</f>
        <v>0</v>
      </c>
      <c r="Q89" s="253"/>
      <c r="R89" s="261"/>
      <c r="S89" s="261"/>
      <c r="T89" s="261"/>
      <c r="U89" s="261"/>
      <c r="V89" s="187"/>
      <c r="W89" s="176"/>
      <c r="X89" s="176"/>
      <c r="Y89" s="176"/>
      <c r="Z89" s="176"/>
    </row>
    <row r="90" spans="1:26" s="6" customFormat="1" ht="13.5" thickBot="1">
      <c r="A90" s="116"/>
      <c r="B90" s="117"/>
      <c r="C90" s="118">
        <v>48764</v>
      </c>
      <c r="D90" s="119">
        <v>28878</v>
      </c>
      <c r="E90" s="119">
        <v>10107</v>
      </c>
      <c r="F90" s="128">
        <v>9779</v>
      </c>
      <c r="H90" s="178">
        <v>47031</v>
      </c>
      <c r="I90" s="178">
        <v>27594</v>
      </c>
      <c r="J90" s="178">
        <v>9658</v>
      </c>
      <c r="K90" s="178">
        <v>9779</v>
      </c>
      <c r="L90" s="178"/>
      <c r="M90" s="161"/>
      <c r="N90" s="180">
        <f t="shared" si="3"/>
        <v>3.6848036401522393</v>
      </c>
      <c r="O90" s="181">
        <f t="shared" si="4"/>
        <v>4.6531854751032995</v>
      </c>
      <c r="P90" s="182">
        <f t="shared" si="5"/>
        <v>0</v>
      </c>
      <c r="Q90" s="253"/>
      <c r="R90" s="263">
        <f>R89</f>
        <v>0</v>
      </c>
      <c r="S90" s="263">
        <f>S89</f>
        <v>0</v>
      </c>
      <c r="T90" s="263">
        <f>T89</f>
        <v>0</v>
      </c>
      <c r="U90" s="263">
        <f>U89</f>
        <v>0</v>
      </c>
      <c r="V90" s="187"/>
      <c r="W90" s="183">
        <f>W89</f>
        <v>0</v>
      </c>
      <c r="X90" s="183">
        <f>X89</f>
        <v>0</v>
      </c>
      <c r="Y90" s="183">
        <f>Y89</f>
        <v>0</v>
      </c>
      <c r="Z90" s="183">
        <f>Z89</f>
        <v>0</v>
      </c>
    </row>
    <row r="91" spans="1:26" s="6" customFormat="1" ht="12.75">
      <c r="A91" s="112" t="s">
        <v>2128</v>
      </c>
      <c r="B91" s="113" t="s">
        <v>1940</v>
      </c>
      <c r="C91" s="114">
        <v>21561</v>
      </c>
      <c r="D91" s="115">
        <v>14006</v>
      </c>
      <c r="E91" s="115">
        <v>4902</v>
      </c>
      <c r="F91" s="127">
        <v>2653</v>
      </c>
      <c r="H91" s="171">
        <v>20635</v>
      </c>
      <c r="I91" s="171">
        <v>13320</v>
      </c>
      <c r="J91" s="171">
        <v>4662</v>
      </c>
      <c r="K91" s="171">
        <v>2653</v>
      </c>
      <c r="L91" s="171"/>
      <c r="M91" s="161"/>
      <c r="N91" s="173">
        <f>IF(H91=0,"-",C91/H91*100-100)</f>
        <v>4.487521201841531</v>
      </c>
      <c r="O91" s="174">
        <f>IF(H91=0,"-",D91/I91*100-100)</f>
        <v>5.150150150150139</v>
      </c>
      <c r="P91" s="175">
        <f>IF(H91=0,"-",F91/(K91+L91)*100-100)</f>
        <v>0</v>
      </c>
      <c r="Q91" s="253"/>
      <c r="R91" s="261"/>
      <c r="S91" s="261"/>
      <c r="T91" s="261"/>
      <c r="U91" s="261"/>
      <c r="V91" s="187"/>
      <c r="W91" s="176"/>
      <c r="X91" s="176"/>
      <c r="Y91" s="176"/>
      <c r="Z91" s="176"/>
    </row>
    <row r="92" spans="1:26" s="6" customFormat="1" ht="13.5" thickBot="1">
      <c r="A92" s="116"/>
      <c r="B92" s="117"/>
      <c r="C92" s="118">
        <v>45557</v>
      </c>
      <c r="D92" s="119">
        <v>26509</v>
      </c>
      <c r="E92" s="119">
        <v>9278</v>
      </c>
      <c r="F92" s="128">
        <v>9770</v>
      </c>
      <c r="H92" s="178">
        <v>43967</v>
      </c>
      <c r="I92" s="178">
        <v>25331</v>
      </c>
      <c r="J92" s="178">
        <v>8866</v>
      </c>
      <c r="K92" s="178">
        <v>9770</v>
      </c>
      <c r="L92" s="178"/>
      <c r="M92" s="161"/>
      <c r="N92" s="180">
        <f t="shared" si="3"/>
        <v>3.6163486251052035</v>
      </c>
      <c r="O92" s="181">
        <f t="shared" si="4"/>
        <v>4.650428328925045</v>
      </c>
      <c r="P92" s="182">
        <f t="shared" si="5"/>
        <v>0</v>
      </c>
      <c r="Q92" s="253"/>
      <c r="R92" s="263">
        <f>R91</f>
        <v>0</v>
      </c>
      <c r="S92" s="263">
        <f>S91</f>
        <v>0</v>
      </c>
      <c r="T92" s="263">
        <f>T91</f>
        <v>0</v>
      </c>
      <c r="U92" s="263">
        <f>U91</f>
        <v>0</v>
      </c>
      <c r="V92" s="187"/>
      <c r="W92" s="183">
        <f>W91</f>
        <v>0</v>
      </c>
      <c r="X92" s="183">
        <f>X91</f>
        <v>0</v>
      </c>
      <c r="Y92" s="183">
        <f>Y91</f>
        <v>0</v>
      </c>
      <c r="Z92" s="183">
        <f>Z91</f>
        <v>0</v>
      </c>
    </row>
    <row r="93" spans="1:26" s="6" customFormat="1" ht="12.75">
      <c r="A93" s="112" t="s">
        <v>2129</v>
      </c>
      <c r="B93" s="113" t="s">
        <v>1941</v>
      </c>
      <c r="C93" s="114">
        <v>29327</v>
      </c>
      <c r="D93" s="115">
        <v>19744</v>
      </c>
      <c r="E93" s="115">
        <v>6910</v>
      </c>
      <c r="F93" s="127">
        <v>2673</v>
      </c>
      <c r="H93" s="171">
        <v>28029</v>
      </c>
      <c r="I93" s="171">
        <v>18782</v>
      </c>
      <c r="J93" s="171">
        <v>6574</v>
      </c>
      <c r="K93" s="171">
        <v>2673</v>
      </c>
      <c r="L93" s="171"/>
      <c r="M93" s="161"/>
      <c r="N93" s="173">
        <f>IF(H93=0,"-",C93/H93*100-100)</f>
        <v>4.630917977808707</v>
      </c>
      <c r="O93" s="174">
        <f>IF(H93=0,"-",D93/I93*100-100)</f>
        <v>5.121925247577465</v>
      </c>
      <c r="P93" s="175">
        <f>IF(H93=0,"-",F93/(K93+L93)*100-100)</f>
        <v>0</v>
      </c>
      <c r="Q93" s="253"/>
      <c r="R93" s="261"/>
      <c r="S93" s="261"/>
      <c r="T93" s="261"/>
      <c r="U93" s="261"/>
      <c r="V93" s="187"/>
      <c r="W93" s="176"/>
      <c r="X93" s="176"/>
      <c r="Y93" s="176"/>
      <c r="Z93" s="176"/>
    </row>
    <row r="94" spans="1:26" s="6" customFormat="1" ht="13.5" thickBot="1">
      <c r="A94" s="116"/>
      <c r="B94" s="117"/>
      <c r="C94" s="118">
        <v>30110</v>
      </c>
      <c r="D94" s="119">
        <v>15097</v>
      </c>
      <c r="E94" s="119">
        <v>5284</v>
      </c>
      <c r="F94" s="128">
        <v>9729</v>
      </c>
      <c r="H94" s="178">
        <v>29204</v>
      </c>
      <c r="I94" s="178">
        <v>14426</v>
      </c>
      <c r="J94" s="178">
        <v>5049</v>
      </c>
      <c r="K94" s="178">
        <v>9729</v>
      </c>
      <c r="L94" s="178"/>
      <c r="M94" s="161"/>
      <c r="N94" s="180">
        <f t="shared" si="3"/>
        <v>3.1023147514039238</v>
      </c>
      <c r="O94" s="181">
        <f t="shared" si="4"/>
        <v>4.651323998336338</v>
      </c>
      <c r="P94" s="182">
        <f t="shared" si="5"/>
        <v>0</v>
      </c>
      <c r="Q94" s="253"/>
      <c r="R94" s="263">
        <f>R93</f>
        <v>0</v>
      </c>
      <c r="S94" s="263">
        <f>S93</f>
        <v>0</v>
      </c>
      <c r="T94" s="263">
        <f>T93</f>
        <v>0</v>
      </c>
      <c r="U94" s="263">
        <f>U93</f>
        <v>0</v>
      </c>
      <c r="V94" s="187"/>
      <c r="W94" s="183">
        <f>W93</f>
        <v>0</v>
      </c>
      <c r="X94" s="183">
        <f>X93</f>
        <v>0</v>
      </c>
      <c r="Y94" s="183">
        <f>Y93</f>
        <v>0</v>
      </c>
      <c r="Z94" s="183">
        <f>Z93</f>
        <v>0</v>
      </c>
    </row>
    <row r="95" spans="1:26" s="6" customFormat="1" ht="12.75" hidden="1">
      <c r="A95" s="275" t="s">
        <v>2130</v>
      </c>
      <c r="B95" s="276" t="s">
        <v>1942</v>
      </c>
      <c r="C95" s="114">
        <v>0</v>
      </c>
      <c r="D95" s="115">
        <v>0</v>
      </c>
      <c r="E95" s="115">
        <v>0</v>
      </c>
      <c r="F95" s="127">
        <v>0</v>
      </c>
      <c r="H95" s="171">
        <v>0</v>
      </c>
      <c r="I95" s="171">
        <v>0</v>
      </c>
      <c r="J95" s="171">
        <v>0</v>
      </c>
      <c r="K95" s="171">
        <v>0</v>
      </c>
      <c r="L95" s="171"/>
      <c r="M95" s="161"/>
      <c r="N95" s="173" t="str">
        <f>IF(H95=0,"-",C95/H95*100-100)</f>
        <v>-</v>
      </c>
      <c r="O95" s="174" t="str">
        <f>IF(H95=0,"-",D95/I95*100-100)</f>
        <v>-</v>
      </c>
      <c r="P95" s="175" t="str">
        <f>IF(H95=0,"-",F95/(K95+L95)*100-100)</f>
        <v>-</v>
      </c>
      <c r="Q95" s="253"/>
      <c r="R95" s="261"/>
      <c r="S95" s="261"/>
      <c r="T95" s="261"/>
      <c r="U95" s="261"/>
      <c r="V95" s="187"/>
      <c r="W95" s="176"/>
      <c r="X95" s="176"/>
      <c r="Y95" s="176"/>
      <c r="Z95" s="176"/>
    </row>
    <row r="96" spans="1:26" s="6" customFormat="1" ht="13.5" hidden="1" thickBot="1">
      <c r="A96" s="277"/>
      <c r="B96" s="278"/>
      <c r="C96" s="118">
        <v>0</v>
      </c>
      <c r="D96" s="119">
        <v>0</v>
      </c>
      <c r="E96" s="119">
        <v>0</v>
      </c>
      <c r="F96" s="128">
        <v>0</v>
      </c>
      <c r="H96" s="178">
        <v>0</v>
      </c>
      <c r="I96" s="178">
        <v>0</v>
      </c>
      <c r="J96" s="178">
        <v>0</v>
      </c>
      <c r="K96" s="178">
        <v>0</v>
      </c>
      <c r="L96" s="178"/>
      <c r="M96" s="161"/>
      <c r="N96" s="180" t="str">
        <f t="shared" si="3"/>
        <v>-</v>
      </c>
      <c r="O96" s="181" t="str">
        <f t="shared" si="4"/>
        <v>-</v>
      </c>
      <c r="P96" s="182" t="str">
        <f t="shared" si="5"/>
        <v>-</v>
      </c>
      <c r="Q96" s="253"/>
      <c r="R96" s="263">
        <f>R95</f>
        <v>0</v>
      </c>
      <c r="S96" s="263">
        <f>S95</f>
        <v>0</v>
      </c>
      <c r="T96" s="263">
        <f>T95</f>
        <v>0</v>
      </c>
      <c r="U96" s="263">
        <f>U95</f>
        <v>0</v>
      </c>
      <c r="V96" s="187"/>
      <c r="W96" s="183">
        <f>W95</f>
        <v>0</v>
      </c>
      <c r="X96" s="183">
        <f>X95</f>
        <v>0</v>
      </c>
      <c r="Y96" s="183">
        <f>Y95</f>
        <v>0</v>
      </c>
      <c r="Z96" s="183">
        <f>Z95</f>
        <v>0</v>
      </c>
    </row>
    <row r="97" spans="1:26" s="6" customFormat="1" ht="12.75" hidden="1">
      <c r="A97" s="275" t="s">
        <v>2131</v>
      </c>
      <c r="B97" s="276" t="s">
        <v>112</v>
      </c>
      <c r="C97" s="114">
        <v>0</v>
      </c>
      <c r="D97" s="115">
        <v>0</v>
      </c>
      <c r="E97" s="115">
        <v>0</v>
      </c>
      <c r="F97" s="127">
        <v>0</v>
      </c>
      <c r="H97" s="171">
        <v>0</v>
      </c>
      <c r="I97" s="171">
        <v>0</v>
      </c>
      <c r="J97" s="171">
        <v>0</v>
      </c>
      <c r="K97" s="171">
        <v>0</v>
      </c>
      <c r="L97" s="171"/>
      <c r="M97" s="161"/>
      <c r="N97" s="173" t="str">
        <f>IF(H97=0,"-",C97/H97*100-100)</f>
        <v>-</v>
      </c>
      <c r="O97" s="174" t="str">
        <f>IF(H97=0,"-",D97/I97*100-100)</f>
        <v>-</v>
      </c>
      <c r="P97" s="175" t="str">
        <f>IF(H97=0,"-",F97/(K97+L97)*100-100)</f>
        <v>-</v>
      </c>
      <c r="Q97" s="253"/>
      <c r="R97" s="261"/>
      <c r="S97" s="261"/>
      <c r="T97" s="261"/>
      <c r="U97" s="261"/>
      <c r="V97" s="187"/>
      <c r="W97" s="176"/>
      <c r="X97" s="176"/>
      <c r="Y97" s="176"/>
      <c r="Z97" s="176"/>
    </row>
    <row r="98" spans="1:26" s="6" customFormat="1" ht="13.5" hidden="1" thickBot="1">
      <c r="A98" s="277"/>
      <c r="B98" s="278"/>
      <c r="C98" s="118">
        <v>0</v>
      </c>
      <c r="D98" s="119">
        <v>0</v>
      </c>
      <c r="E98" s="119">
        <v>0</v>
      </c>
      <c r="F98" s="128">
        <v>0</v>
      </c>
      <c r="H98" s="178">
        <v>0</v>
      </c>
      <c r="I98" s="178">
        <v>0</v>
      </c>
      <c r="J98" s="178">
        <v>0</v>
      </c>
      <c r="K98" s="178">
        <v>0</v>
      </c>
      <c r="L98" s="178"/>
      <c r="M98" s="161"/>
      <c r="N98" s="180" t="str">
        <f t="shared" si="3"/>
        <v>-</v>
      </c>
      <c r="O98" s="181" t="str">
        <f t="shared" si="4"/>
        <v>-</v>
      </c>
      <c r="P98" s="182" t="str">
        <f t="shared" si="5"/>
        <v>-</v>
      </c>
      <c r="Q98" s="253"/>
      <c r="R98" s="263">
        <f>R97</f>
        <v>0</v>
      </c>
      <c r="S98" s="263">
        <f>S97</f>
        <v>0</v>
      </c>
      <c r="T98" s="263">
        <f>T97</f>
        <v>0</v>
      </c>
      <c r="U98" s="263">
        <f>U97</f>
        <v>0</v>
      </c>
      <c r="V98" s="187"/>
      <c r="W98" s="183">
        <f>W97</f>
        <v>0</v>
      </c>
      <c r="X98" s="183">
        <f>X97</f>
        <v>0</v>
      </c>
      <c r="Y98" s="183">
        <f>Y97</f>
        <v>0</v>
      </c>
      <c r="Z98" s="183">
        <f>Z97</f>
        <v>0</v>
      </c>
    </row>
    <row r="99" spans="1:26" s="6" customFormat="1" ht="12.75">
      <c r="A99" s="112" t="s">
        <v>2132</v>
      </c>
      <c r="B99" s="113" t="s">
        <v>116</v>
      </c>
      <c r="C99" s="114">
        <v>26871</v>
      </c>
      <c r="D99" s="115">
        <v>17929</v>
      </c>
      <c r="E99" s="115">
        <v>6275</v>
      </c>
      <c r="F99" s="127">
        <v>2667</v>
      </c>
      <c r="H99" s="171">
        <v>25686</v>
      </c>
      <c r="I99" s="171">
        <v>17051</v>
      </c>
      <c r="J99" s="171">
        <v>5968</v>
      </c>
      <c r="K99" s="171">
        <v>2667</v>
      </c>
      <c r="L99" s="171"/>
      <c r="M99" s="161"/>
      <c r="N99" s="173">
        <f>IF(H99=0,"-",C99/H99*100-100)</f>
        <v>4.613408082223771</v>
      </c>
      <c r="O99" s="174">
        <f>IF(H99=0,"-",D99/I99*100-100)</f>
        <v>5.14925810802886</v>
      </c>
      <c r="P99" s="175">
        <f>IF(H99=0,"-",F99/(K99+L99)*100-100)</f>
        <v>0</v>
      </c>
      <c r="Q99" s="256" t="s">
        <v>2844</v>
      </c>
      <c r="R99" s="261">
        <f>464+5</f>
        <v>469</v>
      </c>
      <c r="S99" s="261"/>
      <c r="T99" s="261">
        <v>69</v>
      </c>
      <c r="U99" s="261"/>
      <c r="V99" s="187"/>
      <c r="W99" s="176">
        <v>343</v>
      </c>
      <c r="X99" s="176"/>
      <c r="Y99" s="176">
        <v>46</v>
      </c>
      <c r="Z99" s="176"/>
    </row>
    <row r="100" spans="1:26" s="6" customFormat="1" ht="13.5" thickBot="1">
      <c r="A100" s="116"/>
      <c r="B100" s="117"/>
      <c r="C100" s="118">
        <v>41153</v>
      </c>
      <c r="D100" s="119">
        <v>23255</v>
      </c>
      <c r="E100" s="119">
        <v>8139</v>
      </c>
      <c r="F100" s="128">
        <v>9759</v>
      </c>
      <c r="H100" s="178">
        <v>39757</v>
      </c>
      <c r="I100" s="178">
        <v>22221</v>
      </c>
      <c r="J100" s="178">
        <v>7777</v>
      </c>
      <c r="K100" s="178">
        <v>9759</v>
      </c>
      <c r="L100" s="178"/>
      <c r="M100" s="161"/>
      <c r="N100" s="180">
        <f t="shared" si="3"/>
        <v>3.5113313378775928</v>
      </c>
      <c r="O100" s="181">
        <f t="shared" si="4"/>
        <v>4.65325592907611</v>
      </c>
      <c r="P100" s="182">
        <f t="shared" si="5"/>
        <v>0</v>
      </c>
      <c r="Q100" s="256"/>
      <c r="R100" s="263">
        <f>R99</f>
        <v>469</v>
      </c>
      <c r="S100" s="263">
        <f>S99</f>
        <v>0</v>
      </c>
      <c r="T100" s="263">
        <f>T99</f>
        <v>69</v>
      </c>
      <c r="U100" s="263">
        <f>U99</f>
        <v>0</v>
      </c>
      <c r="V100" s="187"/>
      <c r="W100" s="183">
        <f>W99</f>
        <v>343</v>
      </c>
      <c r="X100" s="183">
        <f>X99</f>
        <v>0</v>
      </c>
      <c r="Y100" s="183">
        <f>Y99</f>
        <v>46</v>
      </c>
      <c r="Z100" s="183">
        <f>Z99</f>
        <v>0</v>
      </c>
    </row>
    <row r="101" spans="1:26" s="6" customFormat="1" ht="12.75">
      <c r="A101" s="112" t="s">
        <v>2133</v>
      </c>
      <c r="B101" s="113" t="s">
        <v>1943</v>
      </c>
      <c r="C101" s="114">
        <v>27679</v>
      </c>
      <c r="D101" s="115">
        <v>18518</v>
      </c>
      <c r="E101" s="115">
        <v>6481</v>
      </c>
      <c r="F101" s="127">
        <v>2680</v>
      </c>
      <c r="H101" s="171">
        <v>26455</v>
      </c>
      <c r="I101" s="171">
        <v>17611</v>
      </c>
      <c r="J101" s="171">
        <v>6164</v>
      </c>
      <c r="K101" s="171">
        <v>2680</v>
      </c>
      <c r="L101" s="171"/>
      <c r="M101" s="161"/>
      <c r="N101" s="173">
        <f>IF(H101=0,"-",C101/H101*100-100)</f>
        <v>4.626724626724624</v>
      </c>
      <c r="O101" s="174">
        <f>IF(H101=0,"-",D101/I101*100-100)</f>
        <v>5.150190222020328</v>
      </c>
      <c r="P101" s="175">
        <f>IF(H101=0,"-",F101/(K101+L101)*100-100)</f>
        <v>0</v>
      </c>
      <c r="Q101" s="250"/>
      <c r="R101" s="261">
        <v>41</v>
      </c>
      <c r="S101" s="261"/>
      <c r="T101" s="261"/>
      <c r="U101" s="261"/>
      <c r="V101" s="187"/>
      <c r="W101" s="176">
        <v>36</v>
      </c>
      <c r="X101" s="176"/>
      <c r="Y101" s="176"/>
      <c r="Z101" s="176"/>
    </row>
    <row r="102" spans="1:26" s="6" customFormat="1" ht="13.5" thickBot="1">
      <c r="A102" s="116"/>
      <c r="B102" s="117"/>
      <c r="C102" s="118">
        <v>28565</v>
      </c>
      <c r="D102" s="119">
        <v>18457</v>
      </c>
      <c r="E102" s="119">
        <v>6460</v>
      </c>
      <c r="F102" s="128">
        <v>3648</v>
      </c>
      <c r="H102" s="178">
        <v>27458</v>
      </c>
      <c r="I102" s="178">
        <v>17637</v>
      </c>
      <c r="J102" s="178">
        <v>6173</v>
      </c>
      <c r="K102" s="178">
        <v>3648</v>
      </c>
      <c r="L102" s="178"/>
      <c r="M102" s="161"/>
      <c r="N102" s="180">
        <f t="shared" si="3"/>
        <v>4.031611916381365</v>
      </c>
      <c r="O102" s="181">
        <f t="shared" si="4"/>
        <v>4.649316777229686</v>
      </c>
      <c r="P102" s="182">
        <f t="shared" si="5"/>
        <v>0</v>
      </c>
      <c r="Q102" s="250"/>
      <c r="R102" s="263">
        <f>R101</f>
        <v>41</v>
      </c>
      <c r="S102" s="263">
        <f>S101</f>
        <v>0</v>
      </c>
      <c r="T102" s="263">
        <f>T101</f>
        <v>0</v>
      </c>
      <c r="U102" s="263">
        <f>U101</f>
        <v>0</v>
      </c>
      <c r="V102" s="187"/>
      <c r="W102" s="183">
        <f>W101</f>
        <v>36</v>
      </c>
      <c r="X102" s="183">
        <f>X101</f>
        <v>0</v>
      </c>
      <c r="Y102" s="183">
        <f>Y101</f>
        <v>0</v>
      </c>
      <c r="Z102" s="183">
        <f>Z101</f>
        <v>0</v>
      </c>
    </row>
    <row r="103" spans="1:26" s="6" customFormat="1" ht="12.75">
      <c r="A103" s="112" t="s">
        <v>2134</v>
      </c>
      <c r="B103" s="113" t="s">
        <v>136</v>
      </c>
      <c r="C103" s="114">
        <v>28483</v>
      </c>
      <c r="D103" s="115">
        <v>19123</v>
      </c>
      <c r="E103" s="115">
        <v>6693</v>
      </c>
      <c r="F103" s="127">
        <v>2667</v>
      </c>
      <c r="H103" s="171">
        <v>27219</v>
      </c>
      <c r="I103" s="171">
        <v>18187</v>
      </c>
      <c r="J103" s="171">
        <v>6365</v>
      </c>
      <c r="K103" s="171">
        <v>2667</v>
      </c>
      <c r="L103" s="171"/>
      <c r="M103" s="161"/>
      <c r="N103" s="173">
        <f>IF(H103=0,"-",C103/H103*100-100)</f>
        <v>4.643814982181567</v>
      </c>
      <c r="O103" s="174">
        <f>IF(H103=0,"-",D103/I103*100-100)</f>
        <v>5.1465332380271605</v>
      </c>
      <c r="P103" s="175">
        <f>IF(H103=0,"-",F103/(K103+L103)*100-100)</f>
        <v>0</v>
      </c>
      <c r="Q103" s="250"/>
      <c r="R103" s="261">
        <v>7</v>
      </c>
      <c r="S103" s="261"/>
      <c r="T103" s="261"/>
      <c r="U103" s="261"/>
      <c r="V103" s="187"/>
      <c r="W103" s="176">
        <v>1</v>
      </c>
      <c r="X103" s="176"/>
      <c r="Y103" s="176"/>
      <c r="Z103" s="176"/>
    </row>
    <row r="104" spans="1:26" s="6" customFormat="1" ht="13.5" thickBot="1">
      <c r="A104" s="116"/>
      <c r="B104" s="117"/>
      <c r="C104" s="118">
        <v>42174</v>
      </c>
      <c r="D104" s="119">
        <v>23968</v>
      </c>
      <c r="E104" s="119">
        <v>8389</v>
      </c>
      <c r="F104" s="128">
        <v>9817</v>
      </c>
      <c r="H104" s="178">
        <v>40736</v>
      </c>
      <c r="I104" s="178">
        <v>22903</v>
      </c>
      <c r="J104" s="178">
        <v>8016</v>
      </c>
      <c r="K104" s="178">
        <v>9817</v>
      </c>
      <c r="L104" s="178"/>
      <c r="M104" s="161"/>
      <c r="N104" s="180">
        <f t="shared" si="3"/>
        <v>3.530047132757261</v>
      </c>
      <c r="O104" s="181">
        <f t="shared" si="4"/>
        <v>4.650045845522428</v>
      </c>
      <c r="P104" s="182">
        <f t="shared" si="5"/>
        <v>0</v>
      </c>
      <c r="Q104" s="250"/>
      <c r="R104" s="263">
        <f>R103</f>
        <v>7</v>
      </c>
      <c r="S104" s="263">
        <f>S103</f>
        <v>0</v>
      </c>
      <c r="T104" s="263">
        <f>T103</f>
        <v>0</v>
      </c>
      <c r="U104" s="263">
        <f>U103</f>
        <v>0</v>
      </c>
      <c r="V104" s="187"/>
      <c r="W104" s="183">
        <f>W103</f>
        <v>1</v>
      </c>
      <c r="X104" s="183">
        <f>X103</f>
        <v>0</v>
      </c>
      <c r="Y104" s="183">
        <f>Y103</f>
        <v>0</v>
      </c>
      <c r="Z104" s="183">
        <f>Z103</f>
        <v>0</v>
      </c>
    </row>
    <row r="105" spans="1:26" s="6" customFormat="1" ht="12.75">
      <c r="A105" s="112" t="s">
        <v>2135</v>
      </c>
      <c r="B105" s="113" t="s">
        <v>136</v>
      </c>
      <c r="C105" s="114">
        <v>30927</v>
      </c>
      <c r="D105" s="115">
        <v>20926</v>
      </c>
      <c r="E105" s="115">
        <v>7324</v>
      </c>
      <c r="F105" s="127">
        <v>2677</v>
      </c>
      <c r="H105" s="171">
        <v>29550</v>
      </c>
      <c r="I105" s="171">
        <v>19906</v>
      </c>
      <c r="J105" s="171">
        <v>6967</v>
      </c>
      <c r="K105" s="171">
        <v>2677</v>
      </c>
      <c r="L105" s="171"/>
      <c r="M105" s="161"/>
      <c r="N105" s="173">
        <f>IF(H105=0,"-",C105/H105*100-100)</f>
        <v>4.6598984771573555</v>
      </c>
      <c r="O105" s="174">
        <f>IF(H105=0,"-",D105/I105*100-100)</f>
        <v>5.1240831909976805</v>
      </c>
      <c r="P105" s="175">
        <f>IF(H105=0,"-",F105/(K105+L105)*100-100)</f>
        <v>0</v>
      </c>
      <c r="Q105" s="250"/>
      <c r="R105" s="261">
        <v>5</v>
      </c>
      <c r="S105" s="261"/>
      <c r="T105" s="261"/>
      <c r="U105" s="261"/>
      <c r="V105" s="187"/>
      <c r="W105" s="176">
        <v>2</v>
      </c>
      <c r="X105" s="176"/>
      <c r="Y105" s="176"/>
      <c r="Z105" s="176"/>
    </row>
    <row r="106" spans="1:26" s="6" customFormat="1" ht="13.5" thickBot="1">
      <c r="A106" s="116"/>
      <c r="B106" s="117"/>
      <c r="C106" s="118">
        <v>38951</v>
      </c>
      <c r="D106" s="119">
        <v>21589</v>
      </c>
      <c r="E106" s="119">
        <v>7556</v>
      </c>
      <c r="F106" s="128">
        <v>9806</v>
      </c>
      <c r="H106" s="178">
        <v>37655</v>
      </c>
      <c r="I106" s="178">
        <v>20629</v>
      </c>
      <c r="J106" s="178">
        <v>7220</v>
      </c>
      <c r="K106" s="178">
        <v>9806</v>
      </c>
      <c r="L106" s="178"/>
      <c r="M106" s="161"/>
      <c r="N106" s="180">
        <f t="shared" si="3"/>
        <v>3.4417740007966984</v>
      </c>
      <c r="O106" s="181">
        <f t="shared" si="4"/>
        <v>4.653642929856034</v>
      </c>
      <c r="P106" s="182">
        <f t="shared" si="5"/>
        <v>0</v>
      </c>
      <c r="Q106" s="250"/>
      <c r="R106" s="263">
        <f>R105</f>
        <v>5</v>
      </c>
      <c r="S106" s="263">
        <f>S105</f>
        <v>0</v>
      </c>
      <c r="T106" s="263">
        <f>T105</f>
        <v>0</v>
      </c>
      <c r="U106" s="263">
        <f>U105</f>
        <v>0</v>
      </c>
      <c r="V106" s="187"/>
      <c r="W106" s="183">
        <f>W105</f>
        <v>2</v>
      </c>
      <c r="X106" s="183">
        <f>X105</f>
        <v>0</v>
      </c>
      <c r="Y106" s="183">
        <f>Y105</f>
        <v>0</v>
      </c>
      <c r="Z106" s="183">
        <f>Z105</f>
        <v>0</v>
      </c>
    </row>
    <row r="107" spans="1:26" s="6" customFormat="1" ht="12.75" hidden="1">
      <c r="A107" s="275" t="s">
        <v>2136</v>
      </c>
      <c r="B107" s="276" t="s">
        <v>1944</v>
      </c>
      <c r="C107" s="114">
        <v>0</v>
      </c>
      <c r="D107" s="115">
        <v>0</v>
      </c>
      <c r="E107" s="115">
        <v>0</v>
      </c>
      <c r="F107" s="127">
        <v>0</v>
      </c>
      <c r="H107" s="171">
        <v>0</v>
      </c>
      <c r="I107" s="171">
        <v>0</v>
      </c>
      <c r="J107" s="171">
        <v>0</v>
      </c>
      <c r="K107" s="171">
        <v>0</v>
      </c>
      <c r="L107" s="171"/>
      <c r="M107" s="161"/>
      <c r="N107" s="173" t="str">
        <f>IF(H107=0,"-",C107/H107*100-100)</f>
        <v>-</v>
      </c>
      <c r="O107" s="174" t="str">
        <f>IF(H107=0,"-",D107/I107*100-100)</f>
        <v>-</v>
      </c>
      <c r="P107" s="175" t="str">
        <f>IF(H107=0,"-",F107/(K107+L107)*100-100)</f>
        <v>-</v>
      </c>
      <c r="Q107" s="253"/>
      <c r="R107" s="261"/>
      <c r="S107" s="261"/>
      <c r="T107" s="261"/>
      <c r="U107" s="261"/>
      <c r="V107" s="187"/>
      <c r="W107" s="176"/>
      <c r="X107" s="176"/>
      <c r="Y107" s="176"/>
      <c r="Z107" s="176"/>
    </row>
    <row r="108" spans="1:26" s="6" customFormat="1" ht="13.5" hidden="1" thickBot="1">
      <c r="A108" s="277"/>
      <c r="B108" s="278"/>
      <c r="C108" s="118">
        <v>0</v>
      </c>
      <c r="D108" s="119">
        <v>0</v>
      </c>
      <c r="E108" s="119">
        <v>0</v>
      </c>
      <c r="F108" s="128">
        <v>0</v>
      </c>
      <c r="H108" s="178">
        <v>0</v>
      </c>
      <c r="I108" s="178">
        <v>0</v>
      </c>
      <c r="J108" s="178">
        <v>0</v>
      </c>
      <c r="K108" s="178">
        <v>0</v>
      </c>
      <c r="L108" s="178"/>
      <c r="M108" s="161"/>
      <c r="N108" s="180" t="str">
        <f t="shared" si="3"/>
        <v>-</v>
      </c>
      <c r="O108" s="181" t="str">
        <f t="shared" si="4"/>
        <v>-</v>
      </c>
      <c r="P108" s="182" t="str">
        <f t="shared" si="5"/>
        <v>-</v>
      </c>
      <c r="Q108" s="253"/>
      <c r="R108" s="263">
        <f>R107</f>
        <v>0</v>
      </c>
      <c r="S108" s="263">
        <f>S107</f>
        <v>0</v>
      </c>
      <c r="T108" s="263">
        <f>T107</f>
        <v>0</v>
      </c>
      <c r="U108" s="263">
        <f>U107</f>
        <v>0</v>
      </c>
      <c r="V108" s="187"/>
      <c r="W108" s="183">
        <f>W107</f>
        <v>0</v>
      </c>
      <c r="X108" s="183">
        <f>X107</f>
        <v>0</v>
      </c>
      <c r="Y108" s="183">
        <f>Y107</f>
        <v>0</v>
      </c>
      <c r="Z108" s="183">
        <f>Z107</f>
        <v>0</v>
      </c>
    </row>
    <row r="109" spans="1:26" s="6" customFormat="1" ht="12.75">
      <c r="A109" s="112" t="s">
        <v>2137</v>
      </c>
      <c r="B109" s="113" t="s">
        <v>142</v>
      </c>
      <c r="C109" s="114">
        <v>30441</v>
      </c>
      <c r="D109" s="115">
        <v>20567</v>
      </c>
      <c r="E109" s="115">
        <v>7198</v>
      </c>
      <c r="F109" s="127">
        <v>2676</v>
      </c>
      <c r="H109" s="171">
        <v>29089</v>
      </c>
      <c r="I109" s="171">
        <v>19565</v>
      </c>
      <c r="J109" s="171">
        <v>6848</v>
      </c>
      <c r="K109" s="171">
        <v>2676</v>
      </c>
      <c r="L109" s="171"/>
      <c r="M109" s="161"/>
      <c r="N109" s="173">
        <f>IF(H109=0,"-",C109/H109*100-100)</f>
        <v>4.647805012203918</v>
      </c>
      <c r="O109" s="174">
        <f>IF(H109=0,"-",D109/I109*100-100)</f>
        <v>5.121390237669317</v>
      </c>
      <c r="P109" s="175">
        <f>IF(H109=0,"-",F109/(K109+L109)*100-100)</f>
        <v>0</v>
      </c>
      <c r="Q109" s="250"/>
      <c r="R109" s="261">
        <v>115</v>
      </c>
      <c r="S109" s="261"/>
      <c r="T109" s="261"/>
      <c r="U109" s="261"/>
      <c r="V109" s="187"/>
      <c r="W109" s="176">
        <v>61</v>
      </c>
      <c r="X109" s="176"/>
      <c r="Y109" s="176"/>
      <c r="Z109" s="176"/>
    </row>
    <row r="110" spans="1:26" s="6" customFormat="1" ht="13.5" thickBot="1">
      <c r="A110" s="116"/>
      <c r="B110" s="117"/>
      <c r="C110" s="118">
        <v>38095</v>
      </c>
      <c r="D110" s="119">
        <v>20955</v>
      </c>
      <c r="E110" s="119">
        <v>7334</v>
      </c>
      <c r="F110" s="128">
        <v>9806</v>
      </c>
      <c r="H110" s="178">
        <v>36838</v>
      </c>
      <c r="I110" s="178">
        <v>20024</v>
      </c>
      <c r="J110" s="178">
        <v>7008</v>
      </c>
      <c r="K110" s="178">
        <v>9806</v>
      </c>
      <c r="L110" s="178"/>
      <c r="M110" s="161"/>
      <c r="N110" s="180">
        <f t="shared" si="3"/>
        <v>3.412237363591956</v>
      </c>
      <c r="O110" s="181">
        <f t="shared" si="4"/>
        <v>4.6494206951658015</v>
      </c>
      <c r="P110" s="182">
        <f t="shared" si="5"/>
        <v>0</v>
      </c>
      <c r="Q110" s="250"/>
      <c r="R110" s="263">
        <f>R109</f>
        <v>115</v>
      </c>
      <c r="S110" s="263">
        <f>S109</f>
        <v>0</v>
      </c>
      <c r="T110" s="263">
        <f>T109</f>
        <v>0</v>
      </c>
      <c r="U110" s="263">
        <f>U109</f>
        <v>0</v>
      </c>
      <c r="V110" s="187"/>
      <c r="W110" s="183">
        <f>W109</f>
        <v>61</v>
      </c>
      <c r="X110" s="183">
        <f>X109</f>
        <v>0</v>
      </c>
      <c r="Y110" s="183">
        <f>Y109</f>
        <v>0</v>
      </c>
      <c r="Z110" s="183">
        <f>Z109</f>
        <v>0</v>
      </c>
    </row>
    <row r="111" spans="1:26" s="6" customFormat="1" ht="12.75" hidden="1">
      <c r="A111" s="275" t="s">
        <v>2138</v>
      </c>
      <c r="B111" s="276" t="s">
        <v>1945</v>
      </c>
      <c r="C111" s="114">
        <v>0</v>
      </c>
      <c r="D111" s="115">
        <v>0</v>
      </c>
      <c r="E111" s="115">
        <v>0</v>
      </c>
      <c r="F111" s="127">
        <v>0</v>
      </c>
      <c r="H111" s="171">
        <v>0</v>
      </c>
      <c r="I111" s="171">
        <v>0</v>
      </c>
      <c r="J111" s="171">
        <v>0</v>
      </c>
      <c r="K111" s="171">
        <v>0</v>
      </c>
      <c r="L111" s="171"/>
      <c r="M111" s="161"/>
      <c r="N111" s="173" t="str">
        <f>IF(H111=0,"-",C111/H111*100-100)</f>
        <v>-</v>
      </c>
      <c r="O111" s="174" t="str">
        <f>IF(H111=0,"-",D111/I111*100-100)</f>
        <v>-</v>
      </c>
      <c r="P111" s="175" t="str">
        <f>IF(H111=0,"-",F111/(K111+L111)*100-100)</f>
        <v>-</v>
      </c>
      <c r="Q111" s="253"/>
      <c r="R111" s="261"/>
      <c r="S111" s="261"/>
      <c r="T111" s="261"/>
      <c r="U111" s="261"/>
      <c r="V111" s="187"/>
      <c r="W111" s="176"/>
      <c r="X111" s="176"/>
      <c r="Y111" s="176"/>
      <c r="Z111" s="176"/>
    </row>
    <row r="112" spans="1:26" s="6" customFormat="1" ht="13.5" hidden="1" thickBot="1">
      <c r="A112" s="277"/>
      <c r="B112" s="278"/>
      <c r="C112" s="118">
        <v>0</v>
      </c>
      <c r="D112" s="119">
        <v>0</v>
      </c>
      <c r="E112" s="119">
        <v>0</v>
      </c>
      <c r="F112" s="128">
        <v>0</v>
      </c>
      <c r="H112" s="178">
        <v>0</v>
      </c>
      <c r="I112" s="178">
        <v>0</v>
      </c>
      <c r="J112" s="178">
        <v>0</v>
      </c>
      <c r="K112" s="178">
        <v>0</v>
      </c>
      <c r="L112" s="178"/>
      <c r="M112" s="161"/>
      <c r="N112" s="180" t="str">
        <f t="shared" si="3"/>
        <v>-</v>
      </c>
      <c r="O112" s="181" t="str">
        <f t="shared" si="4"/>
        <v>-</v>
      </c>
      <c r="P112" s="182" t="str">
        <f t="shared" si="5"/>
        <v>-</v>
      </c>
      <c r="Q112" s="253"/>
      <c r="R112" s="263">
        <f>R111</f>
        <v>0</v>
      </c>
      <c r="S112" s="263">
        <f>S111</f>
        <v>0</v>
      </c>
      <c r="T112" s="263">
        <f>T111</f>
        <v>0</v>
      </c>
      <c r="U112" s="263">
        <f>U111</f>
        <v>0</v>
      </c>
      <c r="V112" s="187"/>
      <c r="W112" s="183">
        <f>W111</f>
        <v>0</v>
      </c>
      <c r="X112" s="183">
        <f>X111</f>
        <v>0</v>
      </c>
      <c r="Y112" s="183">
        <f>Y111</f>
        <v>0</v>
      </c>
      <c r="Z112" s="183">
        <f>Z111</f>
        <v>0</v>
      </c>
    </row>
    <row r="113" spans="1:26" s="6" customFormat="1" ht="12.75">
      <c r="A113" s="112" t="s">
        <v>2139</v>
      </c>
      <c r="B113" s="113" t="s">
        <v>148</v>
      </c>
      <c r="C113" s="114">
        <v>31614</v>
      </c>
      <c r="D113" s="115">
        <v>21428</v>
      </c>
      <c r="E113" s="115">
        <v>7500</v>
      </c>
      <c r="F113" s="127">
        <v>2686</v>
      </c>
      <c r="H113" s="171">
        <v>30198</v>
      </c>
      <c r="I113" s="171">
        <v>20379</v>
      </c>
      <c r="J113" s="171">
        <v>7133</v>
      </c>
      <c r="K113" s="171">
        <v>2686</v>
      </c>
      <c r="L113" s="171"/>
      <c r="M113" s="161"/>
      <c r="N113" s="173">
        <f>IF(H113=0,"-",C113/H113*100-100)</f>
        <v>4.689052255116238</v>
      </c>
      <c r="O113" s="174">
        <f>IF(H113=0,"-",D113/I113*100-100)</f>
        <v>5.147455714215624</v>
      </c>
      <c r="P113" s="175">
        <f>IF(H113=0,"-",F113/(K113+L113)*100-100)</f>
        <v>0</v>
      </c>
      <c r="Q113" s="250"/>
      <c r="R113" s="261">
        <v>20</v>
      </c>
      <c r="S113" s="261"/>
      <c r="T113" s="261"/>
      <c r="U113" s="261"/>
      <c r="V113" s="187"/>
      <c r="W113" s="176">
        <v>8</v>
      </c>
      <c r="X113" s="176"/>
      <c r="Y113" s="176"/>
      <c r="Z113" s="176"/>
    </row>
    <row r="114" spans="1:26" s="6" customFormat="1" ht="13.5" thickBot="1">
      <c r="A114" s="116"/>
      <c r="B114" s="117"/>
      <c r="C114" s="118">
        <v>39706</v>
      </c>
      <c r="D114" s="119">
        <v>22188</v>
      </c>
      <c r="E114" s="119">
        <v>7766</v>
      </c>
      <c r="F114" s="128">
        <v>9752</v>
      </c>
      <c r="H114" s="178">
        <v>38375</v>
      </c>
      <c r="I114" s="178">
        <v>21202</v>
      </c>
      <c r="J114" s="178">
        <v>7421</v>
      </c>
      <c r="K114" s="178">
        <v>9752</v>
      </c>
      <c r="L114" s="178"/>
      <c r="M114" s="161"/>
      <c r="N114" s="180">
        <f t="shared" si="3"/>
        <v>3.468403908794798</v>
      </c>
      <c r="O114" s="181">
        <f t="shared" si="4"/>
        <v>4.650504669370804</v>
      </c>
      <c r="P114" s="182">
        <f t="shared" si="5"/>
        <v>0</v>
      </c>
      <c r="Q114" s="250"/>
      <c r="R114" s="263">
        <f>R113</f>
        <v>20</v>
      </c>
      <c r="S114" s="263">
        <f>S113</f>
        <v>0</v>
      </c>
      <c r="T114" s="263">
        <f>T113</f>
        <v>0</v>
      </c>
      <c r="U114" s="263">
        <f>U113</f>
        <v>0</v>
      </c>
      <c r="V114" s="187"/>
      <c r="W114" s="183">
        <f>W113</f>
        <v>8</v>
      </c>
      <c r="X114" s="183">
        <f>X113</f>
        <v>0</v>
      </c>
      <c r="Y114" s="183">
        <f>Y113</f>
        <v>0</v>
      </c>
      <c r="Z114" s="183">
        <f>Z113</f>
        <v>0</v>
      </c>
    </row>
    <row r="115" spans="1:26" s="6" customFormat="1" ht="12.75" hidden="1">
      <c r="A115" s="275" t="s">
        <v>2140</v>
      </c>
      <c r="B115" s="276" t="s">
        <v>150</v>
      </c>
      <c r="C115" s="114">
        <v>0</v>
      </c>
      <c r="D115" s="115">
        <v>0</v>
      </c>
      <c r="E115" s="115">
        <v>0</v>
      </c>
      <c r="F115" s="127">
        <v>0</v>
      </c>
      <c r="H115" s="171">
        <v>0</v>
      </c>
      <c r="I115" s="171">
        <v>0</v>
      </c>
      <c r="J115" s="171">
        <v>0</v>
      </c>
      <c r="K115" s="171">
        <v>0</v>
      </c>
      <c r="L115" s="171"/>
      <c r="M115" s="161"/>
      <c r="N115" s="173" t="str">
        <f>IF(H115=0,"-",C115/H115*100-100)</f>
        <v>-</v>
      </c>
      <c r="O115" s="174" t="str">
        <f>IF(H115=0,"-",D115/I115*100-100)</f>
        <v>-</v>
      </c>
      <c r="P115" s="175" t="str">
        <f>IF(H115=0,"-",F115/(K115+L115)*100-100)</f>
        <v>-</v>
      </c>
      <c r="Q115" s="253"/>
      <c r="R115" s="261"/>
      <c r="S115" s="261"/>
      <c r="T115" s="261"/>
      <c r="U115" s="261"/>
      <c r="V115" s="187"/>
      <c r="W115" s="176"/>
      <c r="X115" s="176"/>
      <c r="Y115" s="176"/>
      <c r="Z115" s="176"/>
    </row>
    <row r="116" spans="1:26" s="6" customFormat="1" ht="13.5" hidden="1" thickBot="1">
      <c r="A116" s="277"/>
      <c r="B116" s="278"/>
      <c r="C116" s="118">
        <v>0</v>
      </c>
      <c r="D116" s="119">
        <v>0</v>
      </c>
      <c r="E116" s="119">
        <v>0</v>
      </c>
      <c r="F116" s="128">
        <v>0</v>
      </c>
      <c r="H116" s="178">
        <v>0</v>
      </c>
      <c r="I116" s="178">
        <v>0</v>
      </c>
      <c r="J116" s="178">
        <v>0</v>
      </c>
      <c r="K116" s="178">
        <v>0</v>
      </c>
      <c r="L116" s="178"/>
      <c r="M116" s="161"/>
      <c r="N116" s="180" t="str">
        <f t="shared" si="3"/>
        <v>-</v>
      </c>
      <c r="O116" s="181" t="str">
        <f t="shared" si="4"/>
        <v>-</v>
      </c>
      <c r="P116" s="182" t="str">
        <f t="shared" si="5"/>
        <v>-</v>
      </c>
      <c r="Q116" s="253"/>
      <c r="R116" s="263">
        <f>R115</f>
        <v>0</v>
      </c>
      <c r="S116" s="263">
        <f>S115</f>
        <v>0</v>
      </c>
      <c r="T116" s="263">
        <f>T115</f>
        <v>0</v>
      </c>
      <c r="U116" s="263">
        <f>U115</f>
        <v>0</v>
      </c>
      <c r="V116" s="187"/>
      <c r="W116" s="183">
        <f>W115</f>
        <v>0</v>
      </c>
      <c r="X116" s="183">
        <f>X115</f>
        <v>0</v>
      </c>
      <c r="Y116" s="183">
        <f>Y115</f>
        <v>0</v>
      </c>
      <c r="Z116" s="183">
        <f>Z115</f>
        <v>0</v>
      </c>
    </row>
    <row r="117" spans="1:26" s="6" customFormat="1" ht="12.75">
      <c r="A117" s="112" t="s">
        <v>2141</v>
      </c>
      <c r="B117" s="113" t="s">
        <v>156</v>
      </c>
      <c r="C117" s="114">
        <v>25995</v>
      </c>
      <c r="D117" s="115">
        <v>17292</v>
      </c>
      <c r="E117" s="115">
        <v>6052</v>
      </c>
      <c r="F117" s="127">
        <v>2651</v>
      </c>
      <c r="H117" s="171">
        <v>24852</v>
      </c>
      <c r="I117" s="171">
        <v>16445</v>
      </c>
      <c r="J117" s="171">
        <v>5756</v>
      </c>
      <c r="K117" s="171">
        <v>2651</v>
      </c>
      <c r="L117" s="171"/>
      <c r="M117" s="161"/>
      <c r="N117" s="173">
        <f>IF(H117=0,"-",C117/H117*100-100)</f>
        <v>4.599227426364067</v>
      </c>
      <c r="O117" s="174">
        <f>IF(H117=0,"-",D117/I117*100-100)</f>
        <v>5.150501672240807</v>
      </c>
      <c r="P117" s="175">
        <f>IF(H117=0,"-",F117/(K117+L117)*100-100)</f>
        <v>0</v>
      </c>
      <c r="Q117" s="256" t="s">
        <v>2844</v>
      </c>
      <c r="R117" s="261">
        <f>65+4</f>
        <v>69</v>
      </c>
      <c r="S117" s="261"/>
      <c r="T117" s="261"/>
      <c r="U117" s="261"/>
      <c r="V117" s="187"/>
      <c r="W117" s="176">
        <v>42</v>
      </c>
      <c r="X117" s="176">
        <v>1</v>
      </c>
      <c r="Y117" s="176"/>
      <c r="Z117" s="176"/>
    </row>
    <row r="118" spans="1:26" s="6" customFormat="1" ht="13.5" thickBot="1">
      <c r="A118" s="116"/>
      <c r="B118" s="117"/>
      <c r="C118" s="118">
        <v>40605</v>
      </c>
      <c r="D118" s="119">
        <v>22850</v>
      </c>
      <c r="E118" s="119">
        <v>7998</v>
      </c>
      <c r="F118" s="128">
        <v>9757</v>
      </c>
      <c r="H118" s="178">
        <v>39233</v>
      </c>
      <c r="I118" s="178">
        <v>21834</v>
      </c>
      <c r="J118" s="178">
        <v>7642</v>
      </c>
      <c r="K118" s="178">
        <v>9757</v>
      </c>
      <c r="L118" s="178"/>
      <c r="M118" s="161"/>
      <c r="N118" s="180">
        <f t="shared" si="3"/>
        <v>3.497056049754036</v>
      </c>
      <c r="O118" s="181">
        <f t="shared" si="4"/>
        <v>4.653293029220478</v>
      </c>
      <c r="P118" s="182">
        <f t="shared" si="5"/>
        <v>0</v>
      </c>
      <c r="Q118" s="256"/>
      <c r="R118" s="263">
        <f>R117</f>
        <v>69</v>
      </c>
      <c r="S118" s="263">
        <f>S117</f>
        <v>0</v>
      </c>
      <c r="T118" s="263">
        <f>T117</f>
        <v>0</v>
      </c>
      <c r="U118" s="263">
        <f>U117</f>
        <v>0</v>
      </c>
      <c r="V118" s="187"/>
      <c r="W118" s="183">
        <f>W117</f>
        <v>42</v>
      </c>
      <c r="X118" s="183">
        <f>X117</f>
        <v>1</v>
      </c>
      <c r="Y118" s="183">
        <f>Y117</f>
        <v>0</v>
      </c>
      <c r="Z118" s="183">
        <f>Z117</f>
        <v>0</v>
      </c>
    </row>
    <row r="119" spans="1:26" s="6" customFormat="1" ht="12.75" hidden="1">
      <c r="A119" s="275" t="s">
        <v>2142</v>
      </c>
      <c r="B119" s="280" t="s">
        <v>158</v>
      </c>
      <c r="C119" s="114">
        <v>0</v>
      </c>
      <c r="D119" s="115">
        <v>0</v>
      </c>
      <c r="E119" s="115">
        <v>0</v>
      </c>
      <c r="F119" s="127">
        <v>0</v>
      </c>
      <c r="H119" s="171">
        <v>0</v>
      </c>
      <c r="I119" s="171">
        <v>0</v>
      </c>
      <c r="J119" s="171">
        <v>0</v>
      </c>
      <c r="K119" s="171">
        <v>0</v>
      </c>
      <c r="L119" s="171"/>
      <c r="M119" s="161"/>
      <c r="N119" s="173" t="str">
        <f>IF(H119=0,"-",C119/H119*100-100)</f>
        <v>-</v>
      </c>
      <c r="O119" s="174" t="str">
        <f>IF(H119=0,"-",D119/I119*100-100)</f>
        <v>-</v>
      </c>
      <c r="P119" s="175" t="str">
        <f>IF(H119=0,"-",F119/(K119+L119)*100-100)</f>
        <v>-</v>
      </c>
      <c r="Q119" s="253"/>
      <c r="R119" s="261"/>
      <c r="S119" s="261"/>
      <c r="T119" s="261"/>
      <c r="U119" s="261"/>
      <c r="V119" s="187"/>
      <c r="W119" s="176"/>
      <c r="X119" s="176"/>
      <c r="Y119" s="176"/>
      <c r="Z119" s="176"/>
    </row>
    <row r="120" spans="1:26" s="6" customFormat="1" ht="13.5" hidden="1" thickBot="1">
      <c r="A120" s="277"/>
      <c r="B120" s="278"/>
      <c r="C120" s="118">
        <v>0</v>
      </c>
      <c r="D120" s="119">
        <v>0</v>
      </c>
      <c r="E120" s="119">
        <v>0</v>
      </c>
      <c r="F120" s="128">
        <v>0</v>
      </c>
      <c r="H120" s="178">
        <v>0</v>
      </c>
      <c r="I120" s="178">
        <v>0</v>
      </c>
      <c r="J120" s="178">
        <v>0</v>
      </c>
      <c r="K120" s="178">
        <v>0</v>
      </c>
      <c r="L120" s="178"/>
      <c r="M120" s="161"/>
      <c r="N120" s="180" t="str">
        <f t="shared" si="3"/>
        <v>-</v>
      </c>
      <c r="O120" s="181" t="str">
        <f t="shared" si="4"/>
        <v>-</v>
      </c>
      <c r="P120" s="182" t="str">
        <f t="shared" si="5"/>
        <v>-</v>
      </c>
      <c r="Q120" s="253"/>
      <c r="R120" s="263">
        <f>R119</f>
        <v>0</v>
      </c>
      <c r="S120" s="263">
        <f>S119</f>
        <v>0</v>
      </c>
      <c r="T120" s="263">
        <f>T119</f>
        <v>0</v>
      </c>
      <c r="U120" s="263">
        <f>U119</f>
        <v>0</v>
      </c>
      <c r="V120" s="187"/>
      <c r="W120" s="183">
        <f>W119</f>
        <v>0</v>
      </c>
      <c r="X120" s="183">
        <f>X119</f>
        <v>0</v>
      </c>
      <c r="Y120" s="183">
        <f>Y119</f>
        <v>0</v>
      </c>
      <c r="Z120" s="183">
        <f>Z119</f>
        <v>0</v>
      </c>
    </row>
    <row r="121" spans="1:26" s="6" customFormat="1" ht="12.75" hidden="1">
      <c r="A121" s="275" t="s">
        <v>2143</v>
      </c>
      <c r="B121" s="276" t="s">
        <v>162</v>
      </c>
      <c r="C121" s="114">
        <v>0</v>
      </c>
      <c r="D121" s="115">
        <v>0</v>
      </c>
      <c r="E121" s="115">
        <v>0</v>
      </c>
      <c r="F121" s="127">
        <v>0</v>
      </c>
      <c r="H121" s="171">
        <v>0</v>
      </c>
      <c r="I121" s="171">
        <v>0</v>
      </c>
      <c r="J121" s="171">
        <v>0</v>
      </c>
      <c r="K121" s="171">
        <v>0</v>
      </c>
      <c r="L121" s="171"/>
      <c r="M121" s="161"/>
      <c r="N121" s="173" t="str">
        <f>IF(H121=0,"-",C121/H121*100-100)</f>
        <v>-</v>
      </c>
      <c r="O121" s="174" t="str">
        <f>IF(H121=0,"-",D121/I121*100-100)</f>
        <v>-</v>
      </c>
      <c r="P121" s="175" t="str">
        <f>IF(H121=0,"-",F121/(K121+L121)*100-100)</f>
        <v>-</v>
      </c>
      <c r="Q121" s="253"/>
      <c r="R121" s="261"/>
      <c r="S121" s="261"/>
      <c r="T121" s="261"/>
      <c r="U121" s="261"/>
      <c r="V121" s="187"/>
      <c r="W121" s="176"/>
      <c r="X121" s="176"/>
      <c r="Y121" s="176"/>
      <c r="Z121" s="176"/>
    </row>
    <row r="122" spans="1:26" s="6" customFormat="1" ht="13.5" hidden="1" thickBot="1">
      <c r="A122" s="277"/>
      <c r="B122" s="278"/>
      <c r="C122" s="118">
        <v>0</v>
      </c>
      <c r="D122" s="119">
        <v>0</v>
      </c>
      <c r="E122" s="119">
        <v>0</v>
      </c>
      <c r="F122" s="128">
        <v>0</v>
      </c>
      <c r="H122" s="178">
        <v>0</v>
      </c>
      <c r="I122" s="178">
        <v>0</v>
      </c>
      <c r="J122" s="178">
        <v>0</v>
      </c>
      <c r="K122" s="178">
        <v>0</v>
      </c>
      <c r="L122" s="178"/>
      <c r="M122" s="161"/>
      <c r="N122" s="180" t="str">
        <f t="shared" si="3"/>
        <v>-</v>
      </c>
      <c r="O122" s="181" t="str">
        <f t="shared" si="4"/>
        <v>-</v>
      </c>
      <c r="P122" s="182" t="str">
        <f t="shared" si="5"/>
        <v>-</v>
      </c>
      <c r="Q122" s="253"/>
      <c r="R122" s="263">
        <f>R121</f>
        <v>0</v>
      </c>
      <c r="S122" s="263">
        <f>S121</f>
        <v>0</v>
      </c>
      <c r="T122" s="263">
        <f>T121</f>
        <v>0</v>
      </c>
      <c r="U122" s="263">
        <f>U121</f>
        <v>0</v>
      </c>
      <c r="V122" s="187"/>
      <c r="W122" s="183">
        <f>W121</f>
        <v>0</v>
      </c>
      <c r="X122" s="183">
        <f>X121</f>
        <v>0</v>
      </c>
      <c r="Y122" s="183">
        <f>Y121</f>
        <v>0</v>
      </c>
      <c r="Z122" s="183">
        <f>Z121</f>
        <v>0</v>
      </c>
    </row>
    <row r="123" spans="1:26" s="6" customFormat="1" ht="12.75">
      <c r="A123" s="112" t="s">
        <v>2144</v>
      </c>
      <c r="B123" s="113" t="s">
        <v>166</v>
      </c>
      <c r="C123" s="114">
        <v>41233</v>
      </c>
      <c r="D123" s="115">
        <v>28550</v>
      </c>
      <c r="E123" s="115">
        <v>9993</v>
      </c>
      <c r="F123" s="127">
        <v>2690</v>
      </c>
      <c r="H123" s="171">
        <v>39345</v>
      </c>
      <c r="I123" s="171">
        <v>27152</v>
      </c>
      <c r="J123" s="171">
        <v>9503</v>
      </c>
      <c r="K123" s="171">
        <v>2690</v>
      </c>
      <c r="L123" s="171"/>
      <c r="M123" s="161"/>
      <c r="N123" s="173">
        <f>IF(H123=0,"-",C123/H123*100-100)</f>
        <v>4.798576693353667</v>
      </c>
      <c r="O123" s="174">
        <f>IF(H123=0,"-",D123/I123*100-100)</f>
        <v>5.1487919858574</v>
      </c>
      <c r="P123" s="175">
        <f>IF(H123=0,"-",F123/(K123+L123)*100-100)</f>
        <v>0</v>
      </c>
      <c r="Q123" s="250"/>
      <c r="R123" s="261">
        <f>32+10</f>
        <v>42</v>
      </c>
      <c r="S123" s="261"/>
      <c r="T123" s="261"/>
      <c r="U123" s="261"/>
      <c r="V123" s="187"/>
      <c r="W123" s="176">
        <v>4</v>
      </c>
      <c r="X123" s="176"/>
      <c r="Y123" s="176"/>
      <c r="Z123" s="176"/>
    </row>
    <row r="124" spans="1:26" s="6" customFormat="1" ht="13.5" thickBot="1">
      <c r="A124" s="116"/>
      <c r="B124" s="117"/>
      <c r="C124" s="118">
        <v>70823</v>
      </c>
      <c r="D124" s="119">
        <v>45174</v>
      </c>
      <c r="E124" s="119">
        <v>15811</v>
      </c>
      <c r="F124" s="128">
        <v>9838</v>
      </c>
      <c r="H124" s="178">
        <v>68112</v>
      </c>
      <c r="I124" s="178">
        <v>43166</v>
      </c>
      <c r="J124" s="178">
        <v>15108</v>
      </c>
      <c r="K124" s="178">
        <v>9838</v>
      </c>
      <c r="L124" s="178"/>
      <c r="M124" s="161"/>
      <c r="N124" s="180">
        <f t="shared" si="3"/>
        <v>3.9802090674183574</v>
      </c>
      <c r="O124" s="181">
        <f t="shared" si="4"/>
        <v>4.651809294352034</v>
      </c>
      <c r="P124" s="182">
        <f t="shared" si="5"/>
        <v>0</v>
      </c>
      <c r="Q124" s="250"/>
      <c r="R124" s="263">
        <f>R123</f>
        <v>42</v>
      </c>
      <c r="S124" s="263">
        <f>S123</f>
        <v>0</v>
      </c>
      <c r="T124" s="263">
        <f>T123</f>
        <v>0</v>
      </c>
      <c r="U124" s="263">
        <f>U123</f>
        <v>0</v>
      </c>
      <c r="V124" s="187"/>
      <c r="W124" s="183">
        <f>W123</f>
        <v>4</v>
      </c>
      <c r="X124" s="183">
        <f>X123</f>
        <v>0</v>
      </c>
      <c r="Y124" s="183">
        <f>Y123</f>
        <v>0</v>
      </c>
      <c r="Z124" s="183">
        <f>Z123</f>
        <v>0</v>
      </c>
    </row>
    <row r="125" spans="1:26" s="6" customFormat="1" ht="12.75" hidden="1">
      <c r="A125" s="275" t="s">
        <v>2145</v>
      </c>
      <c r="B125" s="276" t="s">
        <v>1946</v>
      </c>
      <c r="C125" s="114">
        <v>0</v>
      </c>
      <c r="D125" s="115">
        <v>0</v>
      </c>
      <c r="E125" s="115">
        <v>0</v>
      </c>
      <c r="F125" s="127">
        <v>0</v>
      </c>
      <c r="H125" s="171">
        <v>0</v>
      </c>
      <c r="I125" s="171">
        <v>0</v>
      </c>
      <c r="J125" s="171">
        <v>0</v>
      </c>
      <c r="K125" s="171">
        <v>0</v>
      </c>
      <c r="L125" s="171"/>
      <c r="M125" s="161"/>
      <c r="N125" s="173" t="str">
        <f>IF(H125=0,"-",C125/H125*100-100)</f>
        <v>-</v>
      </c>
      <c r="O125" s="174" t="str">
        <f>IF(H125=0,"-",D125/I125*100-100)</f>
        <v>-</v>
      </c>
      <c r="P125" s="175" t="str">
        <f>IF(H125=0,"-",F125/(K125+L125)*100-100)</f>
        <v>-</v>
      </c>
      <c r="Q125" s="253"/>
      <c r="R125" s="261"/>
      <c r="S125" s="261"/>
      <c r="T125" s="261"/>
      <c r="U125" s="261"/>
      <c r="V125" s="187"/>
      <c r="W125" s="176"/>
      <c r="X125" s="176"/>
      <c r="Y125" s="176"/>
      <c r="Z125" s="176"/>
    </row>
    <row r="126" spans="1:26" s="6" customFormat="1" ht="13.5" hidden="1" thickBot="1">
      <c r="A126" s="277"/>
      <c r="B126" s="278"/>
      <c r="C126" s="118">
        <v>0</v>
      </c>
      <c r="D126" s="119">
        <v>0</v>
      </c>
      <c r="E126" s="119">
        <v>0</v>
      </c>
      <c r="F126" s="128">
        <v>0</v>
      </c>
      <c r="H126" s="178">
        <v>0</v>
      </c>
      <c r="I126" s="178">
        <v>0</v>
      </c>
      <c r="J126" s="178">
        <v>0</v>
      </c>
      <c r="K126" s="178">
        <v>0</v>
      </c>
      <c r="L126" s="178"/>
      <c r="M126" s="161"/>
      <c r="N126" s="180" t="str">
        <f t="shared" si="3"/>
        <v>-</v>
      </c>
      <c r="O126" s="181" t="str">
        <f t="shared" si="4"/>
        <v>-</v>
      </c>
      <c r="P126" s="182" t="str">
        <f t="shared" si="5"/>
        <v>-</v>
      </c>
      <c r="Q126" s="253"/>
      <c r="R126" s="263">
        <f>R125</f>
        <v>0</v>
      </c>
      <c r="S126" s="263">
        <f>S125</f>
        <v>0</v>
      </c>
      <c r="T126" s="263">
        <f>T125</f>
        <v>0</v>
      </c>
      <c r="U126" s="263">
        <f>U125</f>
        <v>0</v>
      </c>
      <c r="V126" s="187"/>
      <c r="W126" s="183">
        <f>W125</f>
        <v>0</v>
      </c>
      <c r="X126" s="183">
        <f>X125</f>
        <v>0</v>
      </c>
      <c r="Y126" s="183">
        <f>Y125</f>
        <v>0</v>
      </c>
      <c r="Z126" s="183">
        <f>Z125</f>
        <v>0</v>
      </c>
    </row>
    <row r="127" spans="1:26" s="6" customFormat="1" ht="12.75">
      <c r="A127" s="112" t="s">
        <v>2146</v>
      </c>
      <c r="B127" s="113" t="s">
        <v>1947</v>
      </c>
      <c r="C127" s="114">
        <v>25715</v>
      </c>
      <c r="D127" s="115">
        <v>17055</v>
      </c>
      <c r="E127" s="115">
        <v>5969</v>
      </c>
      <c r="F127" s="127">
        <v>2691</v>
      </c>
      <c r="H127" s="171">
        <v>24588</v>
      </c>
      <c r="I127" s="171">
        <v>16220</v>
      </c>
      <c r="J127" s="171">
        <v>5677</v>
      </c>
      <c r="K127" s="171">
        <v>2691</v>
      </c>
      <c r="L127" s="171"/>
      <c r="M127" s="161"/>
      <c r="N127" s="173">
        <f>IF(H127=0,"-",C127/H127*100-100)</f>
        <v>4.5835366845615795</v>
      </c>
      <c r="O127" s="174">
        <f>IF(H127=0,"-",D127/I127*100-100)</f>
        <v>5.147965474722554</v>
      </c>
      <c r="P127" s="175">
        <f>IF(H127=0,"-",F127/(K127+L127)*100-100)</f>
        <v>0</v>
      </c>
      <c r="Q127" s="250"/>
      <c r="R127" s="261">
        <v>8</v>
      </c>
      <c r="S127" s="261"/>
      <c r="T127" s="261"/>
      <c r="U127" s="261"/>
      <c r="V127" s="187"/>
      <c r="W127" s="176">
        <v>8</v>
      </c>
      <c r="X127" s="176"/>
      <c r="Y127" s="176"/>
      <c r="Z127" s="176"/>
    </row>
    <row r="128" spans="1:26" s="6" customFormat="1" ht="13.5" thickBot="1">
      <c r="A128" s="116"/>
      <c r="B128" s="117"/>
      <c r="C128" s="118">
        <v>37756</v>
      </c>
      <c r="D128" s="119">
        <v>22998</v>
      </c>
      <c r="E128" s="119">
        <v>8049</v>
      </c>
      <c r="F128" s="128">
        <v>6709</v>
      </c>
      <c r="H128" s="178">
        <v>36377</v>
      </c>
      <c r="I128" s="178">
        <v>21976</v>
      </c>
      <c r="J128" s="178">
        <v>7692</v>
      </c>
      <c r="K128" s="178">
        <v>6709</v>
      </c>
      <c r="L128" s="178"/>
      <c r="M128" s="161"/>
      <c r="N128" s="180">
        <f t="shared" si="3"/>
        <v>3.790856860103915</v>
      </c>
      <c r="O128" s="181">
        <f t="shared" si="4"/>
        <v>4.650527848562064</v>
      </c>
      <c r="P128" s="182">
        <f t="shared" si="5"/>
        <v>0</v>
      </c>
      <c r="Q128" s="250"/>
      <c r="R128" s="263">
        <f>R127</f>
        <v>8</v>
      </c>
      <c r="S128" s="263">
        <f>S127</f>
        <v>0</v>
      </c>
      <c r="T128" s="263">
        <f>T127</f>
        <v>0</v>
      </c>
      <c r="U128" s="263">
        <f>U127</f>
        <v>0</v>
      </c>
      <c r="V128" s="187"/>
      <c r="W128" s="183">
        <f>W127</f>
        <v>8</v>
      </c>
      <c r="X128" s="183">
        <f>X127</f>
        <v>0</v>
      </c>
      <c r="Y128" s="183">
        <f>Y127</f>
        <v>0</v>
      </c>
      <c r="Z128" s="183">
        <f>Z127</f>
        <v>0</v>
      </c>
    </row>
    <row r="129" spans="1:26" s="6" customFormat="1" ht="12.75">
      <c r="A129" s="112" t="s">
        <v>2147</v>
      </c>
      <c r="B129" s="113" t="s">
        <v>1948</v>
      </c>
      <c r="C129" s="114">
        <v>29224</v>
      </c>
      <c r="D129" s="115">
        <v>19653</v>
      </c>
      <c r="E129" s="115">
        <v>6879</v>
      </c>
      <c r="F129" s="127">
        <v>2692</v>
      </c>
      <c r="H129" s="171">
        <v>27925</v>
      </c>
      <c r="I129" s="171">
        <v>18691</v>
      </c>
      <c r="J129" s="171">
        <v>6542</v>
      </c>
      <c r="K129" s="171">
        <v>2692</v>
      </c>
      <c r="L129" s="171"/>
      <c r="M129" s="161"/>
      <c r="N129" s="173">
        <f>IF(H129=0,"-",C129/H129*100-100)</f>
        <v>4.651745747538044</v>
      </c>
      <c r="O129" s="174">
        <f>IF(H129=0,"-",D129/I129*100-100)</f>
        <v>5.146862126156975</v>
      </c>
      <c r="P129" s="175">
        <f>IF(H129=0,"-",F129/(K129+L129)*100-100)</f>
        <v>0</v>
      </c>
      <c r="Q129" s="253"/>
      <c r="R129" s="261"/>
      <c r="S129" s="261"/>
      <c r="T129" s="261"/>
      <c r="U129" s="261"/>
      <c r="V129" s="187"/>
      <c r="W129" s="176"/>
      <c r="X129" s="176"/>
      <c r="Y129" s="176"/>
      <c r="Z129" s="176"/>
    </row>
    <row r="130" spans="1:26" s="6" customFormat="1" ht="13.5" thickBot="1">
      <c r="A130" s="116"/>
      <c r="B130" s="117"/>
      <c r="C130" s="118">
        <v>38600</v>
      </c>
      <c r="D130" s="119">
        <v>25830</v>
      </c>
      <c r="E130" s="119">
        <v>9041</v>
      </c>
      <c r="F130" s="128">
        <v>3729</v>
      </c>
      <c r="H130" s="178">
        <v>37050</v>
      </c>
      <c r="I130" s="178">
        <v>24682</v>
      </c>
      <c r="J130" s="178">
        <v>8639</v>
      </c>
      <c r="K130" s="178">
        <v>3729</v>
      </c>
      <c r="L130" s="178"/>
      <c r="M130" s="161"/>
      <c r="N130" s="180">
        <f t="shared" si="3"/>
        <v>4.183535762483132</v>
      </c>
      <c r="O130" s="181">
        <f t="shared" si="4"/>
        <v>4.651162790697683</v>
      </c>
      <c r="P130" s="182">
        <f t="shared" si="5"/>
        <v>0</v>
      </c>
      <c r="Q130" s="253"/>
      <c r="R130" s="263">
        <f>R129</f>
        <v>0</v>
      </c>
      <c r="S130" s="263">
        <f>S129</f>
        <v>0</v>
      </c>
      <c r="T130" s="263">
        <f>T129</f>
        <v>0</v>
      </c>
      <c r="U130" s="263">
        <f>U129</f>
        <v>0</v>
      </c>
      <c r="V130" s="187"/>
      <c r="W130" s="183">
        <f>W129</f>
        <v>0</v>
      </c>
      <c r="X130" s="183">
        <f>X129</f>
        <v>0</v>
      </c>
      <c r="Y130" s="183">
        <f>Y129</f>
        <v>0</v>
      </c>
      <c r="Z130" s="183">
        <f>Z129</f>
        <v>0</v>
      </c>
    </row>
    <row r="131" spans="1:26" s="6" customFormat="1" ht="12.75" hidden="1">
      <c r="A131" s="275" t="s">
        <v>2148</v>
      </c>
      <c r="B131" s="276" t="s">
        <v>180</v>
      </c>
      <c r="C131" s="114">
        <v>0</v>
      </c>
      <c r="D131" s="115">
        <v>0</v>
      </c>
      <c r="E131" s="115">
        <v>0</v>
      </c>
      <c r="F131" s="127">
        <v>0</v>
      </c>
      <c r="H131" s="171">
        <v>0</v>
      </c>
      <c r="I131" s="171">
        <v>0</v>
      </c>
      <c r="J131" s="171">
        <v>0</v>
      </c>
      <c r="K131" s="171">
        <v>0</v>
      </c>
      <c r="L131" s="171"/>
      <c r="M131" s="161"/>
      <c r="N131" s="173" t="str">
        <f>IF(H131=0,"-",C131/H131*100-100)</f>
        <v>-</v>
      </c>
      <c r="O131" s="174" t="str">
        <f>IF(H131=0,"-",D131/I131*100-100)</f>
        <v>-</v>
      </c>
      <c r="P131" s="175" t="str">
        <f>IF(H131=0,"-",F131/(K131+L131)*100-100)</f>
        <v>-</v>
      </c>
      <c r="Q131" s="253"/>
      <c r="R131" s="261"/>
      <c r="S131" s="261"/>
      <c r="T131" s="261"/>
      <c r="U131" s="261"/>
      <c r="V131" s="187"/>
      <c r="W131" s="176"/>
      <c r="X131" s="176"/>
      <c r="Y131" s="176"/>
      <c r="Z131" s="176"/>
    </row>
    <row r="132" spans="1:26" s="6" customFormat="1" ht="13.5" hidden="1" thickBot="1">
      <c r="A132" s="277"/>
      <c r="B132" s="278"/>
      <c r="C132" s="118">
        <v>0</v>
      </c>
      <c r="D132" s="119">
        <v>0</v>
      </c>
      <c r="E132" s="119">
        <v>0</v>
      </c>
      <c r="F132" s="128">
        <v>0</v>
      </c>
      <c r="H132" s="178">
        <v>0</v>
      </c>
      <c r="I132" s="178">
        <v>0</v>
      </c>
      <c r="J132" s="178">
        <v>0</v>
      </c>
      <c r="K132" s="178">
        <v>0</v>
      </c>
      <c r="L132" s="178"/>
      <c r="M132" s="161"/>
      <c r="N132" s="180" t="str">
        <f t="shared" si="3"/>
        <v>-</v>
      </c>
      <c r="O132" s="181" t="str">
        <f t="shared" si="4"/>
        <v>-</v>
      </c>
      <c r="P132" s="182" t="str">
        <f t="shared" si="5"/>
        <v>-</v>
      </c>
      <c r="Q132" s="253"/>
      <c r="R132" s="263">
        <f>R131</f>
        <v>0</v>
      </c>
      <c r="S132" s="263">
        <f>S131</f>
        <v>0</v>
      </c>
      <c r="T132" s="263">
        <f>T131</f>
        <v>0</v>
      </c>
      <c r="U132" s="263">
        <f>U131</f>
        <v>0</v>
      </c>
      <c r="V132" s="187"/>
      <c r="W132" s="183">
        <f>W131</f>
        <v>0</v>
      </c>
      <c r="X132" s="183">
        <f>X131</f>
        <v>0</v>
      </c>
      <c r="Y132" s="183">
        <f>Y131</f>
        <v>0</v>
      </c>
      <c r="Z132" s="183">
        <f>Z131</f>
        <v>0</v>
      </c>
    </row>
    <row r="133" spans="1:26" s="6" customFormat="1" ht="12.75">
      <c r="A133" s="112" t="s">
        <v>2149</v>
      </c>
      <c r="B133" s="113" t="s">
        <v>182</v>
      </c>
      <c r="C133" s="114">
        <v>27966</v>
      </c>
      <c r="D133" s="115">
        <v>18738</v>
      </c>
      <c r="E133" s="115">
        <v>6558</v>
      </c>
      <c r="F133" s="127">
        <v>2670</v>
      </c>
      <c r="H133" s="171">
        <v>26728</v>
      </c>
      <c r="I133" s="171">
        <v>17821</v>
      </c>
      <c r="J133" s="171">
        <v>6237</v>
      </c>
      <c r="K133" s="171">
        <v>2670</v>
      </c>
      <c r="L133" s="171"/>
      <c r="M133" s="161"/>
      <c r="N133" s="173">
        <f>IF(H133=0,"-",C133/H133*100-100)</f>
        <v>4.631846752469329</v>
      </c>
      <c r="O133" s="174">
        <f>IF(H133=0,"-",D133/I133*100-100)</f>
        <v>5.145614724201792</v>
      </c>
      <c r="P133" s="175">
        <f>IF(H133=0,"-",F133/(K133+L133)*100-100)</f>
        <v>0</v>
      </c>
      <c r="Q133" s="256" t="s">
        <v>2844</v>
      </c>
      <c r="R133" s="261">
        <f>34+4</f>
        <v>38</v>
      </c>
      <c r="S133" s="261"/>
      <c r="T133" s="261"/>
      <c r="U133" s="261"/>
      <c r="V133" s="187"/>
      <c r="W133" s="176">
        <v>22</v>
      </c>
      <c r="X133" s="176"/>
      <c r="Y133" s="176"/>
      <c r="Z133" s="176"/>
    </row>
    <row r="134" spans="1:26" s="6" customFormat="1" ht="13.5" thickBot="1">
      <c r="A134" s="116"/>
      <c r="B134" s="117"/>
      <c r="C134" s="118">
        <v>40653</v>
      </c>
      <c r="D134" s="119">
        <v>25136</v>
      </c>
      <c r="E134" s="119">
        <v>8798</v>
      </c>
      <c r="F134" s="128">
        <v>6719</v>
      </c>
      <c r="H134" s="178">
        <v>39145</v>
      </c>
      <c r="I134" s="178">
        <v>24019</v>
      </c>
      <c r="J134" s="178">
        <v>8407</v>
      </c>
      <c r="K134" s="178">
        <v>6719</v>
      </c>
      <c r="L134" s="178"/>
      <c r="M134" s="161"/>
      <c r="N134" s="180">
        <f t="shared" si="3"/>
        <v>3.85234384978925</v>
      </c>
      <c r="O134" s="181">
        <f t="shared" si="4"/>
        <v>4.650485032682468</v>
      </c>
      <c r="P134" s="182">
        <f t="shared" si="5"/>
        <v>0</v>
      </c>
      <c r="Q134" s="256"/>
      <c r="R134" s="263">
        <f>R133</f>
        <v>38</v>
      </c>
      <c r="S134" s="263">
        <f>S133</f>
        <v>0</v>
      </c>
      <c r="T134" s="263">
        <f>T133</f>
        <v>0</v>
      </c>
      <c r="U134" s="263">
        <f>U133</f>
        <v>0</v>
      </c>
      <c r="V134" s="187"/>
      <c r="W134" s="183">
        <f>W133</f>
        <v>22</v>
      </c>
      <c r="X134" s="183">
        <f>X133</f>
        <v>0</v>
      </c>
      <c r="Y134" s="183">
        <f>Y133</f>
        <v>0</v>
      </c>
      <c r="Z134" s="183">
        <f>Z133</f>
        <v>0</v>
      </c>
    </row>
    <row r="135" spans="1:26" s="6" customFormat="1" ht="12.75" hidden="1">
      <c r="A135" s="275" t="s">
        <v>2150</v>
      </c>
      <c r="B135" s="276" t="s">
        <v>1949</v>
      </c>
      <c r="C135" s="114">
        <v>0</v>
      </c>
      <c r="D135" s="115">
        <v>0</v>
      </c>
      <c r="E135" s="115">
        <v>0</v>
      </c>
      <c r="F135" s="127">
        <v>0</v>
      </c>
      <c r="H135" s="171">
        <v>0</v>
      </c>
      <c r="I135" s="171">
        <v>0</v>
      </c>
      <c r="J135" s="171">
        <v>0</v>
      </c>
      <c r="K135" s="171">
        <v>0</v>
      </c>
      <c r="L135" s="171"/>
      <c r="M135" s="161"/>
      <c r="N135" s="173" t="str">
        <f>IF(H135=0,"-",C135/H135*100-100)</f>
        <v>-</v>
      </c>
      <c r="O135" s="174" t="str">
        <f>IF(H135=0,"-",D135/I135*100-100)</f>
        <v>-</v>
      </c>
      <c r="P135" s="175" t="str">
        <f>IF(H135=0,"-",F135/(K135+L135)*100-100)</f>
        <v>-</v>
      </c>
      <c r="Q135" s="253"/>
      <c r="R135" s="261"/>
      <c r="S135" s="261"/>
      <c r="T135" s="261"/>
      <c r="U135" s="261"/>
      <c r="V135" s="187"/>
      <c r="W135" s="176"/>
      <c r="X135" s="176"/>
      <c r="Y135" s="176"/>
      <c r="Z135" s="176"/>
    </row>
    <row r="136" spans="1:26" s="6" customFormat="1" ht="13.5" hidden="1" thickBot="1">
      <c r="A136" s="277"/>
      <c r="B136" s="278"/>
      <c r="C136" s="118">
        <v>0</v>
      </c>
      <c r="D136" s="119">
        <v>0</v>
      </c>
      <c r="E136" s="119">
        <v>0</v>
      </c>
      <c r="F136" s="128">
        <v>0</v>
      </c>
      <c r="H136" s="178">
        <v>0</v>
      </c>
      <c r="I136" s="178">
        <v>0</v>
      </c>
      <c r="J136" s="178">
        <v>0</v>
      </c>
      <c r="K136" s="178">
        <v>0</v>
      </c>
      <c r="L136" s="178"/>
      <c r="M136" s="161"/>
      <c r="N136" s="180" t="str">
        <f aca="true" t="shared" si="6" ref="N136:N198">IF(H136=0,"-",C136/H136*100-100)</f>
        <v>-</v>
      </c>
      <c r="O136" s="181" t="str">
        <f aca="true" t="shared" si="7" ref="O136:O198">IF(H136=0,"-",D136/I136*100-100)</f>
        <v>-</v>
      </c>
      <c r="P136" s="182" t="str">
        <f aca="true" t="shared" si="8" ref="P136:P198">IF(H136=0,"-",F136/(K136+L136)*100-100)</f>
        <v>-</v>
      </c>
      <c r="Q136" s="253"/>
      <c r="R136" s="263">
        <f>R135</f>
        <v>0</v>
      </c>
      <c r="S136" s="263">
        <f>S135</f>
        <v>0</v>
      </c>
      <c r="T136" s="263">
        <f>T135</f>
        <v>0</v>
      </c>
      <c r="U136" s="263">
        <f>U135</f>
        <v>0</v>
      </c>
      <c r="V136" s="187"/>
      <c r="W136" s="183">
        <f>W135</f>
        <v>0</v>
      </c>
      <c r="X136" s="183">
        <f>X135</f>
        <v>0</v>
      </c>
      <c r="Y136" s="183">
        <f>Y135</f>
        <v>0</v>
      </c>
      <c r="Z136" s="183">
        <f>Z135</f>
        <v>0</v>
      </c>
    </row>
    <row r="137" spans="1:26" s="6" customFormat="1" ht="12.75">
      <c r="A137" s="112" t="s">
        <v>2151</v>
      </c>
      <c r="B137" s="113" t="s">
        <v>184</v>
      </c>
      <c r="C137" s="114">
        <v>29963</v>
      </c>
      <c r="D137" s="115">
        <v>20218</v>
      </c>
      <c r="E137" s="115">
        <v>7076</v>
      </c>
      <c r="F137" s="127">
        <v>2669</v>
      </c>
      <c r="H137" s="171">
        <v>28627</v>
      </c>
      <c r="I137" s="171">
        <v>19228</v>
      </c>
      <c r="J137" s="171">
        <v>6730</v>
      </c>
      <c r="K137" s="171">
        <v>2669</v>
      </c>
      <c r="L137" s="171"/>
      <c r="M137" s="161"/>
      <c r="N137" s="173">
        <f>IF(H137=0,"-",C137/H137*100-100)</f>
        <v>4.666922835085757</v>
      </c>
      <c r="O137" s="174">
        <f>IF(H137=0,"-",D137/I137*100-100)</f>
        <v>5.148741418764288</v>
      </c>
      <c r="P137" s="175">
        <f>IF(H137=0,"-",F137/(K137+L137)*100-100)</f>
        <v>0</v>
      </c>
      <c r="Q137" s="250"/>
      <c r="R137" s="261">
        <v>14</v>
      </c>
      <c r="S137" s="261"/>
      <c r="T137" s="261"/>
      <c r="U137" s="261"/>
      <c r="V137" s="187"/>
      <c r="W137" s="176">
        <v>5</v>
      </c>
      <c r="X137" s="176"/>
      <c r="Y137" s="176"/>
      <c r="Z137" s="176"/>
    </row>
    <row r="138" spans="1:26" s="6" customFormat="1" ht="13.5" thickBot="1">
      <c r="A138" s="116"/>
      <c r="B138" s="117"/>
      <c r="C138" s="118">
        <v>34777</v>
      </c>
      <c r="D138" s="119">
        <v>20798</v>
      </c>
      <c r="E138" s="119">
        <v>7279</v>
      </c>
      <c r="F138" s="128">
        <v>6700</v>
      </c>
      <c r="H138" s="178">
        <v>33530</v>
      </c>
      <c r="I138" s="178">
        <v>19874</v>
      </c>
      <c r="J138" s="178">
        <v>6956</v>
      </c>
      <c r="K138" s="178">
        <v>6700</v>
      </c>
      <c r="L138" s="178"/>
      <c r="M138" s="161"/>
      <c r="N138" s="180">
        <f t="shared" si="6"/>
        <v>3.7190575603936793</v>
      </c>
      <c r="O138" s="181">
        <f t="shared" si="7"/>
        <v>4.649290530341148</v>
      </c>
      <c r="P138" s="182">
        <f t="shared" si="8"/>
        <v>0</v>
      </c>
      <c r="Q138" s="250"/>
      <c r="R138" s="263">
        <f>R137</f>
        <v>14</v>
      </c>
      <c r="S138" s="263">
        <f>S137</f>
        <v>0</v>
      </c>
      <c r="T138" s="263">
        <f>T137</f>
        <v>0</v>
      </c>
      <c r="U138" s="263">
        <f>U137</f>
        <v>0</v>
      </c>
      <c r="V138" s="187"/>
      <c r="W138" s="183">
        <f>W137</f>
        <v>5</v>
      </c>
      <c r="X138" s="183">
        <f>X137</f>
        <v>0</v>
      </c>
      <c r="Y138" s="183">
        <f>Y137</f>
        <v>0</v>
      </c>
      <c r="Z138" s="183">
        <f>Z137</f>
        <v>0</v>
      </c>
    </row>
    <row r="139" spans="1:26" s="6" customFormat="1" ht="12.75">
      <c r="A139" s="112" t="s">
        <v>2152</v>
      </c>
      <c r="B139" s="113" t="s">
        <v>190</v>
      </c>
      <c r="C139" s="114">
        <v>25819</v>
      </c>
      <c r="D139" s="115">
        <v>17152</v>
      </c>
      <c r="E139" s="115">
        <v>6003</v>
      </c>
      <c r="F139" s="127">
        <v>2664</v>
      </c>
      <c r="H139" s="171">
        <v>24685</v>
      </c>
      <c r="I139" s="171">
        <v>16312</v>
      </c>
      <c r="J139" s="171">
        <v>5709</v>
      </c>
      <c r="K139" s="171">
        <v>2664</v>
      </c>
      <c r="L139" s="171"/>
      <c r="M139" s="161"/>
      <c r="N139" s="173">
        <f>IF(H139=0,"-",C139/H139*100-100)</f>
        <v>4.593882924853148</v>
      </c>
      <c r="O139" s="174">
        <f>IF(H139=0,"-",D139/I139*100-100)</f>
        <v>5.149583128984787</v>
      </c>
      <c r="P139" s="175">
        <f>IF(H139=0,"-",F139/(K139+L139)*100-100)</f>
        <v>0</v>
      </c>
      <c r="Q139" s="256" t="s">
        <v>2844</v>
      </c>
      <c r="R139" s="261">
        <f>120+1</f>
        <v>121</v>
      </c>
      <c r="S139" s="261">
        <v>1</v>
      </c>
      <c r="T139" s="261"/>
      <c r="U139" s="261"/>
      <c r="V139" s="187"/>
      <c r="W139" s="176">
        <v>106</v>
      </c>
      <c r="X139" s="176">
        <v>2</v>
      </c>
      <c r="Y139" s="176"/>
      <c r="Z139" s="176"/>
    </row>
    <row r="140" spans="1:26" s="6" customFormat="1" ht="13.5" thickBot="1">
      <c r="A140" s="116"/>
      <c r="B140" s="117"/>
      <c r="C140" s="118">
        <v>28639</v>
      </c>
      <c r="D140" s="119">
        <v>18512</v>
      </c>
      <c r="E140" s="119">
        <v>6479</v>
      </c>
      <c r="F140" s="128">
        <v>3648</v>
      </c>
      <c r="H140" s="178">
        <v>27528</v>
      </c>
      <c r="I140" s="178">
        <v>17689</v>
      </c>
      <c r="J140" s="178">
        <v>6191</v>
      </c>
      <c r="K140" s="178">
        <v>3648</v>
      </c>
      <c r="L140" s="178"/>
      <c r="M140" s="161"/>
      <c r="N140" s="180">
        <f t="shared" si="6"/>
        <v>4.035890729439103</v>
      </c>
      <c r="O140" s="181">
        <f t="shared" si="7"/>
        <v>4.65260896602409</v>
      </c>
      <c r="P140" s="182">
        <f t="shared" si="8"/>
        <v>0</v>
      </c>
      <c r="Q140" s="256"/>
      <c r="R140" s="263">
        <f>R139</f>
        <v>121</v>
      </c>
      <c r="S140" s="263">
        <f>S139</f>
        <v>1</v>
      </c>
      <c r="T140" s="263">
        <f>T139</f>
        <v>0</v>
      </c>
      <c r="U140" s="263">
        <f>U139</f>
        <v>0</v>
      </c>
      <c r="V140" s="187"/>
      <c r="W140" s="183">
        <f>W139</f>
        <v>106</v>
      </c>
      <c r="X140" s="183">
        <f>X139</f>
        <v>2</v>
      </c>
      <c r="Y140" s="183">
        <f>Y139</f>
        <v>0</v>
      </c>
      <c r="Z140" s="183">
        <f>Z139</f>
        <v>0</v>
      </c>
    </row>
    <row r="141" spans="1:26" s="6" customFormat="1" ht="12.75" hidden="1">
      <c r="A141" s="275" t="s">
        <v>2153</v>
      </c>
      <c r="B141" s="276" t="s">
        <v>192</v>
      </c>
      <c r="C141" s="114">
        <v>0</v>
      </c>
      <c r="D141" s="115">
        <v>0</v>
      </c>
      <c r="E141" s="115">
        <v>0</v>
      </c>
      <c r="F141" s="127">
        <v>0</v>
      </c>
      <c r="H141" s="171">
        <v>0</v>
      </c>
      <c r="I141" s="171">
        <v>0</v>
      </c>
      <c r="J141" s="171">
        <v>0</v>
      </c>
      <c r="K141" s="171">
        <v>0</v>
      </c>
      <c r="L141" s="171"/>
      <c r="M141" s="161"/>
      <c r="N141" s="173" t="str">
        <f>IF(H141=0,"-",C141/H141*100-100)</f>
        <v>-</v>
      </c>
      <c r="O141" s="174" t="str">
        <f>IF(H141=0,"-",D141/I141*100-100)</f>
        <v>-</v>
      </c>
      <c r="P141" s="175" t="str">
        <f>IF(H141=0,"-",F141/(K141+L141)*100-100)</f>
        <v>-</v>
      </c>
      <c r="Q141" s="253"/>
      <c r="R141" s="261"/>
      <c r="S141" s="261"/>
      <c r="T141" s="261"/>
      <c r="U141" s="261"/>
      <c r="V141" s="187"/>
      <c r="W141" s="176"/>
      <c r="X141" s="176"/>
      <c r="Y141" s="176"/>
      <c r="Z141" s="176"/>
    </row>
    <row r="142" spans="1:26" s="6" customFormat="1" ht="13.5" hidden="1" thickBot="1">
      <c r="A142" s="277"/>
      <c r="B142" s="278"/>
      <c r="C142" s="118">
        <v>0</v>
      </c>
      <c r="D142" s="119">
        <v>0</v>
      </c>
      <c r="E142" s="119">
        <v>0</v>
      </c>
      <c r="F142" s="128">
        <v>0</v>
      </c>
      <c r="H142" s="178">
        <v>0</v>
      </c>
      <c r="I142" s="178">
        <v>0</v>
      </c>
      <c r="J142" s="178">
        <v>0</v>
      </c>
      <c r="K142" s="178">
        <v>0</v>
      </c>
      <c r="L142" s="178"/>
      <c r="M142" s="161"/>
      <c r="N142" s="180" t="str">
        <f t="shared" si="6"/>
        <v>-</v>
      </c>
      <c r="O142" s="181" t="str">
        <f t="shared" si="7"/>
        <v>-</v>
      </c>
      <c r="P142" s="182" t="str">
        <f t="shared" si="8"/>
        <v>-</v>
      </c>
      <c r="Q142" s="253"/>
      <c r="R142" s="263">
        <f>R141</f>
        <v>0</v>
      </c>
      <c r="S142" s="263">
        <f>S141</f>
        <v>0</v>
      </c>
      <c r="T142" s="263">
        <f>T141</f>
        <v>0</v>
      </c>
      <c r="U142" s="263">
        <f>U141</f>
        <v>0</v>
      </c>
      <c r="V142" s="187"/>
      <c r="W142" s="183">
        <f>W141</f>
        <v>0</v>
      </c>
      <c r="X142" s="183">
        <f>X141</f>
        <v>0</v>
      </c>
      <c r="Y142" s="183">
        <f>Y141</f>
        <v>0</v>
      </c>
      <c r="Z142" s="183">
        <f>Z141</f>
        <v>0</v>
      </c>
    </row>
    <row r="143" spans="1:26" s="6" customFormat="1" ht="12.75">
      <c r="A143" s="112" t="s">
        <v>2154</v>
      </c>
      <c r="B143" s="113" t="s">
        <v>1950</v>
      </c>
      <c r="C143" s="114">
        <v>25802</v>
      </c>
      <c r="D143" s="115">
        <v>17139</v>
      </c>
      <c r="E143" s="115">
        <v>5999</v>
      </c>
      <c r="F143" s="127">
        <v>2664</v>
      </c>
      <c r="H143" s="171">
        <v>24669</v>
      </c>
      <c r="I143" s="171">
        <v>16300</v>
      </c>
      <c r="J143" s="171">
        <v>5705</v>
      </c>
      <c r="K143" s="171">
        <v>2664</v>
      </c>
      <c r="L143" s="171"/>
      <c r="M143" s="161"/>
      <c r="N143" s="173">
        <f>IF(H143=0,"-",C143/H143*100-100)</f>
        <v>4.592808788357857</v>
      </c>
      <c r="O143" s="174">
        <f>IF(H143=0,"-",D143/I143*100-100)</f>
        <v>5.1472392638036695</v>
      </c>
      <c r="P143" s="175">
        <f>IF(H143=0,"-",F143/(K143+L143)*100-100)</f>
        <v>0</v>
      </c>
      <c r="Q143" s="253"/>
      <c r="R143" s="261">
        <v>1</v>
      </c>
      <c r="S143" s="261"/>
      <c r="T143" s="261"/>
      <c r="U143" s="261"/>
      <c r="V143" s="187"/>
      <c r="W143" s="176"/>
      <c r="X143" s="176"/>
      <c r="Y143" s="176"/>
      <c r="Z143" s="176"/>
    </row>
    <row r="144" spans="1:26" s="6" customFormat="1" ht="13.5" thickBot="1">
      <c r="A144" s="116"/>
      <c r="B144" s="117"/>
      <c r="C144" s="118">
        <v>37474</v>
      </c>
      <c r="D144" s="119">
        <v>22788</v>
      </c>
      <c r="E144" s="119">
        <v>7976</v>
      </c>
      <c r="F144" s="128">
        <v>6710</v>
      </c>
      <c r="H144" s="178">
        <v>36106</v>
      </c>
      <c r="I144" s="178">
        <v>21775</v>
      </c>
      <c r="J144" s="178">
        <v>7621</v>
      </c>
      <c r="K144" s="178">
        <v>6710</v>
      </c>
      <c r="L144" s="178"/>
      <c r="M144" s="161"/>
      <c r="N144" s="180">
        <f t="shared" si="6"/>
        <v>3.78884395945272</v>
      </c>
      <c r="O144" s="181">
        <f t="shared" si="7"/>
        <v>4.652123995407578</v>
      </c>
      <c r="P144" s="182">
        <f t="shared" si="8"/>
        <v>0</v>
      </c>
      <c r="Q144" s="253"/>
      <c r="R144" s="263">
        <f>R143</f>
        <v>1</v>
      </c>
      <c r="S144" s="263">
        <f>S143</f>
        <v>0</v>
      </c>
      <c r="T144" s="263">
        <f>T143</f>
        <v>0</v>
      </c>
      <c r="U144" s="263">
        <f>U143</f>
        <v>0</v>
      </c>
      <c r="V144" s="187"/>
      <c r="W144" s="183">
        <f>W143</f>
        <v>0</v>
      </c>
      <c r="X144" s="183">
        <f>X143</f>
        <v>0</v>
      </c>
      <c r="Y144" s="183">
        <f>Y143</f>
        <v>0</v>
      </c>
      <c r="Z144" s="183">
        <f>Z143</f>
        <v>0</v>
      </c>
    </row>
    <row r="145" spans="1:26" s="6" customFormat="1" ht="12.75" hidden="1">
      <c r="A145" s="275" t="s">
        <v>2155</v>
      </c>
      <c r="B145" s="276" t="s">
        <v>1951</v>
      </c>
      <c r="C145" s="114">
        <v>0</v>
      </c>
      <c r="D145" s="115">
        <v>0</v>
      </c>
      <c r="E145" s="115">
        <v>0</v>
      </c>
      <c r="F145" s="127">
        <v>0</v>
      </c>
      <c r="H145" s="171">
        <v>0</v>
      </c>
      <c r="I145" s="171">
        <v>0</v>
      </c>
      <c r="J145" s="171">
        <v>0</v>
      </c>
      <c r="K145" s="171">
        <v>0</v>
      </c>
      <c r="L145" s="171"/>
      <c r="M145" s="161"/>
      <c r="N145" s="173" t="str">
        <f>IF(H145=0,"-",C145/H145*100-100)</f>
        <v>-</v>
      </c>
      <c r="O145" s="174" t="str">
        <f>IF(H145=0,"-",D145/I145*100-100)</f>
        <v>-</v>
      </c>
      <c r="P145" s="175" t="str">
        <f>IF(H145=0,"-",F145/(K145+L145)*100-100)</f>
        <v>-</v>
      </c>
      <c r="Q145" s="253"/>
      <c r="R145" s="261"/>
      <c r="S145" s="261"/>
      <c r="T145" s="261"/>
      <c r="U145" s="261"/>
      <c r="V145" s="187"/>
      <c r="W145" s="176"/>
      <c r="X145" s="176"/>
      <c r="Y145" s="176"/>
      <c r="Z145" s="176"/>
    </row>
    <row r="146" spans="1:26" s="6" customFormat="1" ht="13.5" hidden="1" thickBot="1">
      <c r="A146" s="277"/>
      <c r="B146" s="278"/>
      <c r="C146" s="118">
        <v>0</v>
      </c>
      <c r="D146" s="119">
        <v>0</v>
      </c>
      <c r="E146" s="119">
        <v>0</v>
      </c>
      <c r="F146" s="128">
        <v>0</v>
      </c>
      <c r="H146" s="178">
        <v>0</v>
      </c>
      <c r="I146" s="178">
        <v>0</v>
      </c>
      <c r="J146" s="178">
        <v>0</v>
      </c>
      <c r="K146" s="178">
        <v>0</v>
      </c>
      <c r="L146" s="178"/>
      <c r="M146" s="161"/>
      <c r="N146" s="180" t="str">
        <f t="shared" si="6"/>
        <v>-</v>
      </c>
      <c r="O146" s="181" t="str">
        <f t="shared" si="7"/>
        <v>-</v>
      </c>
      <c r="P146" s="182" t="str">
        <f t="shared" si="8"/>
        <v>-</v>
      </c>
      <c r="Q146" s="253"/>
      <c r="R146" s="263">
        <f>R145</f>
        <v>0</v>
      </c>
      <c r="S146" s="263">
        <f>S145</f>
        <v>0</v>
      </c>
      <c r="T146" s="263">
        <f>T145</f>
        <v>0</v>
      </c>
      <c r="U146" s="263">
        <f>U145</f>
        <v>0</v>
      </c>
      <c r="V146" s="187"/>
      <c r="W146" s="183">
        <f>W145</f>
        <v>0</v>
      </c>
      <c r="X146" s="183">
        <f>X145</f>
        <v>0</v>
      </c>
      <c r="Y146" s="183">
        <f>Y145</f>
        <v>0</v>
      </c>
      <c r="Z146" s="183">
        <f>Z145</f>
        <v>0</v>
      </c>
    </row>
    <row r="147" spans="1:26" s="6" customFormat="1" ht="12.75" hidden="1">
      <c r="A147" s="275" t="s">
        <v>2156</v>
      </c>
      <c r="B147" s="276" t="s">
        <v>1952</v>
      </c>
      <c r="C147" s="114">
        <v>0</v>
      </c>
      <c r="D147" s="115">
        <v>0</v>
      </c>
      <c r="E147" s="115">
        <v>0</v>
      </c>
      <c r="F147" s="127">
        <v>0</v>
      </c>
      <c r="H147" s="171">
        <v>0</v>
      </c>
      <c r="I147" s="171">
        <v>0</v>
      </c>
      <c r="J147" s="171">
        <v>0</v>
      </c>
      <c r="K147" s="171">
        <v>0</v>
      </c>
      <c r="L147" s="171"/>
      <c r="M147" s="161"/>
      <c r="N147" s="173" t="str">
        <f>IF(H147=0,"-",C147/H147*100-100)</f>
        <v>-</v>
      </c>
      <c r="O147" s="174" t="str">
        <f>IF(H147=0,"-",D147/I147*100-100)</f>
        <v>-</v>
      </c>
      <c r="P147" s="175" t="str">
        <f>IF(H147=0,"-",F147/(K147+L147)*100-100)</f>
        <v>-</v>
      </c>
      <c r="Q147" s="253"/>
      <c r="R147" s="261"/>
      <c r="S147" s="261"/>
      <c r="T147" s="261"/>
      <c r="U147" s="261"/>
      <c r="V147" s="187"/>
      <c r="W147" s="176"/>
      <c r="X147" s="176"/>
      <c r="Y147" s="176"/>
      <c r="Z147" s="176"/>
    </row>
    <row r="148" spans="1:26" s="6" customFormat="1" ht="13.5" hidden="1" thickBot="1">
      <c r="A148" s="277"/>
      <c r="B148" s="278"/>
      <c r="C148" s="118">
        <v>0</v>
      </c>
      <c r="D148" s="119">
        <v>0</v>
      </c>
      <c r="E148" s="119">
        <v>0</v>
      </c>
      <c r="F148" s="128">
        <v>0</v>
      </c>
      <c r="H148" s="178">
        <v>0</v>
      </c>
      <c r="I148" s="178">
        <v>0</v>
      </c>
      <c r="J148" s="178">
        <v>0</v>
      </c>
      <c r="K148" s="178">
        <v>0</v>
      </c>
      <c r="L148" s="178"/>
      <c r="M148" s="161"/>
      <c r="N148" s="180" t="str">
        <f t="shared" si="6"/>
        <v>-</v>
      </c>
      <c r="O148" s="181" t="str">
        <f t="shared" si="7"/>
        <v>-</v>
      </c>
      <c r="P148" s="182" t="str">
        <f t="shared" si="8"/>
        <v>-</v>
      </c>
      <c r="Q148" s="253"/>
      <c r="R148" s="263">
        <f>R147</f>
        <v>0</v>
      </c>
      <c r="S148" s="263">
        <f>S147</f>
        <v>0</v>
      </c>
      <c r="T148" s="263">
        <f>T147</f>
        <v>0</v>
      </c>
      <c r="U148" s="263">
        <f>U147</f>
        <v>0</v>
      </c>
      <c r="V148" s="187"/>
      <c r="W148" s="183">
        <f>W147</f>
        <v>0</v>
      </c>
      <c r="X148" s="183">
        <f>X147</f>
        <v>0</v>
      </c>
      <c r="Y148" s="183">
        <f>Y147</f>
        <v>0</v>
      </c>
      <c r="Z148" s="183">
        <f>Z147</f>
        <v>0</v>
      </c>
    </row>
    <row r="149" spans="1:26" s="6" customFormat="1" ht="12.75">
      <c r="A149" s="112" t="s">
        <v>2157</v>
      </c>
      <c r="B149" s="113" t="s">
        <v>1953</v>
      </c>
      <c r="C149" s="114">
        <v>28272</v>
      </c>
      <c r="D149" s="115">
        <v>18962</v>
      </c>
      <c r="E149" s="115">
        <v>6637</v>
      </c>
      <c r="F149" s="127">
        <v>2673</v>
      </c>
      <c r="H149" s="171">
        <v>27019</v>
      </c>
      <c r="I149" s="171">
        <v>18034</v>
      </c>
      <c r="J149" s="171">
        <v>6312</v>
      </c>
      <c r="K149" s="171">
        <v>2673</v>
      </c>
      <c r="L149" s="171"/>
      <c r="M149" s="161"/>
      <c r="N149" s="173">
        <f>IF(H149=0,"-",C149/H149*100-100)</f>
        <v>4.637477330767254</v>
      </c>
      <c r="O149" s="174">
        <f>IF(H149=0,"-",D149/I149*100-100)</f>
        <v>5.145835643783968</v>
      </c>
      <c r="P149" s="175">
        <f>IF(H149=0,"-",F149/(K149+L149)*100-100)</f>
        <v>0</v>
      </c>
      <c r="Q149" s="253"/>
      <c r="R149" s="261">
        <v>30</v>
      </c>
      <c r="S149" s="261"/>
      <c r="T149" s="261"/>
      <c r="U149" s="261"/>
      <c r="V149" s="187"/>
      <c r="W149" s="176"/>
      <c r="X149" s="176"/>
      <c r="Y149" s="176"/>
      <c r="Z149" s="176"/>
    </row>
    <row r="150" spans="1:26" s="6" customFormat="1" ht="13.5" thickBot="1">
      <c r="A150" s="116"/>
      <c r="B150" s="117"/>
      <c r="C150" s="118">
        <v>32506</v>
      </c>
      <c r="D150" s="119">
        <v>20243</v>
      </c>
      <c r="E150" s="119">
        <v>7085</v>
      </c>
      <c r="F150" s="128">
        <v>5178</v>
      </c>
      <c r="H150" s="178">
        <v>31291</v>
      </c>
      <c r="I150" s="178">
        <v>19343</v>
      </c>
      <c r="J150" s="178">
        <v>6770</v>
      </c>
      <c r="K150" s="178">
        <v>5178</v>
      </c>
      <c r="L150" s="178"/>
      <c r="M150" s="161"/>
      <c r="N150" s="180">
        <f t="shared" si="6"/>
        <v>3.8829056278162994</v>
      </c>
      <c r="O150" s="181">
        <f t="shared" si="7"/>
        <v>4.652845990797687</v>
      </c>
      <c r="P150" s="182">
        <f t="shared" si="8"/>
        <v>0</v>
      </c>
      <c r="Q150" s="253"/>
      <c r="R150" s="263">
        <f>R149</f>
        <v>30</v>
      </c>
      <c r="S150" s="263">
        <f>S149</f>
        <v>0</v>
      </c>
      <c r="T150" s="263">
        <f>T149</f>
        <v>0</v>
      </c>
      <c r="U150" s="263">
        <f>U149</f>
        <v>0</v>
      </c>
      <c r="V150" s="187"/>
      <c r="W150" s="183">
        <f>W149</f>
        <v>0</v>
      </c>
      <c r="X150" s="183">
        <f>X149</f>
        <v>0</v>
      </c>
      <c r="Y150" s="183">
        <f>Y149</f>
        <v>0</v>
      </c>
      <c r="Z150" s="183">
        <f>Z149</f>
        <v>0</v>
      </c>
    </row>
    <row r="151" spans="1:26" s="6" customFormat="1" ht="12.75">
      <c r="A151" s="112" t="s">
        <v>2158</v>
      </c>
      <c r="B151" s="113" t="s">
        <v>207</v>
      </c>
      <c r="C151" s="114">
        <v>33911</v>
      </c>
      <c r="D151" s="115">
        <v>23146</v>
      </c>
      <c r="E151" s="115">
        <v>8101</v>
      </c>
      <c r="F151" s="127">
        <v>2664</v>
      </c>
      <c r="H151" s="171">
        <v>32388</v>
      </c>
      <c r="I151" s="171">
        <v>22018</v>
      </c>
      <c r="J151" s="171">
        <v>7706</v>
      </c>
      <c r="K151" s="171">
        <v>2664</v>
      </c>
      <c r="L151" s="171"/>
      <c r="M151" s="161"/>
      <c r="N151" s="173">
        <f>IF(H151=0,"-",C151/H151*100-100)</f>
        <v>4.702358898357417</v>
      </c>
      <c r="O151" s="174">
        <f>IF(H151=0,"-",D151/I151*100-100)</f>
        <v>5.1230811154509865</v>
      </c>
      <c r="P151" s="175">
        <f>IF(H151=0,"-",F151/(K151+L151)*100-100)</f>
        <v>0</v>
      </c>
      <c r="Q151" s="250"/>
      <c r="R151" s="261">
        <v>231</v>
      </c>
      <c r="S151" s="261"/>
      <c r="T151" s="261"/>
      <c r="U151" s="261"/>
      <c r="V151" s="187"/>
      <c r="W151" s="176">
        <v>203</v>
      </c>
      <c r="X151" s="176"/>
      <c r="Y151" s="176"/>
      <c r="Z151" s="176"/>
    </row>
    <row r="152" spans="1:26" s="6" customFormat="1" ht="13.5" thickBot="1">
      <c r="A152" s="116"/>
      <c r="B152" s="117"/>
      <c r="C152" s="118">
        <v>29499</v>
      </c>
      <c r="D152" s="119">
        <v>14645</v>
      </c>
      <c r="E152" s="119">
        <v>5126</v>
      </c>
      <c r="F152" s="128">
        <v>9728</v>
      </c>
      <c r="H152" s="178">
        <v>28620</v>
      </c>
      <c r="I152" s="178">
        <v>13994</v>
      </c>
      <c r="J152" s="178">
        <v>4898</v>
      </c>
      <c r="K152" s="178">
        <v>9728</v>
      </c>
      <c r="L152" s="178"/>
      <c r="M152" s="161"/>
      <c r="N152" s="180">
        <f t="shared" si="6"/>
        <v>3.0712788259958046</v>
      </c>
      <c r="O152" s="181">
        <f t="shared" si="7"/>
        <v>4.651993711590691</v>
      </c>
      <c r="P152" s="182">
        <f t="shared" si="8"/>
        <v>0</v>
      </c>
      <c r="Q152" s="250"/>
      <c r="R152" s="263">
        <f>R151</f>
        <v>231</v>
      </c>
      <c r="S152" s="263">
        <f>S151</f>
        <v>0</v>
      </c>
      <c r="T152" s="263">
        <f>T151</f>
        <v>0</v>
      </c>
      <c r="U152" s="263">
        <f>U151</f>
        <v>0</v>
      </c>
      <c r="V152" s="187"/>
      <c r="W152" s="183">
        <f>W151</f>
        <v>203</v>
      </c>
      <c r="X152" s="183">
        <f>X151</f>
        <v>0</v>
      </c>
      <c r="Y152" s="183">
        <f>Y151</f>
        <v>0</v>
      </c>
      <c r="Z152" s="183">
        <f>Z151</f>
        <v>0</v>
      </c>
    </row>
    <row r="153" spans="1:26" s="6" customFormat="1" ht="12.75" hidden="1">
      <c r="A153" s="275" t="s">
        <v>2159</v>
      </c>
      <c r="B153" s="276" t="s">
        <v>1954</v>
      </c>
      <c r="C153" s="114">
        <v>0</v>
      </c>
      <c r="D153" s="115">
        <v>0</v>
      </c>
      <c r="E153" s="115">
        <v>0</v>
      </c>
      <c r="F153" s="127">
        <v>0</v>
      </c>
      <c r="H153" s="171">
        <v>0</v>
      </c>
      <c r="I153" s="171">
        <v>0</v>
      </c>
      <c r="J153" s="171">
        <v>0</v>
      </c>
      <c r="K153" s="171">
        <v>0</v>
      </c>
      <c r="L153" s="171"/>
      <c r="M153" s="161"/>
      <c r="N153" s="173" t="str">
        <f>IF(H153=0,"-",C153/H153*100-100)</f>
        <v>-</v>
      </c>
      <c r="O153" s="174" t="str">
        <f>IF(H153=0,"-",D153/I153*100-100)</f>
        <v>-</v>
      </c>
      <c r="P153" s="175" t="str">
        <f>IF(H153=0,"-",F153/(K153+L153)*100-100)</f>
        <v>-</v>
      </c>
      <c r="Q153" s="253"/>
      <c r="R153" s="261"/>
      <c r="S153" s="261"/>
      <c r="T153" s="261"/>
      <c r="U153" s="261"/>
      <c r="V153" s="187"/>
      <c r="W153" s="176"/>
      <c r="X153" s="176"/>
      <c r="Y153" s="176"/>
      <c r="Z153" s="176"/>
    </row>
    <row r="154" spans="1:26" s="6" customFormat="1" ht="13.5" hidden="1" thickBot="1">
      <c r="A154" s="277"/>
      <c r="B154" s="278"/>
      <c r="C154" s="118">
        <v>0</v>
      </c>
      <c r="D154" s="119">
        <v>0</v>
      </c>
      <c r="E154" s="119">
        <v>0</v>
      </c>
      <c r="F154" s="128">
        <v>0</v>
      </c>
      <c r="H154" s="178">
        <v>0</v>
      </c>
      <c r="I154" s="178">
        <v>0</v>
      </c>
      <c r="J154" s="178">
        <v>0</v>
      </c>
      <c r="K154" s="178">
        <v>0</v>
      </c>
      <c r="L154" s="178"/>
      <c r="M154" s="161"/>
      <c r="N154" s="180" t="str">
        <f t="shared" si="6"/>
        <v>-</v>
      </c>
      <c r="O154" s="181" t="str">
        <f t="shared" si="7"/>
        <v>-</v>
      </c>
      <c r="P154" s="182" t="str">
        <f t="shared" si="8"/>
        <v>-</v>
      </c>
      <c r="Q154" s="253"/>
      <c r="R154" s="263">
        <f>R153</f>
        <v>0</v>
      </c>
      <c r="S154" s="263">
        <f>S153</f>
        <v>0</v>
      </c>
      <c r="T154" s="263">
        <f>T153</f>
        <v>0</v>
      </c>
      <c r="U154" s="263">
        <f>U153</f>
        <v>0</v>
      </c>
      <c r="V154" s="187"/>
      <c r="W154" s="183">
        <f>W153</f>
        <v>0</v>
      </c>
      <c r="X154" s="183">
        <f>X153</f>
        <v>0</v>
      </c>
      <c r="Y154" s="183">
        <f>Y153</f>
        <v>0</v>
      </c>
      <c r="Z154" s="183">
        <f>Z153</f>
        <v>0</v>
      </c>
    </row>
    <row r="155" spans="1:26" s="6" customFormat="1" ht="12.75" hidden="1">
      <c r="A155" s="275" t="s">
        <v>2160</v>
      </c>
      <c r="B155" s="276" t="s">
        <v>1955</v>
      </c>
      <c r="C155" s="114">
        <v>0</v>
      </c>
      <c r="D155" s="115">
        <v>0</v>
      </c>
      <c r="E155" s="115">
        <v>0</v>
      </c>
      <c r="F155" s="127">
        <v>0</v>
      </c>
      <c r="H155" s="171">
        <v>0</v>
      </c>
      <c r="I155" s="171">
        <v>0</v>
      </c>
      <c r="J155" s="171">
        <v>0</v>
      </c>
      <c r="K155" s="171">
        <v>0</v>
      </c>
      <c r="L155" s="171"/>
      <c r="M155" s="161"/>
      <c r="N155" s="173" t="str">
        <f>IF(H155=0,"-",C155/H155*100-100)</f>
        <v>-</v>
      </c>
      <c r="O155" s="174" t="str">
        <f>IF(H155=0,"-",D155/I155*100-100)</f>
        <v>-</v>
      </c>
      <c r="P155" s="175" t="str">
        <f>IF(H155=0,"-",F155/(K155+L155)*100-100)</f>
        <v>-</v>
      </c>
      <c r="Q155" s="253"/>
      <c r="R155" s="261"/>
      <c r="S155" s="261"/>
      <c r="T155" s="261"/>
      <c r="U155" s="261"/>
      <c r="V155" s="187"/>
      <c r="W155" s="176"/>
      <c r="X155" s="176"/>
      <c r="Y155" s="176"/>
      <c r="Z155" s="176"/>
    </row>
    <row r="156" spans="1:26" s="6" customFormat="1" ht="13.5" hidden="1" thickBot="1">
      <c r="A156" s="277"/>
      <c r="B156" s="278"/>
      <c r="C156" s="118">
        <v>0</v>
      </c>
      <c r="D156" s="119">
        <v>0</v>
      </c>
      <c r="E156" s="119">
        <v>0</v>
      </c>
      <c r="F156" s="128">
        <v>0</v>
      </c>
      <c r="H156" s="178">
        <v>0</v>
      </c>
      <c r="I156" s="178">
        <v>0</v>
      </c>
      <c r="J156" s="178">
        <v>0</v>
      </c>
      <c r="K156" s="178">
        <v>0</v>
      </c>
      <c r="L156" s="178"/>
      <c r="M156" s="161"/>
      <c r="N156" s="180" t="str">
        <f t="shared" si="6"/>
        <v>-</v>
      </c>
      <c r="O156" s="181" t="str">
        <f t="shared" si="7"/>
        <v>-</v>
      </c>
      <c r="P156" s="182" t="str">
        <f t="shared" si="8"/>
        <v>-</v>
      </c>
      <c r="Q156" s="253"/>
      <c r="R156" s="263">
        <f>R155</f>
        <v>0</v>
      </c>
      <c r="S156" s="263">
        <f>S155</f>
        <v>0</v>
      </c>
      <c r="T156" s="263">
        <f>T155</f>
        <v>0</v>
      </c>
      <c r="U156" s="263">
        <f>U155</f>
        <v>0</v>
      </c>
      <c r="V156" s="187"/>
      <c r="W156" s="183">
        <f>W155</f>
        <v>0</v>
      </c>
      <c r="X156" s="183">
        <f>X155</f>
        <v>0</v>
      </c>
      <c r="Y156" s="183">
        <f>Y155</f>
        <v>0</v>
      </c>
      <c r="Z156" s="183">
        <f>Z155</f>
        <v>0</v>
      </c>
    </row>
    <row r="157" spans="1:26" s="6" customFormat="1" ht="12.75" hidden="1">
      <c r="A157" s="275" t="s">
        <v>2161</v>
      </c>
      <c r="B157" s="276" t="s">
        <v>1956</v>
      </c>
      <c r="C157" s="114">
        <v>0</v>
      </c>
      <c r="D157" s="115">
        <v>0</v>
      </c>
      <c r="E157" s="115">
        <v>0</v>
      </c>
      <c r="F157" s="127">
        <v>0</v>
      </c>
      <c r="H157" s="171">
        <v>0</v>
      </c>
      <c r="I157" s="171">
        <v>0</v>
      </c>
      <c r="J157" s="171">
        <v>0</v>
      </c>
      <c r="K157" s="171">
        <v>0</v>
      </c>
      <c r="L157" s="171"/>
      <c r="M157" s="161"/>
      <c r="N157" s="173" t="str">
        <f>IF(H157=0,"-",C157/H157*100-100)</f>
        <v>-</v>
      </c>
      <c r="O157" s="174" t="str">
        <f>IF(H157=0,"-",D157/I157*100-100)</f>
        <v>-</v>
      </c>
      <c r="P157" s="175" t="str">
        <f>IF(H157=0,"-",F157/(K157+L157)*100-100)</f>
        <v>-</v>
      </c>
      <c r="Q157" s="253"/>
      <c r="R157" s="261"/>
      <c r="S157" s="261"/>
      <c r="T157" s="261"/>
      <c r="U157" s="261"/>
      <c r="V157" s="187"/>
      <c r="W157" s="176"/>
      <c r="X157" s="176"/>
      <c r="Y157" s="176"/>
      <c r="Z157" s="176"/>
    </row>
    <row r="158" spans="1:26" s="6" customFormat="1" ht="13.5" hidden="1" thickBot="1">
      <c r="A158" s="277"/>
      <c r="B158" s="278"/>
      <c r="C158" s="118">
        <v>0</v>
      </c>
      <c r="D158" s="119">
        <v>0</v>
      </c>
      <c r="E158" s="119">
        <v>0</v>
      </c>
      <c r="F158" s="128">
        <v>0</v>
      </c>
      <c r="H158" s="178">
        <v>0</v>
      </c>
      <c r="I158" s="178">
        <v>0</v>
      </c>
      <c r="J158" s="178">
        <v>0</v>
      </c>
      <c r="K158" s="178">
        <v>0</v>
      </c>
      <c r="L158" s="178"/>
      <c r="M158" s="161"/>
      <c r="N158" s="180" t="str">
        <f t="shared" si="6"/>
        <v>-</v>
      </c>
      <c r="O158" s="181" t="str">
        <f t="shared" si="7"/>
        <v>-</v>
      </c>
      <c r="P158" s="182" t="str">
        <f t="shared" si="8"/>
        <v>-</v>
      </c>
      <c r="Q158" s="253"/>
      <c r="R158" s="263">
        <f>R157</f>
        <v>0</v>
      </c>
      <c r="S158" s="263">
        <f>S157</f>
        <v>0</v>
      </c>
      <c r="T158" s="263">
        <f>T157</f>
        <v>0</v>
      </c>
      <c r="U158" s="263">
        <f>U157</f>
        <v>0</v>
      </c>
      <c r="V158" s="187"/>
      <c r="W158" s="183">
        <f>W157</f>
        <v>0</v>
      </c>
      <c r="X158" s="183">
        <f>X157</f>
        <v>0</v>
      </c>
      <c r="Y158" s="183">
        <f>Y157</f>
        <v>0</v>
      </c>
      <c r="Z158" s="183">
        <f>Z157</f>
        <v>0</v>
      </c>
    </row>
    <row r="159" spans="1:26" s="6" customFormat="1" ht="12.75">
      <c r="A159" s="112" t="s">
        <v>2162</v>
      </c>
      <c r="B159" s="113" t="s">
        <v>222</v>
      </c>
      <c r="C159" s="114">
        <v>25614</v>
      </c>
      <c r="D159" s="115">
        <v>16917</v>
      </c>
      <c r="E159" s="115">
        <v>5921</v>
      </c>
      <c r="F159" s="127">
        <v>2776</v>
      </c>
      <c r="H159" s="171">
        <v>24496</v>
      </c>
      <c r="I159" s="171">
        <v>16089</v>
      </c>
      <c r="J159" s="171">
        <v>5631</v>
      </c>
      <c r="K159" s="171">
        <v>2776</v>
      </c>
      <c r="L159" s="171"/>
      <c r="M159" s="161"/>
      <c r="N159" s="173">
        <f>IF(H159=0,"-",C159/H159*100-100)</f>
        <v>4.564010450685814</v>
      </c>
      <c r="O159" s="174">
        <f>IF(H159=0,"-",D159/I159*100-100)</f>
        <v>5.146373298526939</v>
      </c>
      <c r="P159" s="175">
        <f>IF(H159=0,"-",F159/(K159+L159)*100-100)</f>
        <v>0</v>
      </c>
      <c r="Q159" s="250"/>
      <c r="R159" s="261"/>
      <c r="S159" s="261">
        <v>113</v>
      </c>
      <c r="T159" s="261"/>
      <c r="U159" s="261"/>
      <c r="V159" s="187"/>
      <c r="W159" s="176"/>
      <c r="X159" s="176">
        <v>58</v>
      </c>
      <c r="Y159" s="176"/>
      <c r="Z159" s="176"/>
    </row>
    <row r="160" spans="1:26" s="6" customFormat="1" ht="13.5" thickBot="1">
      <c r="A160" s="116"/>
      <c r="B160" s="117"/>
      <c r="C160" s="118">
        <v>30201</v>
      </c>
      <c r="D160" s="119">
        <v>17374</v>
      </c>
      <c r="E160" s="119">
        <v>6081</v>
      </c>
      <c r="F160" s="128">
        <v>6746</v>
      </c>
      <c r="H160" s="178">
        <v>29159</v>
      </c>
      <c r="I160" s="178">
        <v>16602</v>
      </c>
      <c r="J160" s="178">
        <v>5811</v>
      </c>
      <c r="K160" s="178">
        <v>6746</v>
      </c>
      <c r="L160" s="178"/>
      <c r="M160" s="161"/>
      <c r="N160" s="180">
        <f t="shared" si="6"/>
        <v>3.5735107513975066</v>
      </c>
      <c r="O160" s="181">
        <f t="shared" si="7"/>
        <v>4.6500421635947475</v>
      </c>
      <c r="P160" s="182">
        <f t="shared" si="8"/>
        <v>0</v>
      </c>
      <c r="Q160" s="250"/>
      <c r="R160" s="263">
        <f>R159</f>
        <v>0</v>
      </c>
      <c r="S160" s="263">
        <f>S159</f>
        <v>113</v>
      </c>
      <c r="T160" s="263">
        <f>T159</f>
        <v>0</v>
      </c>
      <c r="U160" s="263">
        <f>U159</f>
        <v>0</v>
      </c>
      <c r="V160" s="187"/>
      <c r="W160" s="183">
        <f>W159</f>
        <v>0</v>
      </c>
      <c r="X160" s="183">
        <f>X159</f>
        <v>58</v>
      </c>
      <c r="Y160" s="183">
        <f>Y159</f>
        <v>0</v>
      </c>
      <c r="Z160" s="183">
        <f>Z159</f>
        <v>0</v>
      </c>
    </row>
    <row r="161" spans="1:26" s="6" customFormat="1" ht="12.75">
      <c r="A161" s="112" t="s">
        <v>2163</v>
      </c>
      <c r="B161" s="113" t="s">
        <v>1957</v>
      </c>
      <c r="C161" s="114">
        <v>25063</v>
      </c>
      <c r="D161" s="115">
        <v>16593</v>
      </c>
      <c r="E161" s="115">
        <v>5808</v>
      </c>
      <c r="F161" s="127">
        <v>2662</v>
      </c>
      <c r="H161" s="171">
        <v>23966</v>
      </c>
      <c r="I161" s="171">
        <v>15781</v>
      </c>
      <c r="J161" s="171">
        <v>5523</v>
      </c>
      <c r="K161" s="171">
        <v>2662</v>
      </c>
      <c r="L161" s="171"/>
      <c r="M161" s="161"/>
      <c r="N161" s="173">
        <f>IF(H161=0,"-",C161/H161*100-100)</f>
        <v>4.57731786697822</v>
      </c>
      <c r="O161" s="174">
        <f>IF(H161=0,"-",D161/I161*100-100)</f>
        <v>5.145428046384893</v>
      </c>
      <c r="P161" s="175">
        <f>IF(H161=0,"-",F161/(K161+L161)*100-100)</f>
        <v>0</v>
      </c>
      <c r="Q161" s="250"/>
      <c r="R161" s="261">
        <v>63</v>
      </c>
      <c r="S161" s="261"/>
      <c r="T161" s="261"/>
      <c r="U161" s="261"/>
      <c r="V161" s="187"/>
      <c r="W161" s="176">
        <v>39</v>
      </c>
      <c r="X161" s="176"/>
      <c r="Y161" s="176"/>
      <c r="Z161" s="176"/>
    </row>
    <row r="162" spans="1:26" s="6" customFormat="1" ht="13.5" thickBot="1">
      <c r="A162" s="116"/>
      <c r="B162" s="117"/>
      <c r="C162" s="118">
        <v>29752</v>
      </c>
      <c r="D162" s="119">
        <v>17083</v>
      </c>
      <c r="E162" s="119">
        <v>5979</v>
      </c>
      <c r="F162" s="128">
        <v>6690</v>
      </c>
      <c r="H162" s="178">
        <v>28727</v>
      </c>
      <c r="I162" s="178">
        <v>16324</v>
      </c>
      <c r="J162" s="178">
        <v>5713</v>
      </c>
      <c r="K162" s="178">
        <v>6690</v>
      </c>
      <c r="L162" s="178"/>
      <c r="M162" s="161"/>
      <c r="N162" s="180">
        <f t="shared" si="6"/>
        <v>3.568071848783376</v>
      </c>
      <c r="O162" s="181">
        <f t="shared" si="7"/>
        <v>4.649595687331541</v>
      </c>
      <c r="P162" s="182">
        <f t="shared" si="8"/>
        <v>0</v>
      </c>
      <c r="Q162" s="250"/>
      <c r="R162" s="263">
        <f>R161</f>
        <v>63</v>
      </c>
      <c r="S162" s="263">
        <f>S161</f>
        <v>0</v>
      </c>
      <c r="T162" s="263">
        <f>T161</f>
        <v>0</v>
      </c>
      <c r="U162" s="263">
        <f>U161</f>
        <v>0</v>
      </c>
      <c r="V162" s="187"/>
      <c r="W162" s="183">
        <f>W161</f>
        <v>39</v>
      </c>
      <c r="X162" s="183">
        <f>X161</f>
        <v>0</v>
      </c>
      <c r="Y162" s="183">
        <f>Y161</f>
        <v>0</v>
      </c>
      <c r="Z162" s="183">
        <f>Z161</f>
        <v>0</v>
      </c>
    </row>
    <row r="163" spans="1:26" s="6" customFormat="1" ht="12.75" hidden="1">
      <c r="A163" s="275" t="s">
        <v>2164</v>
      </c>
      <c r="B163" s="276" t="s">
        <v>231</v>
      </c>
      <c r="C163" s="114">
        <v>0</v>
      </c>
      <c r="D163" s="115">
        <v>0</v>
      </c>
      <c r="E163" s="115">
        <v>0</v>
      </c>
      <c r="F163" s="127">
        <v>0</v>
      </c>
      <c r="H163" s="171">
        <v>0</v>
      </c>
      <c r="I163" s="171">
        <v>0</v>
      </c>
      <c r="J163" s="171">
        <v>0</v>
      </c>
      <c r="K163" s="171">
        <v>0</v>
      </c>
      <c r="L163" s="171"/>
      <c r="M163" s="161"/>
      <c r="N163" s="173" t="str">
        <f>IF(H163=0,"-",C163/H163*100-100)</f>
        <v>-</v>
      </c>
      <c r="O163" s="174" t="str">
        <f>IF(H163=0,"-",D163/I163*100-100)</f>
        <v>-</v>
      </c>
      <c r="P163" s="175" t="str">
        <f>IF(H163=0,"-",F163/(K163+L163)*100-100)</f>
        <v>-</v>
      </c>
      <c r="Q163" s="253"/>
      <c r="R163" s="261"/>
      <c r="S163" s="261"/>
      <c r="T163" s="261"/>
      <c r="U163" s="261"/>
      <c r="V163" s="187"/>
      <c r="W163" s="176"/>
      <c r="X163" s="176"/>
      <c r="Y163" s="176"/>
      <c r="Z163" s="176"/>
    </row>
    <row r="164" spans="1:26" s="6" customFormat="1" ht="13.5" hidden="1" thickBot="1">
      <c r="A164" s="277"/>
      <c r="B164" s="278"/>
      <c r="C164" s="118">
        <v>0</v>
      </c>
      <c r="D164" s="119">
        <v>0</v>
      </c>
      <c r="E164" s="119">
        <v>0</v>
      </c>
      <c r="F164" s="128">
        <v>0</v>
      </c>
      <c r="H164" s="178">
        <v>0</v>
      </c>
      <c r="I164" s="178">
        <v>0</v>
      </c>
      <c r="J164" s="178">
        <v>0</v>
      </c>
      <c r="K164" s="178">
        <v>0</v>
      </c>
      <c r="L164" s="178"/>
      <c r="M164" s="161"/>
      <c r="N164" s="180" t="str">
        <f t="shared" si="6"/>
        <v>-</v>
      </c>
      <c r="O164" s="181" t="str">
        <f t="shared" si="7"/>
        <v>-</v>
      </c>
      <c r="P164" s="182" t="str">
        <f t="shared" si="8"/>
        <v>-</v>
      </c>
      <c r="Q164" s="253"/>
      <c r="R164" s="263">
        <f>R163</f>
        <v>0</v>
      </c>
      <c r="S164" s="263">
        <f>S163</f>
        <v>0</v>
      </c>
      <c r="T164" s="263">
        <f>T163</f>
        <v>0</v>
      </c>
      <c r="U164" s="263">
        <f>U163</f>
        <v>0</v>
      </c>
      <c r="V164" s="187"/>
      <c r="W164" s="183">
        <f>W163</f>
        <v>0</v>
      </c>
      <c r="X164" s="183">
        <f>X163</f>
        <v>0</v>
      </c>
      <c r="Y164" s="183">
        <f>Y163</f>
        <v>0</v>
      </c>
      <c r="Z164" s="183">
        <f>Z163</f>
        <v>0</v>
      </c>
    </row>
    <row r="165" spans="1:26" s="6" customFormat="1" ht="12.75">
      <c r="A165" s="112" t="s">
        <v>2165</v>
      </c>
      <c r="B165" s="113" t="s">
        <v>1958</v>
      </c>
      <c r="C165" s="114">
        <v>27630</v>
      </c>
      <c r="D165" s="115">
        <v>18489</v>
      </c>
      <c r="E165" s="115">
        <v>6471</v>
      </c>
      <c r="F165" s="127">
        <v>2670</v>
      </c>
      <c r="H165" s="171">
        <v>26408</v>
      </c>
      <c r="I165" s="171">
        <v>17584</v>
      </c>
      <c r="J165" s="171">
        <v>6154</v>
      </c>
      <c r="K165" s="171">
        <v>2670</v>
      </c>
      <c r="L165" s="171"/>
      <c r="M165" s="161"/>
      <c r="N165" s="173">
        <f>IF(H165=0,"-",C165/H165*100-100)</f>
        <v>4.627385640714948</v>
      </c>
      <c r="O165" s="174">
        <f>IF(H165=0,"-",D165/I165*100-100)</f>
        <v>5.146724294813467</v>
      </c>
      <c r="P165" s="175">
        <f>IF(H165=0,"-",F165/(K165+L165)*100-100)</f>
        <v>0</v>
      </c>
      <c r="Q165" s="250"/>
      <c r="R165" s="261">
        <v>6</v>
      </c>
      <c r="S165" s="261"/>
      <c r="T165" s="261"/>
      <c r="U165" s="261"/>
      <c r="V165" s="187"/>
      <c r="W165" s="176">
        <v>5</v>
      </c>
      <c r="X165" s="176"/>
      <c r="Y165" s="176"/>
      <c r="Z165" s="176"/>
    </row>
    <row r="166" spans="1:26" s="6" customFormat="1" ht="13.5" thickBot="1">
      <c r="A166" s="116"/>
      <c r="B166" s="117"/>
      <c r="C166" s="118">
        <v>33411</v>
      </c>
      <c r="D166" s="119">
        <v>17538</v>
      </c>
      <c r="E166" s="119">
        <v>6138</v>
      </c>
      <c r="F166" s="128">
        <v>9735</v>
      </c>
      <c r="H166" s="178">
        <v>32358</v>
      </c>
      <c r="I166" s="178">
        <v>16758</v>
      </c>
      <c r="J166" s="178">
        <v>5865</v>
      </c>
      <c r="K166" s="178">
        <v>9735</v>
      </c>
      <c r="L166" s="178"/>
      <c r="M166" s="161"/>
      <c r="N166" s="180">
        <f t="shared" si="6"/>
        <v>3.254218431299833</v>
      </c>
      <c r="O166" s="181">
        <f t="shared" si="7"/>
        <v>4.654493376297893</v>
      </c>
      <c r="P166" s="182">
        <f t="shared" si="8"/>
        <v>0</v>
      </c>
      <c r="Q166" s="250"/>
      <c r="R166" s="263">
        <f>R165</f>
        <v>6</v>
      </c>
      <c r="S166" s="263">
        <f>S165</f>
        <v>0</v>
      </c>
      <c r="T166" s="263">
        <f>T165</f>
        <v>0</v>
      </c>
      <c r="U166" s="263">
        <f>U165</f>
        <v>0</v>
      </c>
      <c r="V166" s="187"/>
      <c r="W166" s="183">
        <f>W165</f>
        <v>5</v>
      </c>
      <c r="X166" s="183">
        <f>X165</f>
        <v>0</v>
      </c>
      <c r="Y166" s="183">
        <f>Y165</f>
        <v>0</v>
      </c>
      <c r="Z166" s="183">
        <f>Z165</f>
        <v>0</v>
      </c>
    </row>
    <row r="167" spans="1:26" s="6" customFormat="1" ht="12.75" hidden="1">
      <c r="A167" s="275" t="s">
        <v>2166</v>
      </c>
      <c r="B167" s="276" t="s">
        <v>1959</v>
      </c>
      <c r="C167" s="114">
        <v>0</v>
      </c>
      <c r="D167" s="115">
        <v>0</v>
      </c>
      <c r="E167" s="115">
        <v>0</v>
      </c>
      <c r="F167" s="127">
        <v>0</v>
      </c>
      <c r="H167" s="171">
        <v>0</v>
      </c>
      <c r="I167" s="171">
        <v>0</v>
      </c>
      <c r="J167" s="171">
        <v>0</v>
      </c>
      <c r="K167" s="171">
        <v>0</v>
      </c>
      <c r="L167" s="171"/>
      <c r="M167" s="161"/>
      <c r="N167" s="173" t="str">
        <f>IF(H167=0,"-",C167/H167*100-100)</f>
        <v>-</v>
      </c>
      <c r="O167" s="174" t="str">
        <f>IF(H167=0,"-",D167/I167*100-100)</f>
        <v>-</v>
      </c>
      <c r="P167" s="175" t="str">
        <f>IF(H167=0,"-",F167/(K167+L167)*100-100)</f>
        <v>-</v>
      </c>
      <c r="Q167" s="253"/>
      <c r="R167" s="261"/>
      <c r="S167" s="261"/>
      <c r="T167" s="261"/>
      <c r="U167" s="261"/>
      <c r="V167" s="187"/>
      <c r="W167" s="176"/>
      <c r="X167" s="176"/>
      <c r="Y167" s="176"/>
      <c r="Z167" s="176"/>
    </row>
    <row r="168" spans="1:26" s="6" customFormat="1" ht="13.5" hidden="1" thickBot="1">
      <c r="A168" s="277"/>
      <c r="B168" s="278"/>
      <c r="C168" s="118">
        <v>0</v>
      </c>
      <c r="D168" s="119">
        <v>0</v>
      </c>
      <c r="E168" s="119">
        <v>0</v>
      </c>
      <c r="F168" s="128">
        <v>0</v>
      </c>
      <c r="H168" s="178">
        <v>0</v>
      </c>
      <c r="I168" s="178">
        <v>0</v>
      </c>
      <c r="J168" s="178">
        <v>0</v>
      </c>
      <c r="K168" s="178">
        <v>0</v>
      </c>
      <c r="L168" s="178"/>
      <c r="M168" s="161"/>
      <c r="N168" s="180" t="str">
        <f t="shared" si="6"/>
        <v>-</v>
      </c>
      <c r="O168" s="181" t="str">
        <f t="shared" si="7"/>
        <v>-</v>
      </c>
      <c r="P168" s="182" t="str">
        <f t="shared" si="8"/>
        <v>-</v>
      </c>
      <c r="Q168" s="253"/>
      <c r="R168" s="263">
        <f>R167</f>
        <v>0</v>
      </c>
      <c r="S168" s="263">
        <f>S167</f>
        <v>0</v>
      </c>
      <c r="T168" s="263">
        <f>T167</f>
        <v>0</v>
      </c>
      <c r="U168" s="263">
        <f>U167</f>
        <v>0</v>
      </c>
      <c r="V168" s="187"/>
      <c r="W168" s="183">
        <f>W167</f>
        <v>0</v>
      </c>
      <c r="X168" s="183">
        <f>X167</f>
        <v>0</v>
      </c>
      <c r="Y168" s="183">
        <f>Y167</f>
        <v>0</v>
      </c>
      <c r="Z168" s="183">
        <f>Z167</f>
        <v>0</v>
      </c>
    </row>
    <row r="169" spans="1:26" s="6" customFormat="1" ht="12.75" hidden="1">
      <c r="A169" s="275" t="s">
        <v>2167</v>
      </c>
      <c r="B169" s="276" t="s">
        <v>243</v>
      </c>
      <c r="C169" s="114">
        <v>0</v>
      </c>
      <c r="D169" s="115">
        <v>0</v>
      </c>
      <c r="E169" s="115">
        <v>0</v>
      </c>
      <c r="F169" s="127">
        <v>0</v>
      </c>
      <c r="H169" s="171">
        <v>0</v>
      </c>
      <c r="I169" s="171">
        <v>0</v>
      </c>
      <c r="J169" s="171">
        <v>0</v>
      </c>
      <c r="K169" s="171">
        <v>0</v>
      </c>
      <c r="L169" s="171"/>
      <c r="M169" s="161"/>
      <c r="N169" s="173" t="str">
        <f>IF(H169=0,"-",C169/H169*100-100)</f>
        <v>-</v>
      </c>
      <c r="O169" s="174" t="str">
        <f>IF(H169=0,"-",D169/I169*100-100)</f>
        <v>-</v>
      </c>
      <c r="P169" s="175" t="str">
        <f>IF(H169=0,"-",F169/(K169+L169)*100-100)</f>
        <v>-</v>
      </c>
      <c r="Q169" s="253"/>
      <c r="R169" s="261"/>
      <c r="S169" s="261"/>
      <c r="T169" s="261"/>
      <c r="U169" s="261"/>
      <c r="V169" s="187"/>
      <c r="W169" s="176"/>
      <c r="X169" s="176"/>
      <c r="Y169" s="176"/>
      <c r="Z169" s="176"/>
    </row>
    <row r="170" spans="1:26" s="6" customFormat="1" ht="13.5" hidden="1" thickBot="1">
      <c r="A170" s="277"/>
      <c r="B170" s="278"/>
      <c r="C170" s="118">
        <v>0</v>
      </c>
      <c r="D170" s="119">
        <v>0</v>
      </c>
      <c r="E170" s="119">
        <v>0</v>
      </c>
      <c r="F170" s="128">
        <v>0</v>
      </c>
      <c r="H170" s="178">
        <v>0</v>
      </c>
      <c r="I170" s="178">
        <v>0</v>
      </c>
      <c r="J170" s="178">
        <v>0</v>
      </c>
      <c r="K170" s="178">
        <v>0</v>
      </c>
      <c r="L170" s="178"/>
      <c r="M170" s="161"/>
      <c r="N170" s="180" t="str">
        <f t="shared" si="6"/>
        <v>-</v>
      </c>
      <c r="O170" s="181" t="str">
        <f t="shared" si="7"/>
        <v>-</v>
      </c>
      <c r="P170" s="182" t="str">
        <f t="shared" si="8"/>
        <v>-</v>
      </c>
      <c r="Q170" s="253"/>
      <c r="R170" s="263">
        <f>R169</f>
        <v>0</v>
      </c>
      <c r="S170" s="263">
        <f>S169</f>
        <v>0</v>
      </c>
      <c r="T170" s="263">
        <f>T169</f>
        <v>0</v>
      </c>
      <c r="U170" s="263">
        <f>U169</f>
        <v>0</v>
      </c>
      <c r="V170" s="187"/>
      <c r="W170" s="183">
        <f>W169</f>
        <v>0</v>
      </c>
      <c r="X170" s="183">
        <f>X169</f>
        <v>0</v>
      </c>
      <c r="Y170" s="183">
        <f>Y169</f>
        <v>0</v>
      </c>
      <c r="Z170" s="183">
        <f>Z169</f>
        <v>0</v>
      </c>
    </row>
    <row r="171" spans="1:26" s="6" customFormat="1" ht="12.75" hidden="1">
      <c r="A171" s="275" t="s">
        <v>2168</v>
      </c>
      <c r="B171" s="276" t="s">
        <v>1960</v>
      </c>
      <c r="C171" s="114">
        <v>0</v>
      </c>
      <c r="D171" s="115">
        <v>0</v>
      </c>
      <c r="E171" s="115">
        <v>0</v>
      </c>
      <c r="F171" s="127">
        <v>0</v>
      </c>
      <c r="H171" s="171">
        <v>0</v>
      </c>
      <c r="I171" s="171">
        <v>0</v>
      </c>
      <c r="J171" s="171">
        <v>0</v>
      </c>
      <c r="K171" s="171">
        <v>0</v>
      </c>
      <c r="L171" s="171"/>
      <c r="M171" s="161"/>
      <c r="N171" s="173" t="str">
        <f>IF(H171=0,"-",C171/H171*100-100)</f>
        <v>-</v>
      </c>
      <c r="O171" s="174" t="str">
        <f>IF(H171=0,"-",D171/I171*100-100)</f>
        <v>-</v>
      </c>
      <c r="P171" s="175" t="str">
        <f>IF(H171=0,"-",F171/(K171+L171)*100-100)</f>
        <v>-</v>
      </c>
      <c r="Q171" s="253"/>
      <c r="R171" s="261"/>
      <c r="S171" s="261"/>
      <c r="T171" s="261"/>
      <c r="U171" s="261"/>
      <c r="V171" s="187"/>
      <c r="W171" s="176"/>
      <c r="X171" s="176"/>
      <c r="Y171" s="176"/>
      <c r="Z171" s="176"/>
    </row>
    <row r="172" spans="1:26" s="6" customFormat="1" ht="13.5" hidden="1" thickBot="1">
      <c r="A172" s="277"/>
      <c r="B172" s="278"/>
      <c r="C172" s="118">
        <v>0</v>
      </c>
      <c r="D172" s="119">
        <v>0</v>
      </c>
      <c r="E172" s="119">
        <v>0</v>
      </c>
      <c r="F172" s="128">
        <v>0</v>
      </c>
      <c r="H172" s="178">
        <v>0</v>
      </c>
      <c r="I172" s="178">
        <v>0</v>
      </c>
      <c r="J172" s="178">
        <v>0</v>
      </c>
      <c r="K172" s="178">
        <v>0</v>
      </c>
      <c r="L172" s="178"/>
      <c r="M172" s="161"/>
      <c r="N172" s="180" t="str">
        <f t="shared" si="6"/>
        <v>-</v>
      </c>
      <c r="O172" s="181" t="str">
        <f t="shared" si="7"/>
        <v>-</v>
      </c>
      <c r="P172" s="182" t="str">
        <f t="shared" si="8"/>
        <v>-</v>
      </c>
      <c r="Q172" s="253"/>
      <c r="R172" s="263">
        <f>R171</f>
        <v>0</v>
      </c>
      <c r="S172" s="263">
        <f>S171</f>
        <v>0</v>
      </c>
      <c r="T172" s="263">
        <f>T171</f>
        <v>0</v>
      </c>
      <c r="U172" s="263">
        <f>U171</f>
        <v>0</v>
      </c>
      <c r="V172" s="187"/>
      <c r="W172" s="183">
        <f>W171</f>
        <v>0</v>
      </c>
      <c r="X172" s="183">
        <f>X171</f>
        <v>0</v>
      </c>
      <c r="Y172" s="183">
        <f>Y171</f>
        <v>0</v>
      </c>
      <c r="Z172" s="183">
        <f>Z171</f>
        <v>0</v>
      </c>
    </row>
    <row r="173" spans="1:26" s="6" customFormat="1" ht="12.75" hidden="1">
      <c r="A173" s="275" t="s">
        <v>2169</v>
      </c>
      <c r="B173" s="276" t="s">
        <v>1961</v>
      </c>
      <c r="C173" s="114">
        <v>0</v>
      </c>
      <c r="D173" s="115">
        <v>0</v>
      </c>
      <c r="E173" s="115">
        <v>0</v>
      </c>
      <c r="F173" s="127">
        <v>0</v>
      </c>
      <c r="H173" s="171">
        <v>0</v>
      </c>
      <c r="I173" s="171">
        <v>0</v>
      </c>
      <c r="J173" s="171">
        <v>0</v>
      </c>
      <c r="K173" s="171">
        <v>0</v>
      </c>
      <c r="L173" s="171"/>
      <c r="M173" s="161"/>
      <c r="N173" s="173" t="str">
        <f>IF(H173=0,"-",C173/H173*100-100)</f>
        <v>-</v>
      </c>
      <c r="O173" s="174" t="str">
        <f>IF(H173=0,"-",D173/I173*100-100)</f>
        <v>-</v>
      </c>
      <c r="P173" s="175" t="str">
        <f>IF(H173=0,"-",F173/(K173+L173)*100-100)</f>
        <v>-</v>
      </c>
      <c r="Q173" s="253"/>
      <c r="R173" s="261"/>
      <c r="S173" s="261"/>
      <c r="T173" s="261"/>
      <c r="U173" s="261"/>
      <c r="V173" s="187"/>
      <c r="W173" s="176"/>
      <c r="X173" s="176"/>
      <c r="Y173" s="176"/>
      <c r="Z173" s="176"/>
    </row>
    <row r="174" spans="1:26" s="6" customFormat="1" ht="13.5" hidden="1" thickBot="1">
      <c r="A174" s="277"/>
      <c r="B174" s="278"/>
      <c r="C174" s="118">
        <v>0</v>
      </c>
      <c r="D174" s="119">
        <v>0</v>
      </c>
      <c r="E174" s="119">
        <v>0</v>
      </c>
      <c r="F174" s="128">
        <v>0</v>
      </c>
      <c r="H174" s="178">
        <v>0</v>
      </c>
      <c r="I174" s="178">
        <v>0</v>
      </c>
      <c r="J174" s="178">
        <v>0</v>
      </c>
      <c r="K174" s="178">
        <v>0</v>
      </c>
      <c r="L174" s="178"/>
      <c r="M174" s="161"/>
      <c r="N174" s="180" t="str">
        <f t="shared" si="6"/>
        <v>-</v>
      </c>
      <c r="O174" s="181" t="str">
        <f t="shared" si="7"/>
        <v>-</v>
      </c>
      <c r="P174" s="182" t="str">
        <f t="shared" si="8"/>
        <v>-</v>
      </c>
      <c r="Q174" s="253"/>
      <c r="R174" s="263">
        <f>R173</f>
        <v>0</v>
      </c>
      <c r="S174" s="263">
        <f>S173</f>
        <v>0</v>
      </c>
      <c r="T174" s="263">
        <f>T173</f>
        <v>0</v>
      </c>
      <c r="U174" s="263">
        <f>U173</f>
        <v>0</v>
      </c>
      <c r="V174" s="187"/>
      <c r="W174" s="183">
        <f>W173</f>
        <v>0</v>
      </c>
      <c r="X174" s="183">
        <f>X173</f>
        <v>0</v>
      </c>
      <c r="Y174" s="183">
        <f>Y173</f>
        <v>0</v>
      </c>
      <c r="Z174" s="183">
        <f>Z173</f>
        <v>0</v>
      </c>
    </row>
    <row r="175" spans="1:26" s="6" customFormat="1" ht="12.75" hidden="1">
      <c r="A175" s="275" t="s">
        <v>2170</v>
      </c>
      <c r="B175" s="276" t="s">
        <v>249</v>
      </c>
      <c r="C175" s="114">
        <v>0</v>
      </c>
      <c r="D175" s="115">
        <v>0</v>
      </c>
      <c r="E175" s="115">
        <v>0</v>
      </c>
      <c r="F175" s="127">
        <v>0</v>
      </c>
      <c r="H175" s="171">
        <v>0</v>
      </c>
      <c r="I175" s="171">
        <v>0</v>
      </c>
      <c r="J175" s="171">
        <v>0</v>
      </c>
      <c r="K175" s="171">
        <v>0</v>
      </c>
      <c r="L175" s="171"/>
      <c r="M175" s="161"/>
      <c r="N175" s="173" t="str">
        <f>IF(H175=0,"-",C175/H175*100-100)</f>
        <v>-</v>
      </c>
      <c r="O175" s="174" t="str">
        <f>IF(H175=0,"-",D175/I175*100-100)</f>
        <v>-</v>
      </c>
      <c r="P175" s="175" t="str">
        <f>IF(H175=0,"-",F175/(K175+L175)*100-100)</f>
        <v>-</v>
      </c>
      <c r="Q175" s="253"/>
      <c r="R175" s="261"/>
      <c r="S175" s="261"/>
      <c r="T175" s="261"/>
      <c r="U175" s="261"/>
      <c r="V175" s="187"/>
      <c r="W175" s="176"/>
      <c r="X175" s="176"/>
      <c r="Y175" s="176"/>
      <c r="Z175" s="176"/>
    </row>
    <row r="176" spans="1:26" s="6" customFormat="1" ht="13.5" hidden="1" thickBot="1">
      <c r="A176" s="277"/>
      <c r="B176" s="278"/>
      <c r="C176" s="118">
        <v>0</v>
      </c>
      <c r="D176" s="119">
        <v>0</v>
      </c>
      <c r="E176" s="119">
        <v>0</v>
      </c>
      <c r="F176" s="128">
        <v>0</v>
      </c>
      <c r="H176" s="178">
        <v>0</v>
      </c>
      <c r="I176" s="178">
        <v>0</v>
      </c>
      <c r="J176" s="178">
        <v>0</v>
      </c>
      <c r="K176" s="178">
        <v>0</v>
      </c>
      <c r="L176" s="178"/>
      <c r="M176" s="161"/>
      <c r="N176" s="180" t="str">
        <f t="shared" si="6"/>
        <v>-</v>
      </c>
      <c r="O176" s="181" t="str">
        <f t="shared" si="7"/>
        <v>-</v>
      </c>
      <c r="P176" s="182" t="str">
        <f t="shared" si="8"/>
        <v>-</v>
      </c>
      <c r="Q176" s="253"/>
      <c r="R176" s="263">
        <f>R175</f>
        <v>0</v>
      </c>
      <c r="S176" s="263">
        <f>S175</f>
        <v>0</v>
      </c>
      <c r="T176" s="263">
        <f>T175</f>
        <v>0</v>
      </c>
      <c r="U176" s="263">
        <f>U175</f>
        <v>0</v>
      </c>
      <c r="V176" s="187"/>
      <c r="W176" s="183">
        <f>W175</f>
        <v>0</v>
      </c>
      <c r="X176" s="183">
        <f>X175</f>
        <v>0</v>
      </c>
      <c r="Y176" s="183">
        <f>Y175</f>
        <v>0</v>
      </c>
      <c r="Z176" s="183">
        <f>Z175</f>
        <v>0</v>
      </c>
    </row>
    <row r="177" spans="1:26" s="6" customFormat="1" ht="12.75">
      <c r="A177" s="112" t="s">
        <v>2171</v>
      </c>
      <c r="B177" s="113" t="s">
        <v>251</v>
      </c>
      <c r="C177" s="114">
        <v>36361</v>
      </c>
      <c r="D177" s="115">
        <v>24951</v>
      </c>
      <c r="E177" s="115">
        <v>8733</v>
      </c>
      <c r="F177" s="127">
        <v>2677</v>
      </c>
      <c r="H177" s="171">
        <v>34713</v>
      </c>
      <c r="I177" s="171">
        <v>23730</v>
      </c>
      <c r="J177" s="171">
        <v>8306</v>
      </c>
      <c r="K177" s="171">
        <v>2677</v>
      </c>
      <c r="L177" s="171"/>
      <c r="M177" s="161"/>
      <c r="N177" s="173">
        <f>IF(H177=0,"-",C177/H177*100-100)</f>
        <v>4.74750093624867</v>
      </c>
      <c r="O177" s="174">
        <f>IF(H177=0,"-",D177/I177*100-100)</f>
        <v>5.1453855878634585</v>
      </c>
      <c r="P177" s="175">
        <f>IF(H177=0,"-",F177/(K177+L177)*100-100)</f>
        <v>0</v>
      </c>
      <c r="Q177" s="264"/>
      <c r="R177" s="261">
        <v>21</v>
      </c>
      <c r="S177" s="261"/>
      <c r="T177" s="261"/>
      <c r="U177" s="261"/>
      <c r="V177" s="187"/>
      <c r="W177" s="176"/>
      <c r="X177" s="176"/>
      <c r="Y177" s="176"/>
      <c r="Z177" s="176"/>
    </row>
    <row r="178" spans="1:26" s="6" customFormat="1" ht="13.5" thickBot="1">
      <c r="A178" s="116"/>
      <c r="B178" s="117"/>
      <c r="C178" s="118">
        <v>27476</v>
      </c>
      <c r="D178" s="119">
        <v>17658</v>
      </c>
      <c r="E178" s="119">
        <v>6180</v>
      </c>
      <c r="F178" s="128">
        <v>3638</v>
      </c>
      <c r="H178" s="178">
        <v>26417</v>
      </c>
      <c r="I178" s="178">
        <v>16873</v>
      </c>
      <c r="J178" s="178">
        <v>5906</v>
      </c>
      <c r="K178" s="178">
        <v>3638</v>
      </c>
      <c r="L178" s="178"/>
      <c r="M178" s="161"/>
      <c r="N178" s="180">
        <f t="shared" si="6"/>
        <v>4.008782223568147</v>
      </c>
      <c r="O178" s="181">
        <f t="shared" si="7"/>
        <v>4.652403247792321</v>
      </c>
      <c r="P178" s="182">
        <f t="shared" si="8"/>
        <v>0</v>
      </c>
      <c r="Q178" s="264"/>
      <c r="R178" s="263">
        <f>R177</f>
        <v>21</v>
      </c>
      <c r="S178" s="263">
        <f>S177</f>
        <v>0</v>
      </c>
      <c r="T178" s="263">
        <f>T177</f>
        <v>0</v>
      </c>
      <c r="U178" s="263">
        <f>U177</f>
        <v>0</v>
      </c>
      <c r="V178" s="187"/>
      <c r="W178" s="183">
        <f>W177</f>
        <v>0</v>
      </c>
      <c r="X178" s="183">
        <f>X177</f>
        <v>0</v>
      </c>
      <c r="Y178" s="183">
        <f>Y177</f>
        <v>0</v>
      </c>
      <c r="Z178" s="183">
        <f>Z177</f>
        <v>0</v>
      </c>
    </row>
    <row r="179" spans="1:26" s="6" customFormat="1" ht="12.75">
      <c r="A179" s="112" t="s">
        <v>2172</v>
      </c>
      <c r="B179" s="113" t="s">
        <v>1962</v>
      </c>
      <c r="C179" s="114">
        <v>30668</v>
      </c>
      <c r="D179" s="115">
        <v>20728</v>
      </c>
      <c r="E179" s="115">
        <v>7255</v>
      </c>
      <c r="F179" s="127">
        <v>2685</v>
      </c>
      <c r="H179" s="171">
        <v>29304</v>
      </c>
      <c r="I179" s="171">
        <v>19718</v>
      </c>
      <c r="J179" s="171">
        <v>6901</v>
      </c>
      <c r="K179" s="171">
        <v>2685</v>
      </c>
      <c r="L179" s="171"/>
      <c r="M179" s="161"/>
      <c r="N179" s="173">
        <f>IF(H179=0,"-",C179/H179*100-100)</f>
        <v>4.6546546546546494</v>
      </c>
      <c r="O179" s="174">
        <f>IF(H179=0,"-",D179/I179*100-100)</f>
        <v>5.122223349224058</v>
      </c>
      <c r="P179" s="175">
        <f>IF(H179=0,"-",F179/(K179+L179)*100-100)</f>
        <v>0</v>
      </c>
      <c r="Q179" s="256" t="s">
        <v>2844</v>
      </c>
      <c r="R179" s="261">
        <v>492</v>
      </c>
      <c r="S179" s="261"/>
      <c r="T179" s="261"/>
      <c r="U179" s="261"/>
      <c r="V179" s="187"/>
      <c r="W179" s="176">
        <v>354</v>
      </c>
      <c r="X179" s="176"/>
      <c r="Y179" s="176"/>
      <c r="Z179" s="176"/>
    </row>
    <row r="180" spans="1:26" s="6" customFormat="1" ht="13.5" thickBot="1">
      <c r="A180" s="116"/>
      <c r="B180" s="117"/>
      <c r="C180" s="118">
        <v>21847</v>
      </c>
      <c r="D180" s="119">
        <v>11245</v>
      </c>
      <c r="E180" s="119">
        <v>3936</v>
      </c>
      <c r="F180" s="128">
        <v>6666</v>
      </c>
      <c r="H180" s="178">
        <v>21172</v>
      </c>
      <c r="I180" s="178">
        <v>10745</v>
      </c>
      <c r="J180" s="178">
        <v>3761</v>
      </c>
      <c r="K180" s="178">
        <v>6666</v>
      </c>
      <c r="L180" s="178"/>
      <c r="M180" s="161"/>
      <c r="N180" s="180">
        <f t="shared" si="6"/>
        <v>3.1881730587568455</v>
      </c>
      <c r="O180" s="181">
        <f t="shared" si="7"/>
        <v>4.6533271288971605</v>
      </c>
      <c r="P180" s="182">
        <f t="shared" si="8"/>
        <v>0</v>
      </c>
      <c r="Q180" s="256"/>
      <c r="R180" s="263">
        <f>R179</f>
        <v>492</v>
      </c>
      <c r="S180" s="263">
        <f>S179</f>
        <v>0</v>
      </c>
      <c r="T180" s="263">
        <f>T179</f>
        <v>0</v>
      </c>
      <c r="U180" s="263">
        <f>U179</f>
        <v>0</v>
      </c>
      <c r="V180" s="187"/>
      <c r="W180" s="183">
        <f>W179</f>
        <v>354</v>
      </c>
      <c r="X180" s="183">
        <f>X179</f>
        <v>0</v>
      </c>
      <c r="Y180" s="183">
        <f>Y179</f>
        <v>0</v>
      </c>
      <c r="Z180" s="183">
        <f>Z179</f>
        <v>0</v>
      </c>
    </row>
    <row r="181" spans="1:26" s="6" customFormat="1" ht="12.75">
      <c r="A181" s="112" t="s">
        <v>2173</v>
      </c>
      <c r="B181" s="113" t="s">
        <v>1839</v>
      </c>
      <c r="C181" s="114">
        <v>24984</v>
      </c>
      <c r="D181" s="115">
        <v>16535</v>
      </c>
      <c r="E181" s="115">
        <v>5787</v>
      </c>
      <c r="F181" s="127">
        <v>2662</v>
      </c>
      <c r="H181" s="171">
        <v>23892</v>
      </c>
      <c r="I181" s="171">
        <v>15726</v>
      </c>
      <c r="J181" s="171">
        <v>5504</v>
      </c>
      <c r="K181" s="171">
        <v>2662</v>
      </c>
      <c r="L181" s="171"/>
      <c r="M181" s="161"/>
      <c r="N181" s="173">
        <f>IF(H181=0,"-",C181/H181*100-100)</f>
        <v>4.570567553992959</v>
      </c>
      <c r="O181" s="174">
        <f>IF(H181=0,"-",D181/I181*100-100)</f>
        <v>5.1443469413709835</v>
      </c>
      <c r="P181" s="175">
        <f>IF(H181=0,"-",F181/(K181+L181)*100-100)</f>
        <v>0</v>
      </c>
      <c r="Q181" s="256" t="s">
        <v>2844</v>
      </c>
      <c r="R181" s="261">
        <f>2571+16</f>
        <v>2587</v>
      </c>
      <c r="S181" s="261">
        <v>220</v>
      </c>
      <c r="T181" s="261"/>
      <c r="U181" s="261"/>
      <c r="V181" s="187"/>
      <c r="W181" s="176">
        <v>2011</v>
      </c>
      <c r="X181" s="176">
        <v>112</v>
      </c>
      <c r="Y181" s="176"/>
      <c r="Z181" s="176"/>
    </row>
    <row r="182" spans="1:26" s="6" customFormat="1" ht="13.5" thickBot="1">
      <c r="A182" s="116"/>
      <c r="B182" s="117"/>
      <c r="C182" s="118">
        <v>29144</v>
      </c>
      <c r="D182" s="119">
        <v>16634</v>
      </c>
      <c r="E182" s="119">
        <v>5822</v>
      </c>
      <c r="F182" s="128">
        <v>6688</v>
      </c>
      <c r="H182" s="178">
        <v>28146</v>
      </c>
      <c r="I182" s="178">
        <v>15895</v>
      </c>
      <c r="J182" s="178">
        <v>5563</v>
      </c>
      <c r="K182" s="178">
        <v>6688</v>
      </c>
      <c r="L182" s="178"/>
      <c r="M182" s="161"/>
      <c r="N182" s="180">
        <f t="shared" si="6"/>
        <v>3.545796916080434</v>
      </c>
      <c r="O182" s="181">
        <f t="shared" si="7"/>
        <v>4.64926077382826</v>
      </c>
      <c r="P182" s="182">
        <f t="shared" si="8"/>
        <v>0</v>
      </c>
      <c r="Q182" s="256"/>
      <c r="R182" s="263">
        <f>R181</f>
        <v>2587</v>
      </c>
      <c r="S182" s="263">
        <f>S181</f>
        <v>220</v>
      </c>
      <c r="T182" s="263">
        <f>T181</f>
        <v>0</v>
      </c>
      <c r="U182" s="263">
        <f>U181</f>
        <v>0</v>
      </c>
      <c r="V182" s="187"/>
      <c r="W182" s="183">
        <f>W181</f>
        <v>2011</v>
      </c>
      <c r="X182" s="183">
        <f>X181</f>
        <v>112</v>
      </c>
      <c r="Y182" s="183">
        <f>Y181</f>
        <v>0</v>
      </c>
      <c r="Z182" s="183">
        <f>Z181</f>
        <v>0</v>
      </c>
    </row>
    <row r="183" spans="1:26" s="6" customFormat="1" ht="12.75">
      <c r="A183" s="112" t="s">
        <v>2174</v>
      </c>
      <c r="B183" s="113" t="s">
        <v>1838</v>
      </c>
      <c r="C183" s="114">
        <v>33701</v>
      </c>
      <c r="D183" s="115">
        <v>22974</v>
      </c>
      <c r="E183" s="115">
        <v>8041</v>
      </c>
      <c r="F183" s="127">
        <v>2686</v>
      </c>
      <c r="H183" s="171">
        <v>32189</v>
      </c>
      <c r="I183" s="171">
        <v>21854</v>
      </c>
      <c r="J183" s="171">
        <v>7649</v>
      </c>
      <c r="K183" s="171">
        <v>2686</v>
      </c>
      <c r="L183" s="171"/>
      <c r="M183" s="161"/>
      <c r="N183" s="173">
        <f>IF(H183=0,"-",C183/H183*100-100)</f>
        <v>4.697256826866322</v>
      </c>
      <c r="O183" s="174">
        <f>IF(H183=0,"-",D183/I183*100-100)</f>
        <v>5.1249199231262</v>
      </c>
      <c r="P183" s="175">
        <f>IF(H183=0,"-",F183/(K183+L183)*100-100)</f>
        <v>0</v>
      </c>
      <c r="Q183" s="256" t="s">
        <v>2844</v>
      </c>
      <c r="R183" s="261">
        <v>425</v>
      </c>
      <c r="S183" s="261">
        <v>53</v>
      </c>
      <c r="T183" s="261"/>
      <c r="U183" s="261">
        <v>19</v>
      </c>
      <c r="V183" s="187"/>
      <c r="W183" s="176">
        <v>341</v>
      </c>
      <c r="X183" s="176">
        <v>37</v>
      </c>
      <c r="Y183" s="176"/>
      <c r="Z183" s="176">
        <v>16</v>
      </c>
    </row>
    <row r="184" spans="1:26" s="6" customFormat="1" ht="13.5" thickBot="1">
      <c r="A184" s="116"/>
      <c r="B184" s="117"/>
      <c r="C184" s="118">
        <v>16931</v>
      </c>
      <c r="D184" s="119">
        <v>9863</v>
      </c>
      <c r="E184" s="119">
        <v>3452</v>
      </c>
      <c r="F184" s="128">
        <v>3616</v>
      </c>
      <c r="H184" s="178">
        <v>16340</v>
      </c>
      <c r="I184" s="178">
        <v>9425</v>
      </c>
      <c r="J184" s="178">
        <v>3299</v>
      </c>
      <c r="K184" s="178">
        <v>3616</v>
      </c>
      <c r="L184" s="178"/>
      <c r="M184" s="161"/>
      <c r="N184" s="180">
        <f t="shared" si="6"/>
        <v>3.6168910648714814</v>
      </c>
      <c r="O184" s="181">
        <f t="shared" si="7"/>
        <v>4.647214854111411</v>
      </c>
      <c r="P184" s="182">
        <f t="shared" si="8"/>
        <v>0</v>
      </c>
      <c r="Q184" s="256"/>
      <c r="R184" s="263">
        <f>R183</f>
        <v>425</v>
      </c>
      <c r="S184" s="263">
        <f>S183</f>
        <v>53</v>
      </c>
      <c r="T184" s="263">
        <f>T183</f>
        <v>0</v>
      </c>
      <c r="U184" s="263">
        <f>U183</f>
        <v>19</v>
      </c>
      <c r="V184" s="187"/>
      <c r="W184" s="183">
        <f>W183</f>
        <v>341</v>
      </c>
      <c r="X184" s="183">
        <f>X183</f>
        <v>37</v>
      </c>
      <c r="Y184" s="183">
        <f>Y183</f>
        <v>0</v>
      </c>
      <c r="Z184" s="183">
        <f>Z183</f>
        <v>16</v>
      </c>
    </row>
    <row r="185" spans="1:26" s="6" customFormat="1" ht="12.75">
      <c r="A185" s="112" t="s">
        <v>2175</v>
      </c>
      <c r="B185" s="113" t="s">
        <v>282</v>
      </c>
      <c r="C185" s="114">
        <v>25608</v>
      </c>
      <c r="D185" s="115">
        <v>16998</v>
      </c>
      <c r="E185" s="115">
        <v>5949</v>
      </c>
      <c r="F185" s="127">
        <v>2661</v>
      </c>
      <c r="H185" s="171">
        <v>24485</v>
      </c>
      <c r="I185" s="171">
        <v>16166</v>
      </c>
      <c r="J185" s="171">
        <v>5658</v>
      </c>
      <c r="K185" s="171">
        <v>2661</v>
      </c>
      <c r="L185" s="171"/>
      <c r="M185" s="161"/>
      <c r="N185" s="173">
        <f>IF(H185=0,"-",C185/H185*100-100)</f>
        <v>4.5864815192975215</v>
      </c>
      <c r="O185" s="174">
        <f>IF(H185=0,"-",D185/I185*100-100)</f>
        <v>5.146603983669436</v>
      </c>
      <c r="P185" s="175">
        <f>IF(H185=0,"-",F185/(K185+L185)*100-100)</f>
        <v>0</v>
      </c>
      <c r="Q185" s="256" t="s">
        <v>2844</v>
      </c>
      <c r="R185" s="261">
        <f>130+2</f>
        <v>132</v>
      </c>
      <c r="S185" s="261">
        <v>3</v>
      </c>
      <c r="T185" s="261"/>
      <c r="U185" s="261"/>
      <c r="V185" s="187"/>
      <c r="W185" s="176">
        <v>91</v>
      </c>
      <c r="X185" s="176">
        <v>4</v>
      </c>
      <c r="Y185" s="176"/>
      <c r="Z185" s="176"/>
    </row>
    <row r="186" spans="1:26" s="6" customFormat="1" ht="13.5" thickBot="1">
      <c r="A186" s="116"/>
      <c r="B186" s="117"/>
      <c r="C186" s="118">
        <v>25474</v>
      </c>
      <c r="D186" s="119">
        <v>16169</v>
      </c>
      <c r="E186" s="119">
        <v>5659</v>
      </c>
      <c r="F186" s="128">
        <v>3646</v>
      </c>
      <c r="H186" s="178">
        <v>24504</v>
      </c>
      <c r="I186" s="178">
        <v>15450</v>
      </c>
      <c r="J186" s="178">
        <v>5408</v>
      </c>
      <c r="K186" s="178">
        <v>3646</v>
      </c>
      <c r="L186" s="178"/>
      <c r="M186" s="161"/>
      <c r="N186" s="180">
        <f t="shared" si="6"/>
        <v>3.958537381651979</v>
      </c>
      <c r="O186" s="181">
        <f t="shared" si="7"/>
        <v>4.653721682847902</v>
      </c>
      <c r="P186" s="182">
        <f t="shared" si="8"/>
        <v>0</v>
      </c>
      <c r="Q186" s="256"/>
      <c r="R186" s="263">
        <f>R185</f>
        <v>132</v>
      </c>
      <c r="S186" s="263">
        <f>S185</f>
        <v>3</v>
      </c>
      <c r="T186" s="263">
        <f>T185</f>
        <v>0</v>
      </c>
      <c r="U186" s="263">
        <f>U185</f>
        <v>0</v>
      </c>
      <c r="V186" s="187"/>
      <c r="W186" s="183">
        <f>W185</f>
        <v>91</v>
      </c>
      <c r="X186" s="183">
        <f>X185</f>
        <v>4</v>
      </c>
      <c r="Y186" s="183">
        <f>Y185</f>
        <v>0</v>
      </c>
      <c r="Z186" s="183">
        <f>Z185</f>
        <v>0</v>
      </c>
    </row>
    <row r="187" spans="1:26" s="6" customFormat="1" ht="12.75">
      <c r="A187" s="112" t="s">
        <v>2176</v>
      </c>
      <c r="B187" s="113" t="s">
        <v>1840</v>
      </c>
      <c r="C187" s="114">
        <v>26003</v>
      </c>
      <c r="D187" s="115">
        <v>17285</v>
      </c>
      <c r="E187" s="115">
        <v>6050</v>
      </c>
      <c r="F187" s="127">
        <v>2668</v>
      </c>
      <c r="H187" s="171">
        <v>24861</v>
      </c>
      <c r="I187" s="171">
        <v>16439</v>
      </c>
      <c r="J187" s="171">
        <v>5754</v>
      </c>
      <c r="K187" s="171">
        <v>2668</v>
      </c>
      <c r="L187" s="171"/>
      <c r="M187" s="161"/>
      <c r="N187" s="173">
        <f>IF(H187=0,"-",C187/H187*100-100)</f>
        <v>4.593540082860699</v>
      </c>
      <c r="O187" s="174">
        <f>IF(H187=0,"-",D187/I187*100-100)</f>
        <v>5.146298436644557</v>
      </c>
      <c r="P187" s="175">
        <f>IF(H187=0,"-",F187/(K187+L187)*100-100)</f>
        <v>0</v>
      </c>
      <c r="Q187" s="256" t="s">
        <v>2844</v>
      </c>
      <c r="R187" s="261">
        <v>331</v>
      </c>
      <c r="S187" s="261"/>
      <c r="T187" s="261"/>
      <c r="U187" s="261"/>
      <c r="V187" s="187"/>
      <c r="W187" s="176">
        <v>271</v>
      </c>
      <c r="X187" s="176"/>
      <c r="Y187" s="176"/>
      <c r="Z187" s="176"/>
    </row>
    <row r="188" spans="1:26" s="6" customFormat="1" ht="13.5" thickBot="1">
      <c r="A188" s="116"/>
      <c r="B188" s="117"/>
      <c r="C188" s="118">
        <v>31073</v>
      </c>
      <c r="D188" s="119">
        <v>18059</v>
      </c>
      <c r="E188" s="119">
        <v>6321</v>
      </c>
      <c r="F188" s="128">
        <v>6693</v>
      </c>
      <c r="H188" s="178">
        <v>29989</v>
      </c>
      <c r="I188" s="178">
        <v>17256</v>
      </c>
      <c r="J188" s="178">
        <v>6040</v>
      </c>
      <c r="K188" s="178">
        <v>6693</v>
      </c>
      <c r="L188" s="178"/>
      <c r="M188" s="161"/>
      <c r="N188" s="180">
        <f t="shared" si="6"/>
        <v>3.614658708192991</v>
      </c>
      <c r="O188" s="181">
        <f t="shared" si="7"/>
        <v>4.653453871117279</v>
      </c>
      <c r="P188" s="182">
        <f t="shared" si="8"/>
        <v>0</v>
      </c>
      <c r="Q188" s="256"/>
      <c r="R188" s="263">
        <f>R187</f>
        <v>331</v>
      </c>
      <c r="S188" s="263">
        <f>S187</f>
        <v>0</v>
      </c>
      <c r="T188" s="263">
        <f>T187</f>
        <v>0</v>
      </c>
      <c r="U188" s="263">
        <f>U187</f>
        <v>0</v>
      </c>
      <c r="V188" s="187"/>
      <c r="W188" s="183">
        <f>W187</f>
        <v>271</v>
      </c>
      <c r="X188" s="183">
        <f>X187</f>
        <v>0</v>
      </c>
      <c r="Y188" s="183">
        <f>Y187</f>
        <v>0</v>
      </c>
      <c r="Z188" s="183">
        <f>Z187</f>
        <v>0</v>
      </c>
    </row>
    <row r="189" spans="1:26" s="6" customFormat="1" ht="12.75">
      <c r="A189" s="112" t="s">
        <v>2177</v>
      </c>
      <c r="B189" s="113" t="s">
        <v>322</v>
      </c>
      <c r="C189" s="114">
        <v>28375</v>
      </c>
      <c r="D189" s="115">
        <v>19030</v>
      </c>
      <c r="E189" s="115">
        <v>6661</v>
      </c>
      <c r="F189" s="127">
        <v>2684</v>
      </c>
      <c r="H189" s="171">
        <v>27116</v>
      </c>
      <c r="I189" s="171">
        <v>18098</v>
      </c>
      <c r="J189" s="171">
        <v>6334</v>
      </c>
      <c r="K189" s="171">
        <v>2684</v>
      </c>
      <c r="L189" s="171"/>
      <c r="M189" s="161"/>
      <c r="N189" s="173">
        <f>IF(H189=0,"-",C189/H189*100-100)</f>
        <v>4.643015193981398</v>
      </c>
      <c r="O189" s="174">
        <f>IF(H189=0,"-",D189/I189*100-100)</f>
        <v>5.149740302795891</v>
      </c>
      <c r="P189" s="175">
        <f>IF(H189=0,"-",F189/(K189+L189)*100-100)</f>
        <v>0</v>
      </c>
      <c r="Q189" s="250"/>
      <c r="R189" s="261">
        <v>22</v>
      </c>
      <c r="S189" s="261"/>
      <c r="T189" s="261"/>
      <c r="U189" s="261"/>
      <c r="V189" s="187"/>
      <c r="W189" s="176">
        <v>25</v>
      </c>
      <c r="X189" s="176"/>
      <c r="Y189" s="176"/>
      <c r="Z189" s="176"/>
    </row>
    <row r="190" spans="1:26" s="6" customFormat="1" ht="13.5" thickBot="1">
      <c r="A190" s="116"/>
      <c r="B190" s="117"/>
      <c r="C190" s="118">
        <v>25558</v>
      </c>
      <c r="D190" s="119">
        <v>16238</v>
      </c>
      <c r="E190" s="119">
        <v>5683</v>
      </c>
      <c r="F190" s="128">
        <v>3637</v>
      </c>
      <c r="H190" s="178">
        <v>24584</v>
      </c>
      <c r="I190" s="178">
        <v>15516</v>
      </c>
      <c r="J190" s="178">
        <v>5431</v>
      </c>
      <c r="K190" s="178">
        <v>3637</v>
      </c>
      <c r="L190" s="178"/>
      <c r="M190" s="161"/>
      <c r="N190" s="180">
        <f t="shared" si="6"/>
        <v>3.9619264562317085</v>
      </c>
      <c r="O190" s="181">
        <f t="shared" si="7"/>
        <v>4.65326114978086</v>
      </c>
      <c r="P190" s="182">
        <f t="shared" si="8"/>
        <v>0</v>
      </c>
      <c r="Q190" s="250"/>
      <c r="R190" s="263">
        <f>R189</f>
        <v>22</v>
      </c>
      <c r="S190" s="263">
        <f>S189</f>
        <v>0</v>
      </c>
      <c r="T190" s="263">
        <f>T189</f>
        <v>0</v>
      </c>
      <c r="U190" s="263">
        <f>U189</f>
        <v>0</v>
      </c>
      <c r="V190" s="187"/>
      <c r="W190" s="183">
        <f>W189</f>
        <v>25</v>
      </c>
      <c r="X190" s="183">
        <f>X189</f>
        <v>0</v>
      </c>
      <c r="Y190" s="183">
        <f>Y189</f>
        <v>0</v>
      </c>
      <c r="Z190" s="183">
        <f>Z189</f>
        <v>0</v>
      </c>
    </row>
    <row r="191" spans="1:26" s="6" customFormat="1" ht="12.75">
      <c r="A191" s="112" t="s">
        <v>2178</v>
      </c>
      <c r="B191" s="113" t="s">
        <v>1963</v>
      </c>
      <c r="C191" s="114">
        <v>30191</v>
      </c>
      <c r="D191" s="115">
        <v>20381</v>
      </c>
      <c r="E191" s="115">
        <v>7133</v>
      </c>
      <c r="F191" s="127">
        <v>2677</v>
      </c>
      <c r="H191" s="171">
        <v>28851</v>
      </c>
      <c r="I191" s="171">
        <v>19388</v>
      </c>
      <c r="J191" s="171">
        <v>6786</v>
      </c>
      <c r="K191" s="171">
        <v>2677</v>
      </c>
      <c r="L191" s="171"/>
      <c r="M191" s="161"/>
      <c r="N191" s="173">
        <f>IF(H191=0,"-",C191/H191*100-100)</f>
        <v>4.644553048421201</v>
      </c>
      <c r="O191" s="174">
        <f>IF(H191=0,"-",D191/I191*100-100)</f>
        <v>5.121724778213334</v>
      </c>
      <c r="P191" s="175">
        <f>IF(H191=0,"-",F191/(K191+L191)*100-100)</f>
        <v>0</v>
      </c>
      <c r="Q191" s="250"/>
      <c r="R191" s="261">
        <v>688</v>
      </c>
      <c r="S191" s="261">
        <v>11</v>
      </c>
      <c r="T191" s="261"/>
      <c r="U191" s="261"/>
      <c r="V191" s="187"/>
      <c r="W191" s="176">
        <v>562</v>
      </c>
      <c r="X191" s="176">
        <v>10</v>
      </c>
      <c r="Y191" s="176"/>
      <c r="Z191" s="176"/>
    </row>
    <row r="192" spans="1:26" s="6" customFormat="1" ht="13.5" thickBot="1">
      <c r="A192" s="116"/>
      <c r="B192" s="117"/>
      <c r="C192" s="118">
        <v>23869</v>
      </c>
      <c r="D192" s="119">
        <v>12737</v>
      </c>
      <c r="E192" s="119">
        <v>4458</v>
      </c>
      <c r="F192" s="128">
        <v>6674</v>
      </c>
      <c r="H192" s="178">
        <v>23105</v>
      </c>
      <c r="I192" s="178">
        <v>12171</v>
      </c>
      <c r="J192" s="178">
        <v>4260</v>
      </c>
      <c r="K192" s="178">
        <v>6674</v>
      </c>
      <c r="L192" s="178"/>
      <c r="M192" s="161"/>
      <c r="N192" s="180">
        <f t="shared" si="6"/>
        <v>3.3066435836398966</v>
      </c>
      <c r="O192" s="181">
        <f t="shared" si="7"/>
        <v>4.6503984882096745</v>
      </c>
      <c r="P192" s="182">
        <f t="shared" si="8"/>
        <v>0</v>
      </c>
      <c r="Q192" s="250"/>
      <c r="R192" s="263">
        <f>R191</f>
        <v>688</v>
      </c>
      <c r="S192" s="263">
        <f>S191</f>
        <v>11</v>
      </c>
      <c r="T192" s="263">
        <f>T191</f>
        <v>0</v>
      </c>
      <c r="U192" s="263">
        <f>U191</f>
        <v>0</v>
      </c>
      <c r="V192" s="187"/>
      <c r="W192" s="183">
        <f>W191</f>
        <v>562</v>
      </c>
      <c r="X192" s="183">
        <f>X191</f>
        <v>10</v>
      </c>
      <c r="Y192" s="183">
        <f>Y191</f>
        <v>0</v>
      </c>
      <c r="Z192" s="183">
        <f>Z191</f>
        <v>0</v>
      </c>
    </row>
    <row r="193" spans="1:26" s="6" customFormat="1" ht="12.75">
      <c r="A193" s="112" t="s">
        <v>2179</v>
      </c>
      <c r="B193" s="113" t="s">
        <v>1075</v>
      </c>
      <c r="C193" s="114">
        <v>24717</v>
      </c>
      <c r="D193" s="115">
        <v>16328</v>
      </c>
      <c r="E193" s="115">
        <v>5715</v>
      </c>
      <c r="F193" s="127">
        <v>2674</v>
      </c>
      <c r="H193" s="171">
        <v>23645</v>
      </c>
      <c r="I193" s="171">
        <v>15534</v>
      </c>
      <c r="J193" s="171">
        <v>5437</v>
      </c>
      <c r="K193" s="171">
        <v>2674</v>
      </c>
      <c r="L193" s="171"/>
      <c r="M193" s="161"/>
      <c r="N193" s="173">
        <f>IF(H193=0,"-",C193/H193*100-100)</f>
        <v>4.5337280609008275</v>
      </c>
      <c r="O193" s="174">
        <f>IF(H193=0,"-",D193/I193*100-100)</f>
        <v>5.111368610789242</v>
      </c>
      <c r="P193" s="175">
        <f>IF(H193=0,"-",F193/(K193+L193)*100-100)</f>
        <v>0</v>
      </c>
      <c r="Q193" s="250"/>
      <c r="R193" s="261">
        <v>103</v>
      </c>
      <c r="S193" s="261"/>
      <c r="T193" s="261"/>
      <c r="U193" s="261"/>
      <c r="V193" s="187"/>
      <c r="W193" s="176">
        <v>57</v>
      </c>
      <c r="X193" s="176"/>
      <c r="Y193" s="176"/>
      <c r="Z193" s="176"/>
    </row>
    <row r="194" spans="1:26" s="6" customFormat="1" ht="13.5" thickBot="1">
      <c r="A194" s="116"/>
      <c r="B194" s="117"/>
      <c r="C194" s="118">
        <v>24039</v>
      </c>
      <c r="D194" s="119">
        <v>15114</v>
      </c>
      <c r="E194" s="119">
        <v>5290</v>
      </c>
      <c r="F194" s="128">
        <v>3635</v>
      </c>
      <c r="H194" s="178">
        <v>23132</v>
      </c>
      <c r="I194" s="178">
        <v>14442</v>
      </c>
      <c r="J194" s="178">
        <v>5055</v>
      </c>
      <c r="K194" s="178">
        <v>3635</v>
      </c>
      <c r="L194" s="178"/>
      <c r="M194" s="161"/>
      <c r="N194" s="180">
        <f t="shared" si="6"/>
        <v>3.920975272350006</v>
      </c>
      <c r="O194" s="181">
        <f t="shared" si="7"/>
        <v>4.653095139177395</v>
      </c>
      <c r="P194" s="182">
        <f t="shared" si="8"/>
        <v>0</v>
      </c>
      <c r="Q194" s="250"/>
      <c r="R194" s="263">
        <f>R193</f>
        <v>103</v>
      </c>
      <c r="S194" s="263">
        <f>S193</f>
        <v>0</v>
      </c>
      <c r="T194" s="263">
        <f>T193</f>
        <v>0</v>
      </c>
      <c r="U194" s="263">
        <f>U193</f>
        <v>0</v>
      </c>
      <c r="V194" s="187"/>
      <c r="W194" s="183">
        <f>W193</f>
        <v>57</v>
      </c>
      <c r="X194" s="183">
        <f>X193</f>
        <v>0</v>
      </c>
      <c r="Y194" s="183">
        <f>Y193</f>
        <v>0</v>
      </c>
      <c r="Z194" s="183">
        <f>Z193</f>
        <v>0</v>
      </c>
    </row>
    <row r="195" spans="1:26" s="6" customFormat="1" ht="12.75">
      <c r="A195" s="112" t="s">
        <v>2180</v>
      </c>
      <c r="B195" s="113" t="s">
        <v>1841</v>
      </c>
      <c r="C195" s="114">
        <v>25137</v>
      </c>
      <c r="D195" s="115">
        <v>16648</v>
      </c>
      <c r="E195" s="115">
        <v>5827</v>
      </c>
      <c r="F195" s="127">
        <v>2662</v>
      </c>
      <c r="H195" s="171">
        <v>24037</v>
      </c>
      <c r="I195" s="171">
        <v>15833</v>
      </c>
      <c r="J195" s="171">
        <v>5542</v>
      </c>
      <c r="K195" s="171">
        <v>2662</v>
      </c>
      <c r="L195" s="171"/>
      <c r="M195" s="161"/>
      <c r="N195" s="173">
        <f>IF(H195=0,"-",C195/H195*100-100)</f>
        <v>4.576278237716849</v>
      </c>
      <c r="O195" s="174">
        <f>IF(H195=0,"-",D195/I195*100-100)</f>
        <v>5.1474767889850455</v>
      </c>
      <c r="P195" s="175">
        <f>IF(H195=0,"-",F195/(K195+L195)*100-100)</f>
        <v>0</v>
      </c>
      <c r="Q195" s="250"/>
      <c r="R195" s="261">
        <v>1736</v>
      </c>
      <c r="S195" s="261"/>
      <c r="T195" s="261"/>
      <c r="U195" s="261"/>
      <c r="V195" s="187"/>
      <c r="W195" s="176">
        <v>1332</v>
      </c>
      <c r="X195" s="176"/>
      <c r="Y195" s="176"/>
      <c r="Z195" s="176"/>
    </row>
    <row r="196" spans="1:26" s="6" customFormat="1" ht="13.5" thickBot="1">
      <c r="A196" s="116"/>
      <c r="B196" s="117"/>
      <c r="C196" s="118">
        <v>28856</v>
      </c>
      <c r="D196" s="119">
        <v>16421</v>
      </c>
      <c r="E196" s="119">
        <v>5747</v>
      </c>
      <c r="F196" s="128">
        <v>6688</v>
      </c>
      <c r="H196" s="178">
        <v>27871</v>
      </c>
      <c r="I196" s="178">
        <v>15691</v>
      </c>
      <c r="J196" s="178">
        <v>5492</v>
      </c>
      <c r="K196" s="178">
        <v>6688</v>
      </c>
      <c r="L196" s="178"/>
      <c r="M196" s="161"/>
      <c r="N196" s="180">
        <f t="shared" si="6"/>
        <v>3.5341394280793565</v>
      </c>
      <c r="O196" s="181">
        <f t="shared" si="7"/>
        <v>4.652348480020379</v>
      </c>
      <c r="P196" s="182">
        <f t="shared" si="8"/>
        <v>0</v>
      </c>
      <c r="Q196" s="250"/>
      <c r="R196" s="263">
        <f>R195</f>
        <v>1736</v>
      </c>
      <c r="S196" s="263">
        <f>S195</f>
        <v>0</v>
      </c>
      <c r="T196" s="263">
        <f>T195</f>
        <v>0</v>
      </c>
      <c r="U196" s="263">
        <f>U195</f>
        <v>0</v>
      </c>
      <c r="V196" s="187"/>
      <c r="W196" s="183">
        <f>W195</f>
        <v>1332</v>
      </c>
      <c r="X196" s="183">
        <f>X195</f>
        <v>0</v>
      </c>
      <c r="Y196" s="183">
        <f>Y195</f>
        <v>0</v>
      </c>
      <c r="Z196" s="183">
        <f>Z195</f>
        <v>0</v>
      </c>
    </row>
    <row r="197" spans="1:26" s="6" customFormat="1" ht="12.75">
      <c r="A197" s="112" t="s">
        <v>2181</v>
      </c>
      <c r="B197" s="113" t="s">
        <v>330</v>
      </c>
      <c r="C197" s="114">
        <v>23167</v>
      </c>
      <c r="D197" s="115">
        <v>15183</v>
      </c>
      <c r="E197" s="115">
        <v>5314</v>
      </c>
      <c r="F197" s="127">
        <v>2670</v>
      </c>
      <c r="H197" s="171">
        <v>22164</v>
      </c>
      <c r="I197" s="171">
        <v>14440</v>
      </c>
      <c r="J197" s="171">
        <v>5054</v>
      </c>
      <c r="K197" s="171">
        <v>2670</v>
      </c>
      <c r="L197" s="171"/>
      <c r="M197" s="161"/>
      <c r="N197" s="173">
        <f>IF(H197=0,"-",C197/H197*100-100)</f>
        <v>4.5253564338567</v>
      </c>
      <c r="O197" s="174">
        <f>IF(H197=0,"-",D197/I197*100-100)</f>
        <v>5.14542936288089</v>
      </c>
      <c r="P197" s="175">
        <f>IF(H197=0,"-",F197/(K197+L197)*100-100)</f>
        <v>0</v>
      </c>
      <c r="Q197" s="253"/>
      <c r="R197" s="261">
        <v>100</v>
      </c>
      <c r="S197" s="261"/>
      <c r="T197" s="261"/>
      <c r="U197" s="261"/>
      <c r="V197" s="187"/>
      <c r="W197" s="176">
        <v>47</v>
      </c>
      <c r="X197" s="176"/>
      <c r="Y197" s="176"/>
      <c r="Z197" s="176"/>
    </row>
    <row r="198" spans="1:26" s="6" customFormat="1" ht="13.5" thickBot="1">
      <c r="A198" s="116"/>
      <c r="B198" s="117"/>
      <c r="C198" s="118">
        <v>23660</v>
      </c>
      <c r="D198" s="119">
        <v>14834</v>
      </c>
      <c r="E198" s="119">
        <v>5192</v>
      </c>
      <c r="F198" s="128">
        <v>3634</v>
      </c>
      <c r="H198" s="178">
        <v>22770</v>
      </c>
      <c r="I198" s="178">
        <v>14175</v>
      </c>
      <c r="J198" s="178">
        <v>4961</v>
      </c>
      <c r="K198" s="178">
        <v>3634</v>
      </c>
      <c r="L198" s="178"/>
      <c r="M198" s="161"/>
      <c r="N198" s="180">
        <f t="shared" si="6"/>
        <v>3.908651734738683</v>
      </c>
      <c r="O198" s="181">
        <f t="shared" si="7"/>
        <v>4.6490299823633165</v>
      </c>
      <c r="P198" s="182">
        <f t="shared" si="8"/>
        <v>0</v>
      </c>
      <c r="Q198" s="253"/>
      <c r="R198" s="263">
        <f>R197</f>
        <v>100</v>
      </c>
      <c r="S198" s="263">
        <f>S197</f>
        <v>0</v>
      </c>
      <c r="T198" s="263">
        <f>T197</f>
        <v>0</v>
      </c>
      <c r="U198" s="263">
        <f>U197</f>
        <v>0</v>
      </c>
      <c r="V198" s="187"/>
      <c r="W198" s="183">
        <f>W197</f>
        <v>47</v>
      </c>
      <c r="X198" s="183">
        <f>X197</f>
        <v>0</v>
      </c>
      <c r="Y198" s="183">
        <f>Y197</f>
        <v>0</v>
      </c>
      <c r="Z198" s="183">
        <f>Z197</f>
        <v>0</v>
      </c>
    </row>
    <row r="199" spans="1:26" s="6" customFormat="1" ht="12.75">
      <c r="A199" s="112" t="s">
        <v>2182</v>
      </c>
      <c r="B199" s="113" t="s">
        <v>336</v>
      </c>
      <c r="C199" s="114">
        <v>28482</v>
      </c>
      <c r="D199" s="115">
        <v>19037</v>
      </c>
      <c r="E199" s="115">
        <v>6663</v>
      </c>
      <c r="F199" s="127">
        <v>2782</v>
      </c>
      <c r="H199" s="171">
        <v>27231</v>
      </c>
      <c r="I199" s="171">
        <v>18110</v>
      </c>
      <c r="J199" s="171">
        <v>6339</v>
      </c>
      <c r="K199" s="171">
        <v>2782</v>
      </c>
      <c r="L199" s="171"/>
      <c r="M199" s="161"/>
      <c r="N199" s="173">
        <f>IF(H199=0,"-",C199/H199*100-100)</f>
        <v>4.594028864162155</v>
      </c>
      <c r="O199" s="174">
        <f>IF(H199=0,"-",D199/I199*100-100)</f>
        <v>5.118718939812254</v>
      </c>
      <c r="P199" s="175">
        <f>IF(H199=0,"-",F199/(K199+L199)*100-100)</f>
        <v>0</v>
      </c>
      <c r="Q199" s="256" t="s">
        <v>2844</v>
      </c>
      <c r="R199" s="261">
        <v>1E-07</v>
      </c>
      <c r="S199" s="261"/>
      <c r="T199" s="261"/>
      <c r="U199" s="261"/>
      <c r="V199" s="187"/>
      <c r="W199" s="176"/>
      <c r="X199" s="176"/>
      <c r="Y199" s="176"/>
      <c r="Z199" s="176"/>
    </row>
    <row r="200" spans="1:26" s="6" customFormat="1" ht="13.5" thickBot="1">
      <c r="A200" s="116"/>
      <c r="B200" s="117"/>
      <c r="C200" s="118">
        <v>43333</v>
      </c>
      <c r="D200" s="119">
        <v>22948</v>
      </c>
      <c r="E200" s="119">
        <v>8032</v>
      </c>
      <c r="F200" s="128">
        <v>12353</v>
      </c>
      <c r="H200" s="178">
        <v>41956</v>
      </c>
      <c r="I200" s="178">
        <v>21928</v>
      </c>
      <c r="J200" s="178">
        <v>7675</v>
      </c>
      <c r="K200" s="178">
        <v>12353</v>
      </c>
      <c r="L200" s="178"/>
      <c r="M200" s="161"/>
      <c r="N200" s="180">
        <f aca="true" t="shared" si="9" ref="N200:N230">IF(H200=0,"-",C200/H200*100-100)</f>
        <v>3.282009724473255</v>
      </c>
      <c r="O200" s="181">
        <f aca="true" t="shared" si="10" ref="O200:O230">IF(H200=0,"-",D200/I200*100-100)</f>
        <v>4.6515870120394</v>
      </c>
      <c r="P200" s="182">
        <f aca="true" t="shared" si="11" ref="P200:P230">IF(H200=0,"-",F200/(K200+L200)*100-100)</f>
        <v>0</v>
      </c>
      <c r="Q200" s="256"/>
      <c r="R200" s="263">
        <f>R199</f>
        <v>1E-07</v>
      </c>
      <c r="S200" s="263">
        <f>S199</f>
        <v>0</v>
      </c>
      <c r="T200" s="263">
        <f>T199</f>
        <v>0</v>
      </c>
      <c r="U200" s="263">
        <f>U199</f>
        <v>0</v>
      </c>
      <c r="V200" s="187"/>
      <c r="W200" s="183">
        <f>W199</f>
        <v>0</v>
      </c>
      <c r="X200" s="183">
        <f>X199</f>
        <v>0</v>
      </c>
      <c r="Y200" s="183">
        <f>Y199</f>
        <v>0</v>
      </c>
      <c r="Z200" s="183">
        <f>Z199</f>
        <v>0</v>
      </c>
    </row>
    <row r="201" spans="1:26" s="6" customFormat="1" ht="12.75">
      <c r="A201" s="112" t="s">
        <v>2183</v>
      </c>
      <c r="B201" s="113" t="s">
        <v>1964</v>
      </c>
      <c r="C201" s="114">
        <v>29271</v>
      </c>
      <c r="D201" s="115">
        <v>19712</v>
      </c>
      <c r="E201" s="115">
        <v>6899</v>
      </c>
      <c r="F201" s="127">
        <v>2660</v>
      </c>
      <c r="H201" s="171">
        <v>27968</v>
      </c>
      <c r="I201" s="171">
        <v>18747</v>
      </c>
      <c r="J201" s="171">
        <v>6561</v>
      </c>
      <c r="K201" s="171">
        <v>2660</v>
      </c>
      <c r="L201" s="171"/>
      <c r="M201" s="161"/>
      <c r="N201" s="173">
        <f>IF(H201=0,"-",C201/H201*100-100)</f>
        <v>4.65889588100687</v>
      </c>
      <c r="O201" s="174">
        <f>IF(H201=0,"-",D201/I201*100-100)</f>
        <v>5.147490265109084</v>
      </c>
      <c r="P201" s="175">
        <f>IF(H201=0,"-",F201/(K201+L201)*100-100)</f>
        <v>0</v>
      </c>
      <c r="Q201" s="253"/>
      <c r="R201" s="261">
        <f>9+4</f>
        <v>13</v>
      </c>
      <c r="S201" s="261"/>
      <c r="T201" s="261"/>
      <c r="U201" s="261"/>
      <c r="V201" s="187"/>
      <c r="W201" s="176"/>
      <c r="X201" s="176"/>
      <c r="Y201" s="176"/>
      <c r="Z201" s="176"/>
    </row>
    <row r="202" spans="1:26" s="6" customFormat="1" ht="13.5" thickBot="1">
      <c r="A202" s="116"/>
      <c r="B202" s="117"/>
      <c r="C202" s="118">
        <v>46792</v>
      </c>
      <c r="D202" s="119">
        <v>25504</v>
      </c>
      <c r="E202" s="119">
        <v>8926</v>
      </c>
      <c r="F202" s="128">
        <v>12362</v>
      </c>
      <c r="H202" s="178">
        <v>45262</v>
      </c>
      <c r="I202" s="178">
        <v>24370</v>
      </c>
      <c r="J202" s="178">
        <v>8530</v>
      </c>
      <c r="K202" s="178">
        <v>12362</v>
      </c>
      <c r="L202" s="178"/>
      <c r="M202" s="161"/>
      <c r="N202" s="180">
        <f t="shared" si="9"/>
        <v>3.3803190314170877</v>
      </c>
      <c r="O202" s="181">
        <f t="shared" si="10"/>
        <v>4.653262207632338</v>
      </c>
      <c r="P202" s="182">
        <f t="shared" si="11"/>
        <v>0</v>
      </c>
      <c r="Q202" s="253"/>
      <c r="R202" s="263">
        <f>R201</f>
        <v>13</v>
      </c>
      <c r="S202" s="263">
        <f>S201</f>
        <v>0</v>
      </c>
      <c r="T202" s="263">
        <f>T201</f>
        <v>0</v>
      </c>
      <c r="U202" s="263">
        <f>U201</f>
        <v>0</v>
      </c>
      <c r="V202" s="187"/>
      <c r="W202" s="183">
        <f>W201</f>
        <v>0</v>
      </c>
      <c r="X202" s="183">
        <f>X201</f>
        <v>0</v>
      </c>
      <c r="Y202" s="183">
        <f>Y201</f>
        <v>0</v>
      </c>
      <c r="Z202" s="183">
        <f>Z201</f>
        <v>0</v>
      </c>
    </row>
    <row r="203" spans="1:26" s="6" customFormat="1" ht="12.75">
      <c r="A203" s="112" t="s">
        <v>2184</v>
      </c>
      <c r="B203" s="113" t="s">
        <v>1965</v>
      </c>
      <c r="C203" s="114">
        <v>27595</v>
      </c>
      <c r="D203" s="115">
        <v>18469</v>
      </c>
      <c r="E203" s="115">
        <v>6464</v>
      </c>
      <c r="F203" s="127">
        <v>2662</v>
      </c>
      <c r="H203" s="171">
        <v>26375</v>
      </c>
      <c r="I203" s="171">
        <v>17565</v>
      </c>
      <c r="J203" s="171">
        <v>6148</v>
      </c>
      <c r="K203" s="171">
        <v>2662</v>
      </c>
      <c r="L203" s="171"/>
      <c r="M203" s="161"/>
      <c r="N203" s="173">
        <f>IF(H203=0,"-",C203/H203*100-100)</f>
        <v>4.625592417061625</v>
      </c>
      <c r="O203" s="174">
        <f>IF(H203=0,"-",D203/I203*100-100)</f>
        <v>5.146598348989471</v>
      </c>
      <c r="P203" s="175">
        <f>IF(H203=0,"-",F203/(K203+L203)*100-100)</f>
        <v>0</v>
      </c>
      <c r="Q203" s="250"/>
      <c r="R203" s="261">
        <f>5+8</f>
        <v>13</v>
      </c>
      <c r="S203" s="261"/>
      <c r="T203" s="261"/>
      <c r="U203" s="261"/>
      <c r="V203" s="187"/>
      <c r="W203" s="176">
        <v>11</v>
      </c>
      <c r="X203" s="176"/>
      <c r="Y203" s="176"/>
      <c r="Z203" s="176"/>
    </row>
    <row r="204" spans="1:26" s="6" customFormat="1" ht="13.5" thickBot="1">
      <c r="A204" s="116"/>
      <c r="B204" s="117"/>
      <c r="C204" s="118">
        <v>45804</v>
      </c>
      <c r="D204" s="119">
        <v>24774</v>
      </c>
      <c r="E204" s="119">
        <v>8671</v>
      </c>
      <c r="F204" s="128">
        <v>12359</v>
      </c>
      <c r="H204" s="178">
        <v>44318</v>
      </c>
      <c r="I204" s="178">
        <v>23673</v>
      </c>
      <c r="J204" s="178">
        <v>8286</v>
      </c>
      <c r="K204" s="178">
        <v>12359</v>
      </c>
      <c r="L204" s="178"/>
      <c r="M204" s="161"/>
      <c r="N204" s="180">
        <f t="shared" si="9"/>
        <v>3.3530393970847143</v>
      </c>
      <c r="O204" s="181">
        <f t="shared" si="10"/>
        <v>4.650868077556709</v>
      </c>
      <c r="P204" s="182">
        <f t="shared" si="11"/>
        <v>0</v>
      </c>
      <c r="Q204" s="250"/>
      <c r="R204" s="263">
        <f>R203</f>
        <v>13</v>
      </c>
      <c r="S204" s="263">
        <f>S203</f>
        <v>0</v>
      </c>
      <c r="T204" s="263">
        <f>T203</f>
        <v>0</v>
      </c>
      <c r="U204" s="263">
        <f>U203</f>
        <v>0</v>
      </c>
      <c r="V204" s="187"/>
      <c r="W204" s="183">
        <f>W203</f>
        <v>11</v>
      </c>
      <c r="X204" s="183">
        <f>X203</f>
        <v>0</v>
      </c>
      <c r="Y204" s="183">
        <f>Y203</f>
        <v>0</v>
      </c>
      <c r="Z204" s="183">
        <f>Z203</f>
        <v>0</v>
      </c>
    </row>
    <row r="205" spans="1:26" s="6" customFormat="1" ht="12.75">
      <c r="A205" s="112" t="s">
        <v>2185</v>
      </c>
      <c r="B205" s="113" t="s">
        <v>342</v>
      </c>
      <c r="C205" s="114">
        <v>30823</v>
      </c>
      <c r="D205" s="115">
        <v>20853</v>
      </c>
      <c r="E205" s="115">
        <v>7299</v>
      </c>
      <c r="F205" s="127">
        <v>2671</v>
      </c>
      <c r="H205" s="171">
        <v>29444</v>
      </c>
      <c r="I205" s="171">
        <v>19832</v>
      </c>
      <c r="J205" s="171">
        <v>6941</v>
      </c>
      <c r="K205" s="171">
        <v>2671</v>
      </c>
      <c r="L205" s="171"/>
      <c r="M205" s="161"/>
      <c r="N205" s="173">
        <f>IF(H205=0,"-",C205/H205*100-100)</f>
        <v>4.6834669202554124</v>
      </c>
      <c r="O205" s="174">
        <f>IF(H205=0,"-",D205/I205*100-100)</f>
        <v>5.148245260185561</v>
      </c>
      <c r="P205" s="175">
        <f>IF(H205=0,"-",F205/(K205+L205)*100-100)</f>
        <v>0</v>
      </c>
      <c r="Q205" s="256" t="s">
        <v>2844</v>
      </c>
      <c r="R205" s="261">
        <f>4+1+2</f>
        <v>7</v>
      </c>
      <c r="S205" s="261"/>
      <c r="T205" s="261"/>
      <c r="U205" s="261"/>
      <c r="V205" s="187"/>
      <c r="W205" s="176">
        <v>2</v>
      </c>
      <c r="X205" s="176"/>
      <c r="Y205" s="176"/>
      <c r="Z205" s="176"/>
    </row>
    <row r="206" spans="1:26" s="6" customFormat="1" ht="13.5" thickBot="1">
      <c r="A206" s="116"/>
      <c r="B206" s="117"/>
      <c r="C206" s="118">
        <v>44473</v>
      </c>
      <c r="D206" s="119">
        <v>25667</v>
      </c>
      <c r="E206" s="119">
        <v>8983</v>
      </c>
      <c r="F206" s="128">
        <v>9823</v>
      </c>
      <c r="H206" s="178">
        <v>42933</v>
      </c>
      <c r="I206" s="178">
        <v>24526</v>
      </c>
      <c r="J206" s="178">
        <v>8584</v>
      </c>
      <c r="K206" s="178">
        <v>9823</v>
      </c>
      <c r="L206" s="178"/>
      <c r="M206" s="161"/>
      <c r="N206" s="180">
        <f t="shared" si="9"/>
        <v>3.5869843709966744</v>
      </c>
      <c r="O206" s="181">
        <f t="shared" si="10"/>
        <v>4.65220582239256</v>
      </c>
      <c r="P206" s="182">
        <f t="shared" si="11"/>
        <v>0</v>
      </c>
      <c r="Q206" s="256"/>
      <c r="R206" s="263">
        <f>R205</f>
        <v>7</v>
      </c>
      <c r="S206" s="263">
        <f>S205</f>
        <v>0</v>
      </c>
      <c r="T206" s="263">
        <f>T205</f>
        <v>0</v>
      </c>
      <c r="U206" s="263">
        <f>U205</f>
        <v>0</v>
      </c>
      <c r="V206" s="187"/>
      <c r="W206" s="183">
        <f>W205</f>
        <v>2</v>
      </c>
      <c r="X206" s="183">
        <f>X205</f>
        <v>0</v>
      </c>
      <c r="Y206" s="183">
        <f>Y205</f>
        <v>0</v>
      </c>
      <c r="Z206" s="183">
        <f>Z205</f>
        <v>0</v>
      </c>
    </row>
    <row r="207" spans="1:26" s="6" customFormat="1" ht="12.75">
      <c r="A207" s="112" t="s">
        <v>2186</v>
      </c>
      <c r="B207" s="113" t="s">
        <v>1966</v>
      </c>
      <c r="C207" s="114">
        <v>26548</v>
      </c>
      <c r="D207" s="115">
        <v>17701</v>
      </c>
      <c r="E207" s="115">
        <v>6195</v>
      </c>
      <c r="F207" s="127">
        <v>2652</v>
      </c>
      <c r="H207" s="171">
        <v>25378</v>
      </c>
      <c r="I207" s="171">
        <v>16834</v>
      </c>
      <c r="J207" s="171">
        <v>5892</v>
      </c>
      <c r="K207" s="171">
        <v>2652</v>
      </c>
      <c r="L207" s="171"/>
      <c r="M207" s="161"/>
      <c r="N207" s="173">
        <f>IF(H207=0,"-",C207/H207*100-100)</f>
        <v>4.610292379226095</v>
      </c>
      <c r="O207" s="174">
        <f>IF(H207=0,"-",D207/I207*100-100)</f>
        <v>5.1502910775810875</v>
      </c>
      <c r="P207" s="175">
        <f>IF(H207=0,"-",F207/(K207+L207)*100-100)</f>
        <v>0</v>
      </c>
      <c r="Q207" s="250"/>
      <c r="R207" s="261">
        <f>3+3</f>
        <v>6</v>
      </c>
      <c r="S207" s="261"/>
      <c r="T207" s="261"/>
      <c r="U207" s="261"/>
      <c r="V207" s="187"/>
      <c r="W207" s="176">
        <v>3</v>
      </c>
      <c r="X207" s="176"/>
      <c r="Y207" s="176"/>
      <c r="Z207" s="176"/>
    </row>
    <row r="208" spans="1:26" s="6" customFormat="1" ht="13.5" thickBot="1">
      <c r="A208" s="116"/>
      <c r="B208" s="117"/>
      <c r="C208" s="118">
        <v>47087</v>
      </c>
      <c r="D208" s="119">
        <v>25722</v>
      </c>
      <c r="E208" s="119">
        <v>9003</v>
      </c>
      <c r="F208" s="128">
        <v>12362</v>
      </c>
      <c r="H208" s="178">
        <v>45544</v>
      </c>
      <c r="I208" s="178">
        <v>24579</v>
      </c>
      <c r="J208" s="178">
        <v>8603</v>
      </c>
      <c r="K208" s="178">
        <v>12362</v>
      </c>
      <c r="L208" s="178"/>
      <c r="M208" s="161"/>
      <c r="N208" s="180">
        <f t="shared" si="9"/>
        <v>3.3879325487440752</v>
      </c>
      <c r="O208" s="181">
        <f t="shared" si="10"/>
        <v>4.650311241303555</v>
      </c>
      <c r="P208" s="182">
        <f t="shared" si="11"/>
        <v>0</v>
      </c>
      <c r="Q208" s="250"/>
      <c r="R208" s="263">
        <f>R207</f>
        <v>6</v>
      </c>
      <c r="S208" s="263">
        <f>S207</f>
        <v>0</v>
      </c>
      <c r="T208" s="263">
        <f>T207</f>
        <v>0</v>
      </c>
      <c r="U208" s="263">
        <f>U207</f>
        <v>0</v>
      </c>
      <c r="V208" s="187"/>
      <c r="W208" s="183">
        <f>W207</f>
        <v>3</v>
      </c>
      <c r="X208" s="183">
        <f>X207</f>
        <v>0</v>
      </c>
      <c r="Y208" s="183">
        <f>Y207</f>
        <v>0</v>
      </c>
      <c r="Z208" s="183">
        <f>Z207</f>
        <v>0</v>
      </c>
    </row>
    <row r="209" spans="1:26" s="6" customFormat="1" ht="12.75">
      <c r="A209" s="112" t="s">
        <v>2187</v>
      </c>
      <c r="B209" s="113" t="s">
        <v>358</v>
      </c>
      <c r="C209" s="114">
        <v>23663</v>
      </c>
      <c r="D209" s="115">
        <v>15476</v>
      </c>
      <c r="E209" s="115">
        <v>5417</v>
      </c>
      <c r="F209" s="127">
        <v>2770</v>
      </c>
      <c r="H209" s="171">
        <v>22639</v>
      </c>
      <c r="I209" s="171">
        <v>14718</v>
      </c>
      <c r="J209" s="171">
        <v>5151</v>
      </c>
      <c r="K209" s="171">
        <v>2770</v>
      </c>
      <c r="L209" s="171"/>
      <c r="M209" s="161"/>
      <c r="N209" s="173">
        <f>IF(H209=0,"-",C209/H209*100-100)</f>
        <v>4.523167984451604</v>
      </c>
      <c r="O209" s="174">
        <f>IF(H209=0,"-",D209/I209*100-100)</f>
        <v>5.150156271232504</v>
      </c>
      <c r="P209" s="175">
        <f>IF(H209=0,"-",F209/(K209+L209)*100-100)</f>
        <v>0</v>
      </c>
      <c r="Q209" s="250"/>
      <c r="R209" s="261">
        <f>36+7</f>
        <v>43</v>
      </c>
      <c r="S209" s="261"/>
      <c r="T209" s="261"/>
      <c r="U209" s="261"/>
      <c r="V209" s="187"/>
      <c r="W209" s="176">
        <v>3</v>
      </c>
      <c r="X209" s="176"/>
      <c r="Y209" s="176"/>
      <c r="Z209" s="176"/>
    </row>
    <row r="210" spans="1:26" s="6" customFormat="1" ht="13.5" thickBot="1">
      <c r="A210" s="116"/>
      <c r="B210" s="117"/>
      <c r="C210" s="118">
        <v>44644</v>
      </c>
      <c r="D210" s="119">
        <v>25793</v>
      </c>
      <c r="E210" s="119">
        <v>9028</v>
      </c>
      <c r="F210" s="128">
        <v>9823</v>
      </c>
      <c r="H210" s="178">
        <v>43096</v>
      </c>
      <c r="I210" s="178">
        <v>24647</v>
      </c>
      <c r="J210" s="178">
        <v>8626</v>
      </c>
      <c r="K210" s="178">
        <v>9823</v>
      </c>
      <c r="L210" s="178"/>
      <c r="M210" s="161"/>
      <c r="N210" s="180">
        <f t="shared" si="9"/>
        <v>3.5919806942639667</v>
      </c>
      <c r="O210" s="181">
        <f t="shared" si="10"/>
        <v>4.6496531017973695</v>
      </c>
      <c r="P210" s="182">
        <f t="shared" si="11"/>
        <v>0</v>
      </c>
      <c r="Q210" s="250"/>
      <c r="R210" s="263">
        <f>R209</f>
        <v>43</v>
      </c>
      <c r="S210" s="263">
        <f>S209</f>
        <v>0</v>
      </c>
      <c r="T210" s="263">
        <f>T209</f>
        <v>0</v>
      </c>
      <c r="U210" s="263">
        <f>U209</f>
        <v>0</v>
      </c>
      <c r="V210" s="187"/>
      <c r="W210" s="183">
        <f>W209</f>
        <v>3</v>
      </c>
      <c r="X210" s="183">
        <f>X209</f>
        <v>0</v>
      </c>
      <c r="Y210" s="183">
        <f>Y209</f>
        <v>0</v>
      </c>
      <c r="Z210" s="183">
        <f>Z209</f>
        <v>0</v>
      </c>
    </row>
    <row r="211" spans="1:26" s="6" customFormat="1" ht="12.75">
      <c r="A211" s="112" t="s">
        <v>2188</v>
      </c>
      <c r="B211" s="113" t="s">
        <v>344</v>
      </c>
      <c r="C211" s="114">
        <v>23663</v>
      </c>
      <c r="D211" s="115">
        <v>15476</v>
      </c>
      <c r="E211" s="115">
        <v>5417</v>
      </c>
      <c r="F211" s="127">
        <v>2770</v>
      </c>
      <c r="H211" s="171">
        <v>22639</v>
      </c>
      <c r="I211" s="171">
        <v>14718</v>
      </c>
      <c r="J211" s="171">
        <v>5151</v>
      </c>
      <c r="K211" s="171">
        <v>2770</v>
      </c>
      <c r="L211" s="171"/>
      <c r="M211" s="161"/>
      <c r="N211" s="173">
        <f>IF(H211=0,"-",C211/H211*100-100)</f>
        <v>4.523167984451604</v>
      </c>
      <c r="O211" s="174">
        <f>IF(H211=0,"-",D211/I211*100-100)</f>
        <v>5.150156271232504</v>
      </c>
      <c r="P211" s="175">
        <f>IF(H211=0,"-",F211/(K211+L211)*100-100)</f>
        <v>0</v>
      </c>
      <c r="Q211" s="253"/>
      <c r="R211" s="261">
        <v>2</v>
      </c>
      <c r="S211" s="261"/>
      <c r="T211" s="261"/>
      <c r="U211" s="261"/>
      <c r="V211" s="187"/>
      <c r="W211" s="176"/>
      <c r="X211" s="176"/>
      <c r="Y211" s="176"/>
      <c r="Z211" s="176"/>
    </row>
    <row r="212" spans="1:26" s="6" customFormat="1" ht="13.5" thickBot="1">
      <c r="A212" s="116"/>
      <c r="B212" s="117"/>
      <c r="C212" s="118">
        <v>47183</v>
      </c>
      <c r="D212" s="119">
        <v>25793</v>
      </c>
      <c r="E212" s="119">
        <v>9028</v>
      </c>
      <c r="F212" s="128">
        <v>12362</v>
      </c>
      <c r="H212" s="178">
        <v>45635</v>
      </c>
      <c r="I212" s="178">
        <v>24647</v>
      </c>
      <c r="J212" s="178">
        <v>8626</v>
      </c>
      <c r="K212" s="178">
        <v>12362</v>
      </c>
      <c r="L212" s="178"/>
      <c r="M212" s="161"/>
      <c r="N212" s="180">
        <f t="shared" si="9"/>
        <v>3.392133231072634</v>
      </c>
      <c r="O212" s="181">
        <f t="shared" si="10"/>
        <v>4.6496531017973695</v>
      </c>
      <c r="P212" s="182">
        <f t="shared" si="11"/>
        <v>0</v>
      </c>
      <c r="Q212" s="253"/>
      <c r="R212" s="263">
        <f>R211</f>
        <v>2</v>
      </c>
      <c r="S212" s="263">
        <f>S211</f>
        <v>0</v>
      </c>
      <c r="T212" s="263">
        <f>T211</f>
        <v>0</v>
      </c>
      <c r="U212" s="263">
        <f>U211</f>
        <v>0</v>
      </c>
      <c r="V212" s="187"/>
      <c r="W212" s="183">
        <f>W211</f>
        <v>0</v>
      </c>
      <c r="X212" s="183">
        <f>X211</f>
        <v>0</v>
      </c>
      <c r="Y212" s="183">
        <f>Y211</f>
        <v>0</v>
      </c>
      <c r="Z212" s="183">
        <f>Z211</f>
        <v>0</v>
      </c>
    </row>
    <row r="213" spans="1:26" s="6" customFormat="1" ht="12.75">
      <c r="A213" s="112" t="s">
        <v>2189</v>
      </c>
      <c r="B213" s="113" t="s">
        <v>350</v>
      </c>
      <c r="C213" s="114">
        <v>23663</v>
      </c>
      <c r="D213" s="115">
        <v>15476</v>
      </c>
      <c r="E213" s="115">
        <v>5417</v>
      </c>
      <c r="F213" s="127">
        <v>2770</v>
      </c>
      <c r="H213" s="171">
        <v>22639</v>
      </c>
      <c r="I213" s="171">
        <v>14718</v>
      </c>
      <c r="J213" s="171">
        <v>5151</v>
      </c>
      <c r="K213" s="171">
        <v>2770</v>
      </c>
      <c r="L213" s="171"/>
      <c r="M213" s="161"/>
      <c r="N213" s="173">
        <f>IF(H213=0,"-",C213/H213*100-100)</f>
        <v>4.523167984451604</v>
      </c>
      <c r="O213" s="174">
        <f>IF(H213=0,"-",D213/I213*100-100)</f>
        <v>5.150156271232504</v>
      </c>
      <c r="P213" s="175">
        <f>IF(H213=0,"-",F213/(K213+L213)*100-100)</f>
        <v>0</v>
      </c>
      <c r="Q213" s="253"/>
      <c r="R213" s="261">
        <v>2</v>
      </c>
      <c r="S213" s="261"/>
      <c r="T213" s="261"/>
      <c r="U213" s="261"/>
      <c r="V213" s="187"/>
      <c r="W213" s="176"/>
      <c r="X213" s="176"/>
      <c r="Y213" s="176"/>
      <c r="Z213" s="176"/>
    </row>
    <row r="214" spans="1:26" s="6" customFormat="1" ht="13.5" thickBot="1">
      <c r="A214" s="116"/>
      <c r="B214" s="117"/>
      <c r="C214" s="118">
        <v>47183</v>
      </c>
      <c r="D214" s="119">
        <v>25793</v>
      </c>
      <c r="E214" s="119">
        <v>9028</v>
      </c>
      <c r="F214" s="128">
        <v>12362</v>
      </c>
      <c r="H214" s="178">
        <v>45635</v>
      </c>
      <c r="I214" s="178">
        <v>24647</v>
      </c>
      <c r="J214" s="178">
        <v>8626</v>
      </c>
      <c r="K214" s="178">
        <v>12362</v>
      </c>
      <c r="L214" s="178"/>
      <c r="M214" s="161"/>
      <c r="N214" s="180">
        <f t="shared" si="9"/>
        <v>3.392133231072634</v>
      </c>
      <c r="O214" s="181">
        <f t="shared" si="10"/>
        <v>4.6496531017973695</v>
      </c>
      <c r="P214" s="182">
        <f t="shared" si="11"/>
        <v>0</v>
      </c>
      <c r="Q214" s="253"/>
      <c r="R214" s="263">
        <f>R213</f>
        <v>2</v>
      </c>
      <c r="S214" s="263">
        <f>S213</f>
        <v>0</v>
      </c>
      <c r="T214" s="263">
        <f>T213</f>
        <v>0</v>
      </c>
      <c r="U214" s="263">
        <f>U213</f>
        <v>0</v>
      </c>
      <c r="V214" s="187"/>
      <c r="W214" s="183">
        <f>W213</f>
        <v>0</v>
      </c>
      <c r="X214" s="183">
        <f>X213</f>
        <v>0</v>
      </c>
      <c r="Y214" s="183">
        <f>Y213</f>
        <v>0</v>
      </c>
      <c r="Z214" s="183">
        <f>Z213</f>
        <v>0</v>
      </c>
    </row>
    <row r="215" spans="1:26" s="6" customFormat="1" ht="12.75">
      <c r="A215" s="112" t="s">
        <v>2190</v>
      </c>
      <c r="B215" s="113" t="s">
        <v>1967</v>
      </c>
      <c r="C215" s="114">
        <v>23663</v>
      </c>
      <c r="D215" s="115">
        <v>15476</v>
      </c>
      <c r="E215" s="115">
        <v>5417</v>
      </c>
      <c r="F215" s="127">
        <v>2770</v>
      </c>
      <c r="H215" s="171">
        <v>22639</v>
      </c>
      <c r="I215" s="171">
        <v>14718</v>
      </c>
      <c r="J215" s="171">
        <v>5151</v>
      </c>
      <c r="K215" s="171">
        <v>2770</v>
      </c>
      <c r="L215" s="171"/>
      <c r="M215" s="161"/>
      <c r="N215" s="173">
        <f>IF(H215=0,"-",C215/H215*100-100)</f>
        <v>4.523167984451604</v>
      </c>
      <c r="O215" s="174">
        <f>IF(H215=0,"-",D215/I215*100-100)</f>
        <v>5.150156271232504</v>
      </c>
      <c r="P215" s="175">
        <f>IF(H215=0,"-",F215/(K215+L215)*100-100)</f>
        <v>0</v>
      </c>
      <c r="Q215" s="253"/>
      <c r="R215" s="261"/>
      <c r="S215" s="261"/>
      <c r="T215" s="261"/>
      <c r="U215" s="261"/>
      <c r="V215" s="187"/>
      <c r="W215" s="176"/>
      <c r="X215" s="176"/>
      <c r="Y215" s="176"/>
      <c r="Z215" s="176"/>
    </row>
    <row r="216" spans="1:26" s="6" customFormat="1" ht="13.5" thickBot="1">
      <c r="A216" s="116"/>
      <c r="B216" s="117"/>
      <c r="C216" s="118">
        <v>47183</v>
      </c>
      <c r="D216" s="119">
        <v>25793</v>
      </c>
      <c r="E216" s="119">
        <v>9028</v>
      </c>
      <c r="F216" s="128">
        <v>12362</v>
      </c>
      <c r="H216" s="178">
        <v>45635</v>
      </c>
      <c r="I216" s="178">
        <v>24647</v>
      </c>
      <c r="J216" s="178">
        <v>8626</v>
      </c>
      <c r="K216" s="178">
        <v>12362</v>
      </c>
      <c r="L216" s="178"/>
      <c r="M216" s="161"/>
      <c r="N216" s="180">
        <f t="shared" si="9"/>
        <v>3.392133231072634</v>
      </c>
      <c r="O216" s="181">
        <f t="shared" si="10"/>
        <v>4.6496531017973695</v>
      </c>
      <c r="P216" s="182">
        <f t="shared" si="11"/>
        <v>0</v>
      </c>
      <c r="Q216" s="253"/>
      <c r="R216" s="263">
        <f>R215</f>
        <v>0</v>
      </c>
      <c r="S216" s="263">
        <f>S215</f>
        <v>0</v>
      </c>
      <c r="T216" s="263">
        <f>T215</f>
        <v>0</v>
      </c>
      <c r="U216" s="263">
        <f>U215</f>
        <v>0</v>
      </c>
      <c r="V216" s="187"/>
      <c r="W216" s="183">
        <f>W215</f>
        <v>0</v>
      </c>
      <c r="X216" s="183">
        <f>X215</f>
        <v>0</v>
      </c>
      <c r="Y216" s="183">
        <f>Y215</f>
        <v>0</v>
      </c>
      <c r="Z216" s="183">
        <f>Z215</f>
        <v>0</v>
      </c>
    </row>
    <row r="217" spans="1:26" s="6" customFormat="1" ht="12.75">
      <c r="A217" s="112" t="s">
        <v>2191</v>
      </c>
      <c r="B217" s="113" t="s">
        <v>1968</v>
      </c>
      <c r="C217" s="114">
        <v>45954</v>
      </c>
      <c r="D217" s="115">
        <v>32072</v>
      </c>
      <c r="E217" s="115">
        <v>11225</v>
      </c>
      <c r="F217" s="127">
        <v>2657</v>
      </c>
      <c r="H217" s="171">
        <v>43835</v>
      </c>
      <c r="I217" s="171">
        <v>30502</v>
      </c>
      <c r="J217" s="171">
        <v>10676</v>
      </c>
      <c r="K217" s="171">
        <v>2657</v>
      </c>
      <c r="L217" s="171"/>
      <c r="M217" s="161"/>
      <c r="N217" s="173">
        <f>IF(H217=0,"-",C217/H217*100-100)</f>
        <v>4.834036728641493</v>
      </c>
      <c r="O217" s="174">
        <f>IF(H217=0,"-",D217/I217*100-100)</f>
        <v>5.147203462068049</v>
      </c>
      <c r="P217" s="175">
        <f>IF(H217=0,"-",F217/(K217+L217)*100-100)</f>
        <v>0</v>
      </c>
      <c r="Q217" s="256" t="s">
        <v>2844</v>
      </c>
      <c r="R217" s="261">
        <v>1E-07</v>
      </c>
      <c r="S217" s="261"/>
      <c r="T217" s="261"/>
      <c r="U217" s="261"/>
      <c r="V217" s="187"/>
      <c r="W217" s="176"/>
      <c r="X217" s="176"/>
      <c r="Y217" s="176"/>
      <c r="Z217" s="176"/>
    </row>
    <row r="218" spans="1:26" s="6" customFormat="1" ht="13.5" thickBot="1">
      <c r="A218" s="116"/>
      <c r="B218" s="117"/>
      <c r="C218" s="118">
        <v>58052</v>
      </c>
      <c r="D218" s="119">
        <v>33822</v>
      </c>
      <c r="E218" s="119">
        <v>11838</v>
      </c>
      <c r="F218" s="128">
        <v>12392</v>
      </c>
      <c r="H218" s="178">
        <v>56023</v>
      </c>
      <c r="I218" s="178">
        <v>32319</v>
      </c>
      <c r="J218" s="178">
        <v>11312</v>
      </c>
      <c r="K218" s="178">
        <v>12392</v>
      </c>
      <c r="L218" s="178"/>
      <c r="M218" s="161"/>
      <c r="N218" s="180">
        <f t="shared" si="9"/>
        <v>3.621726790782361</v>
      </c>
      <c r="O218" s="181">
        <f t="shared" si="10"/>
        <v>4.6505151768309645</v>
      </c>
      <c r="P218" s="182">
        <f t="shared" si="11"/>
        <v>0</v>
      </c>
      <c r="Q218" s="256"/>
      <c r="R218" s="263">
        <f>R217</f>
        <v>1E-07</v>
      </c>
      <c r="S218" s="263">
        <f>S217</f>
        <v>0</v>
      </c>
      <c r="T218" s="263">
        <f>T217</f>
        <v>0</v>
      </c>
      <c r="U218" s="263">
        <f>U217</f>
        <v>0</v>
      </c>
      <c r="V218" s="187"/>
      <c r="W218" s="183">
        <f>W217</f>
        <v>0</v>
      </c>
      <c r="X218" s="183">
        <f>X217</f>
        <v>0</v>
      </c>
      <c r="Y218" s="183">
        <f>Y217</f>
        <v>0</v>
      </c>
      <c r="Z218" s="183">
        <f>Z217</f>
        <v>0</v>
      </c>
    </row>
    <row r="219" spans="1:26" s="6" customFormat="1" ht="12.75" hidden="1">
      <c r="A219" s="275" t="s">
        <v>2192</v>
      </c>
      <c r="B219" s="276" t="s">
        <v>1969</v>
      </c>
      <c r="C219" s="114">
        <v>0</v>
      </c>
      <c r="D219" s="115">
        <v>0</v>
      </c>
      <c r="E219" s="115">
        <v>0</v>
      </c>
      <c r="F219" s="127">
        <v>0</v>
      </c>
      <c r="H219" s="171">
        <v>0</v>
      </c>
      <c r="I219" s="171">
        <v>0</v>
      </c>
      <c r="J219" s="171">
        <v>0</v>
      </c>
      <c r="K219" s="171">
        <v>0</v>
      </c>
      <c r="L219" s="171"/>
      <c r="M219" s="161"/>
      <c r="N219" s="173" t="str">
        <f>IF(H219=0,"-",C219/H219*100-100)</f>
        <v>-</v>
      </c>
      <c r="O219" s="174" t="str">
        <f>IF(H219=0,"-",D219/I219*100-100)</f>
        <v>-</v>
      </c>
      <c r="P219" s="175" t="str">
        <f>IF(H219=0,"-",F219/(K219+L219)*100-100)</f>
        <v>-</v>
      </c>
      <c r="Q219" s="253"/>
      <c r="R219" s="261"/>
      <c r="S219" s="261"/>
      <c r="T219" s="261"/>
      <c r="U219" s="261"/>
      <c r="V219" s="187"/>
      <c r="W219" s="176"/>
      <c r="X219" s="176"/>
      <c r="Y219" s="176"/>
      <c r="Z219" s="176"/>
    </row>
    <row r="220" spans="1:26" s="6" customFormat="1" ht="13.5" hidden="1" thickBot="1">
      <c r="A220" s="277"/>
      <c r="B220" s="278"/>
      <c r="C220" s="118">
        <v>0</v>
      </c>
      <c r="D220" s="119">
        <v>0</v>
      </c>
      <c r="E220" s="119">
        <v>0</v>
      </c>
      <c r="F220" s="128">
        <v>0</v>
      </c>
      <c r="H220" s="178">
        <v>0</v>
      </c>
      <c r="I220" s="178">
        <v>0</v>
      </c>
      <c r="J220" s="178">
        <v>0</v>
      </c>
      <c r="K220" s="178">
        <v>0</v>
      </c>
      <c r="L220" s="178"/>
      <c r="M220" s="161"/>
      <c r="N220" s="180" t="str">
        <f t="shared" si="9"/>
        <v>-</v>
      </c>
      <c r="O220" s="181" t="str">
        <f t="shared" si="10"/>
        <v>-</v>
      </c>
      <c r="P220" s="182" t="str">
        <f t="shared" si="11"/>
        <v>-</v>
      </c>
      <c r="Q220" s="253"/>
      <c r="R220" s="263">
        <f>R219</f>
        <v>0</v>
      </c>
      <c r="S220" s="263">
        <f>S219</f>
        <v>0</v>
      </c>
      <c r="T220" s="263">
        <f>T219</f>
        <v>0</v>
      </c>
      <c r="U220" s="263">
        <f>U219</f>
        <v>0</v>
      </c>
      <c r="V220" s="187"/>
      <c r="W220" s="183">
        <f>W219</f>
        <v>0</v>
      </c>
      <c r="X220" s="183">
        <f>X219</f>
        <v>0</v>
      </c>
      <c r="Y220" s="183">
        <f>Y219</f>
        <v>0</v>
      </c>
      <c r="Z220" s="183">
        <f>Z219</f>
        <v>0</v>
      </c>
    </row>
    <row r="221" spans="1:26" s="6" customFormat="1" ht="12.75">
      <c r="A221" s="112" t="s">
        <v>2193</v>
      </c>
      <c r="B221" s="113" t="s">
        <v>1970</v>
      </c>
      <c r="C221" s="114">
        <v>33852</v>
      </c>
      <c r="D221" s="115">
        <v>23083</v>
      </c>
      <c r="E221" s="115">
        <v>8079</v>
      </c>
      <c r="F221" s="127">
        <v>2690</v>
      </c>
      <c r="H221" s="171">
        <v>32333</v>
      </c>
      <c r="I221" s="171">
        <v>21958</v>
      </c>
      <c r="J221" s="171">
        <v>7685</v>
      </c>
      <c r="K221" s="171">
        <v>2690</v>
      </c>
      <c r="L221" s="171"/>
      <c r="M221" s="161"/>
      <c r="N221" s="173">
        <f>IF(H221=0,"-",C221/H221*100-100)</f>
        <v>4.6979865771812115</v>
      </c>
      <c r="O221" s="174">
        <f>IF(H221=0,"-",D221/I221*100-100)</f>
        <v>5.12341743328173</v>
      </c>
      <c r="P221" s="175">
        <f>IF(H221=0,"-",F221/(K221+L221)*100-100)</f>
        <v>0</v>
      </c>
      <c r="Q221" s="256" t="s">
        <v>2844</v>
      </c>
      <c r="R221" s="261">
        <v>1E-07</v>
      </c>
      <c r="S221" s="261"/>
      <c r="T221" s="261"/>
      <c r="U221" s="261"/>
      <c r="V221" s="187"/>
      <c r="W221" s="176">
        <v>1E-08</v>
      </c>
      <c r="X221" s="176"/>
      <c r="Y221" s="176"/>
      <c r="Z221" s="176"/>
    </row>
    <row r="222" spans="1:26" s="6" customFormat="1" ht="13.5" thickBot="1">
      <c r="A222" s="116"/>
      <c r="B222" s="117"/>
      <c r="C222" s="118">
        <v>47420</v>
      </c>
      <c r="D222" s="119">
        <v>26010</v>
      </c>
      <c r="E222" s="119">
        <v>9104</v>
      </c>
      <c r="F222" s="128">
        <v>12306</v>
      </c>
      <c r="H222" s="178">
        <v>45859</v>
      </c>
      <c r="I222" s="178">
        <v>24854</v>
      </c>
      <c r="J222" s="178">
        <v>8699</v>
      </c>
      <c r="K222" s="178">
        <v>12306</v>
      </c>
      <c r="L222" s="178"/>
      <c r="M222" s="161"/>
      <c r="N222" s="180">
        <f t="shared" si="9"/>
        <v>3.403911991103172</v>
      </c>
      <c r="O222" s="181">
        <f t="shared" si="10"/>
        <v>4.651162790697683</v>
      </c>
      <c r="P222" s="182">
        <f t="shared" si="11"/>
        <v>0</v>
      </c>
      <c r="Q222" s="256"/>
      <c r="R222" s="263">
        <f>R221</f>
        <v>1E-07</v>
      </c>
      <c r="S222" s="263">
        <f>S221</f>
        <v>0</v>
      </c>
      <c r="T222" s="263">
        <f>T221</f>
        <v>0</v>
      </c>
      <c r="U222" s="263">
        <f>U221</f>
        <v>0</v>
      </c>
      <c r="V222" s="187"/>
      <c r="W222" s="183">
        <f>W221</f>
        <v>1E-08</v>
      </c>
      <c r="X222" s="183">
        <f>X221</f>
        <v>0</v>
      </c>
      <c r="Y222" s="183">
        <f>Y221</f>
        <v>0</v>
      </c>
      <c r="Z222" s="183">
        <f>Z221</f>
        <v>0</v>
      </c>
    </row>
    <row r="223" spans="1:26" s="6" customFormat="1" ht="12.75" hidden="1">
      <c r="A223" s="275" t="s">
        <v>2194</v>
      </c>
      <c r="B223" s="276" t="s">
        <v>1971</v>
      </c>
      <c r="C223" s="114">
        <v>0</v>
      </c>
      <c r="D223" s="115">
        <v>0</v>
      </c>
      <c r="E223" s="115">
        <v>0</v>
      </c>
      <c r="F223" s="127">
        <v>0</v>
      </c>
      <c r="H223" s="171">
        <v>0</v>
      </c>
      <c r="I223" s="171">
        <v>0</v>
      </c>
      <c r="J223" s="171">
        <v>0</v>
      </c>
      <c r="K223" s="171">
        <v>0</v>
      </c>
      <c r="L223" s="171"/>
      <c r="M223" s="161"/>
      <c r="N223" s="173" t="str">
        <f>IF(H223=0,"-",C223/H223*100-100)</f>
        <v>-</v>
      </c>
      <c r="O223" s="174" t="str">
        <f>IF(H223=0,"-",D223/I223*100-100)</f>
        <v>-</v>
      </c>
      <c r="P223" s="175" t="str">
        <f>IF(H223=0,"-",F223/(K223+L223)*100-100)</f>
        <v>-</v>
      </c>
      <c r="Q223" s="253"/>
      <c r="R223" s="261"/>
      <c r="S223" s="261"/>
      <c r="T223" s="261"/>
      <c r="U223" s="261"/>
      <c r="V223" s="187"/>
      <c r="W223" s="176"/>
      <c r="X223" s="176"/>
      <c r="Y223" s="176"/>
      <c r="Z223" s="176"/>
    </row>
    <row r="224" spans="1:26" s="6" customFormat="1" ht="13.5" hidden="1" thickBot="1">
      <c r="A224" s="277"/>
      <c r="B224" s="278"/>
      <c r="C224" s="118">
        <v>0</v>
      </c>
      <c r="D224" s="119">
        <v>0</v>
      </c>
      <c r="E224" s="119">
        <v>0</v>
      </c>
      <c r="F224" s="128">
        <v>0</v>
      </c>
      <c r="H224" s="178">
        <v>0</v>
      </c>
      <c r="I224" s="178">
        <v>0</v>
      </c>
      <c r="J224" s="178">
        <v>0</v>
      </c>
      <c r="K224" s="178">
        <v>0</v>
      </c>
      <c r="L224" s="178"/>
      <c r="M224" s="161"/>
      <c r="N224" s="180" t="str">
        <f t="shared" si="9"/>
        <v>-</v>
      </c>
      <c r="O224" s="181" t="str">
        <f t="shared" si="10"/>
        <v>-</v>
      </c>
      <c r="P224" s="182" t="str">
        <f t="shared" si="11"/>
        <v>-</v>
      </c>
      <c r="Q224" s="253"/>
      <c r="R224" s="263">
        <f>R223</f>
        <v>0</v>
      </c>
      <c r="S224" s="263">
        <f>S223</f>
        <v>0</v>
      </c>
      <c r="T224" s="263">
        <f>T223</f>
        <v>0</v>
      </c>
      <c r="U224" s="263">
        <f>U223</f>
        <v>0</v>
      </c>
      <c r="V224" s="187"/>
      <c r="W224" s="183">
        <f>W223</f>
        <v>0</v>
      </c>
      <c r="X224" s="183">
        <f>X223</f>
        <v>0</v>
      </c>
      <c r="Y224" s="183">
        <f>Y223</f>
        <v>0</v>
      </c>
      <c r="Z224" s="183">
        <f>Z223</f>
        <v>0</v>
      </c>
    </row>
    <row r="225" spans="1:26" s="6" customFormat="1" ht="12.75">
      <c r="A225" s="112" t="s">
        <v>2195</v>
      </c>
      <c r="B225" s="113" t="s">
        <v>1972</v>
      </c>
      <c r="C225" s="114">
        <v>34135</v>
      </c>
      <c r="D225" s="115">
        <v>23303</v>
      </c>
      <c r="E225" s="115">
        <v>8156</v>
      </c>
      <c r="F225" s="127">
        <v>2676</v>
      </c>
      <c r="H225" s="171">
        <v>32601</v>
      </c>
      <c r="I225" s="171">
        <v>22167</v>
      </c>
      <c r="J225" s="171">
        <v>7758</v>
      </c>
      <c r="K225" s="171">
        <v>2676</v>
      </c>
      <c r="L225" s="171"/>
      <c r="M225" s="161"/>
      <c r="N225" s="173">
        <f>IF(H225=0,"-",C225/H225*100-100)</f>
        <v>4.705377135670673</v>
      </c>
      <c r="O225" s="174">
        <f>IF(H225=0,"-",D225/I225*100-100)</f>
        <v>5.124734966391472</v>
      </c>
      <c r="P225" s="175">
        <f>IF(H225=0,"-",F225/(K225+L225)*100-100)</f>
        <v>0</v>
      </c>
      <c r="Q225" s="253"/>
      <c r="R225" s="261"/>
      <c r="S225" s="261"/>
      <c r="T225" s="261"/>
      <c r="U225" s="261"/>
      <c r="V225" s="187"/>
      <c r="W225" s="176"/>
      <c r="X225" s="176"/>
      <c r="Y225" s="176"/>
      <c r="Z225" s="176"/>
    </row>
    <row r="226" spans="1:26" s="6" customFormat="1" ht="13.5" thickBot="1">
      <c r="A226" s="116"/>
      <c r="B226" s="117"/>
      <c r="C226" s="118">
        <v>47355</v>
      </c>
      <c r="D226" s="119">
        <v>25924</v>
      </c>
      <c r="E226" s="119">
        <v>9073</v>
      </c>
      <c r="F226" s="128">
        <v>12358</v>
      </c>
      <c r="H226" s="178">
        <v>45800</v>
      </c>
      <c r="I226" s="178">
        <v>24772</v>
      </c>
      <c r="J226" s="178">
        <v>8670</v>
      </c>
      <c r="K226" s="178">
        <v>12358</v>
      </c>
      <c r="L226" s="178"/>
      <c r="M226" s="161"/>
      <c r="N226" s="180">
        <f t="shared" si="9"/>
        <v>3.3951965065502208</v>
      </c>
      <c r="O226" s="181">
        <f t="shared" si="10"/>
        <v>4.650411755207486</v>
      </c>
      <c r="P226" s="182">
        <f t="shared" si="11"/>
        <v>0</v>
      </c>
      <c r="Q226" s="253"/>
      <c r="R226" s="263">
        <f>R225</f>
        <v>0</v>
      </c>
      <c r="S226" s="263">
        <f>S225</f>
        <v>0</v>
      </c>
      <c r="T226" s="263">
        <f>T225</f>
        <v>0</v>
      </c>
      <c r="U226" s="263">
        <f>U225</f>
        <v>0</v>
      </c>
      <c r="V226" s="187"/>
      <c r="W226" s="183">
        <f>W225</f>
        <v>0</v>
      </c>
      <c r="X226" s="183">
        <f>X225</f>
        <v>0</v>
      </c>
      <c r="Y226" s="183">
        <f>Y225</f>
        <v>0</v>
      </c>
      <c r="Z226" s="183">
        <f>Z225</f>
        <v>0</v>
      </c>
    </row>
    <row r="227" spans="1:26" s="6" customFormat="1" ht="12.75" hidden="1">
      <c r="A227" s="275" t="s">
        <v>2196</v>
      </c>
      <c r="B227" s="276" t="s">
        <v>1973</v>
      </c>
      <c r="C227" s="114">
        <v>0</v>
      </c>
      <c r="D227" s="115">
        <v>0</v>
      </c>
      <c r="E227" s="115">
        <v>0</v>
      </c>
      <c r="F227" s="127">
        <v>0</v>
      </c>
      <c r="H227" s="171">
        <v>0</v>
      </c>
      <c r="I227" s="171">
        <v>0</v>
      </c>
      <c r="J227" s="171">
        <v>0</v>
      </c>
      <c r="K227" s="171">
        <v>0</v>
      </c>
      <c r="L227" s="171"/>
      <c r="M227" s="161"/>
      <c r="N227" s="173" t="str">
        <f>IF(H227=0,"-",C227/H227*100-100)</f>
        <v>-</v>
      </c>
      <c r="O227" s="174" t="str">
        <f>IF(H227=0,"-",D227/I227*100-100)</f>
        <v>-</v>
      </c>
      <c r="P227" s="175" t="str">
        <f>IF(H227=0,"-",F227/(K227+L227)*100-100)</f>
        <v>-</v>
      </c>
      <c r="Q227" s="253"/>
      <c r="R227" s="261"/>
      <c r="S227" s="261"/>
      <c r="T227" s="261"/>
      <c r="U227" s="261"/>
      <c r="V227" s="187"/>
      <c r="W227" s="176"/>
      <c r="X227" s="176"/>
      <c r="Y227" s="176"/>
      <c r="Z227" s="176"/>
    </row>
    <row r="228" spans="1:26" s="6" customFormat="1" ht="13.5" hidden="1" thickBot="1">
      <c r="A228" s="277"/>
      <c r="B228" s="278"/>
      <c r="C228" s="118">
        <v>0</v>
      </c>
      <c r="D228" s="119">
        <v>0</v>
      </c>
      <c r="E228" s="119">
        <v>0</v>
      </c>
      <c r="F228" s="128">
        <v>0</v>
      </c>
      <c r="H228" s="178">
        <v>0</v>
      </c>
      <c r="I228" s="178">
        <v>0</v>
      </c>
      <c r="J228" s="178">
        <v>0</v>
      </c>
      <c r="K228" s="178">
        <v>0</v>
      </c>
      <c r="L228" s="178"/>
      <c r="M228" s="161"/>
      <c r="N228" s="180" t="str">
        <f t="shared" si="9"/>
        <v>-</v>
      </c>
      <c r="O228" s="181" t="str">
        <f t="shared" si="10"/>
        <v>-</v>
      </c>
      <c r="P228" s="182" t="str">
        <f t="shared" si="11"/>
        <v>-</v>
      </c>
      <c r="Q228" s="253"/>
      <c r="R228" s="263">
        <f>R227</f>
        <v>0</v>
      </c>
      <c r="S228" s="263">
        <f>S227</f>
        <v>0</v>
      </c>
      <c r="T228" s="263">
        <f>T227</f>
        <v>0</v>
      </c>
      <c r="U228" s="263">
        <f>U227</f>
        <v>0</v>
      </c>
      <c r="V228" s="187"/>
      <c r="W228" s="183">
        <f>W227</f>
        <v>0</v>
      </c>
      <c r="X228" s="183">
        <f>X227</f>
        <v>0</v>
      </c>
      <c r="Y228" s="183">
        <f>Y227</f>
        <v>0</v>
      </c>
      <c r="Z228" s="183">
        <f>Z227</f>
        <v>0</v>
      </c>
    </row>
    <row r="229" spans="1:26" s="6" customFormat="1" ht="12.75">
      <c r="A229" s="112" t="s">
        <v>2197</v>
      </c>
      <c r="B229" s="113" t="s">
        <v>1974</v>
      </c>
      <c r="C229" s="114">
        <v>33690</v>
      </c>
      <c r="D229" s="115">
        <v>22961</v>
      </c>
      <c r="E229" s="115">
        <v>8036</v>
      </c>
      <c r="F229" s="127">
        <v>2693</v>
      </c>
      <c r="H229" s="171">
        <v>32180</v>
      </c>
      <c r="I229" s="171">
        <v>21842</v>
      </c>
      <c r="J229" s="171">
        <v>7645</v>
      </c>
      <c r="K229" s="171">
        <v>2693</v>
      </c>
      <c r="L229" s="171"/>
      <c r="M229" s="161"/>
      <c r="N229" s="173">
        <f>IF(H229=0,"-",C229/H229*100-100)</f>
        <v>4.692355500310754</v>
      </c>
      <c r="O229" s="174">
        <f>IF(H229=0,"-",D229/I229*100-100)</f>
        <v>5.123157220034798</v>
      </c>
      <c r="P229" s="175">
        <f>IF(H229=0,"-",F229/(K229+L229)*100-100)</f>
        <v>0</v>
      </c>
      <c r="Q229" s="250"/>
      <c r="R229" s="261">
        <v>8</v>
      </c>
      <c r="S229" s="261"/>
      <c r="T229" s="261"/>
      <c r="U229" s="261"/>
      <c r="V229" s="187"/>
      <c r="W229" s="176">
        <v>4</v>
      </c>
      <c r="X229" s="176"/>
      <c r="Y229" s="176"/>
      <c r="Z229" s="176"/>
    </row>
    <row r="230" spans="1:26" s="6" customFormat="1" ht="13.5" thickBot="1">
      <c r="A230" s="116"/>
      <c r="B230" s="117"/>
      <c r="C230" s="118">
        <v>43282</v>
      </c>
      <c r="D230" s="119">
        <v>22951</v>
      </c>
      <c r="E230" s="119">
        <v>8033</v>
      </c>
      <c r="F230" s="128">
        <v>12298</v>
      </c>
      <c r="H230" s="178">
        <v>41905</v>
      </c>
      <c r="I230" s="178">
        <v>21931</v>
      </c>
      <c r="J230" s="178">
        <v>7676</v>
      </c>
      <c r="K230" s="178">
        <v>12298</v>
      </c>
      <c r="L230" s="178"/>
      <c r="M230" s="161"/>
      <c r="N230" s="180">
        <f t="shared" si="9"/>
        <v>3.286004056795136</v>
      </c>
      <c r="O230" s="181">
        <f t="shared" si="10"/>
        <v>4.650950709042007</v>
      </c>
      <c r="P230" s="182">
        <f t="shared" si="11"/>
        <v>0</v>
      </c>
      <c r="Q230" s="250"/>
      <c r="R230" s="263">
        <f>R229</f>
        <v>8</v>
      </c>
      <c r="S230" s="263">
        <f>S229</f>
        <v>0</v>
      </c>
      <c r="T230" s="263">
        <f>T229</f>
        <v>0</v>
      </c>
      <c r="U230" s="263">
        <f>U229</f>
        <v>0</v>
      </c>
      <c r="V230" s="187"/>
      <c r="W230" s="183">
        <f>W229</f>
        <v>4</v>
      </c>
      <c r="X230" s="183">
        <f>X229</f>
        <v>0</v>
      </c>
      <c r="Y230" s="183">
        <f>Y229</f>
        <v>0</v>
      </c>
      <c r="Z230" s="183">
        <f>Z229</f>
        <v>0</v>
      </c>
    </row>
    <row r="231" spans="8:26" s="6" customFormat="1" ht="12.75">
      <c r="H231" s="161"/>
      <c r="I231" s="161"/>
      <c r="J231" s="161"/>
      <c r="K231" s="161"/>
      <c r="L231" s="161"/>
      <c r="M231" s="161"/>
      <c r="N231" s="161"/>
      <c r="O231" s="161"/>
      <c r="P231" s="161"/>
      <c r="Q231" s="253"/>
      <c r="R231" s="261"/>
      <c r="S231" s="261"/>
      <c r="T231" s="261"/>
      <c r="U231" s="261"/>
      <c r="V231" s="161"/>
      <c r="W231" s="161"/>
      <c r="X231" s="161"/>
      <c r="Y231" s="161"/>
      <c r="Z231" s="161"/>
    </row>
    <row r="232" spans="8:26" s="6" customFormat="1" ht="13.5" thickBot="1">
      <c r="H232" s="161"/>
      <c r="I232" s="161"/>
      <c r="J232" s="161"/>
      <c r="K232" s="161"/>
      <c r="L232" s="161"/>
      <c r="M232" s="161"/>
      <c r="N232" s="161"/>
      <c r="O232" s="161"/>
      <c r="P232" s="161"/>
      <c r="Q232" s="253"/>
      <c r="R232" s="263">
        <f>R231</f>
        <v>0</v>
      </c>
      <c r="S232" s="263">
        <f>S231</f>
        <v>0</v>
      </c>
      <c r="T232" s="263">
        <f>T231</f>
        <v>0</v>
      </c>
      <c r="U232" s="263">
        <f>U231</f>
        <v>0</v>
      </c>
      <c r="V232" s="161"/>
      <c r="W232" s="161"/>
      <c r="X232" s="161"/>
      <c r="Y232" s="161"/>
      <c r="Z232" s="161"/>
    </row>
    <row r="233" spans="17:21" ht="12.75">
      <c r="Q233" s="253"/>
      <c r="R233" s="261"/>
      <c r="S233" s="261"/>
      <c r="T233" s="261"/>
      <c r="U233" s="261"/>
    </row>
    <row r="234" spans="17:21" ht="13.5" thickBot="1">
      <c r="Q234" s="253"/>
      <c r="R234" s="263">
        <f>R233</f>
        <v>0</v>
      </c>
      <c r="S234" s="263">
        <f>S233</f>
        <v>0</v>
      </c>
      <c r="T234" s="263">
        <f>T233</f>
        <v>0</v>
      </c>
      <c r="U234" s="263">
        <f>U233</f>
        <v>0</v>
      </c>
    </row>
  </sheetData>
  <sheetProtection password="CA43" sheet="1"/>
  <mergeCells count="20">
    <mergeCell ref="U5:U6"/>
    <mergeCell ref="Z5:Z6"/>
    <mergeCell ref="H5:L5"/>
    <mergeCell ref="N5:P5"/>
    <mergeCell ref="Q5:Q6"/>
    <mergeCell ref="W5:W6"/>
    <mergeCell ref="X5:X6"/>
    <mergeCell ref="Y5:Y6"/>
    <mergeCell ref="R5:R6"/>
    <mergeCell ref="S5:S6"/>
    <mergeCell ref="T5:T6"/>
    <mergeCell ref="D5:D6"/>
    <mergeCell ref="E5:E6"/>
    <mergeCell ref="F5:F6"/>
    <mergeCell ref="A2:F2"/>
    <mergeCell ref="A3:F3"/>
    <mergeCell ref="C4:F4"/>
    <mergeCell ref="A5:A6"/>
    <mergeCell ref="B5:B6"/>
    <mergeCell ref="C5:C6"/>
  </mergeCells>
  <conditionalFormatting sqref="W7:Z230">
    <cfRule type="cellIs" priority="3" dxfId="0" operator="greaterThan" stopIfTrue="1">
      <formula>0</formula>
    </cfRule>
  </conditionalFormatting>
  <conditionalFormatting sqref="R7:U230">
    <cfRule type="cellIs" priority="2" dxfId="0" operator="greaterThan" stopIfTrue="1">
      <formula>0</formula>
    </cfRule>
  </conditionalFormatting>
  <conditionalFormatting sqref="R7:U234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3" orientation="portrait" paperSize="9" scale="80" r:id="rId1"/>
  <headerFooter>
    <oddFooter>&amp;CStránka &amp;P</oddFooter>
  </headerFooter>
  <rowBreaks count="2" manualBreakCount="2">
    <brk id="100" max="5" man="1"/>
    <brk id="19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16" customWidth="1"/>
    <col min="2" max="2" width="60.8515625" style="16" customWidth="1"/>
    <col min="3" max="3" width="11.140625" style="62" customWidth="1"/>
    <col min="4" max="6" width="10.7109375" style="62" customWidth="1"/>
    <col min="7" max="7" width="3.140625" style="6" hidden="1" customWidth="1"/>
    <col min="8" max="12" width="8.00390625" style="161" hidden="1" customWidth="1"/>
    <col min="13" max="13" width="5.140625" style="161" hidden="1" customWidth="1"/>
    <col min="14" max="16" width="8.00390625" style="161" hidden="1" customWidth="1"/>
    <col min="17" max="17" width="4.00390625" style="161" hidden="1" customWidth="1"/>
    <col min="18" max="21" width="8.00390625" style="161" hidden="1" customWidth="1"/>
    <col min="22" max="22" width="4.00390625" style="161" hidden="1" customWidth="1"/>
    <col min="23" max="26" width="8.00390625" style="161" hidden="1" customWidth="1"/>
    <col min="27" max="16384" width="9.140625" style="6" customWidth="1"/>
  </cols>
  <sheetData>
    <row r="1" spans="1:26" s="16" customFormat="1" ht="27" customHeight="1" thickBot="1">
      <c r="A1" s="227" t="s">
        <v>2915</v>
      </c>
      <c r="B1" s="227"/>
      <c r="C1" s="62"/>
      <c r="D1" s="62"/>
      <c r="E1" s="62"/>
      <c r="F1" s="231" t="s">
        <v>1497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12" ht="58.5" customHeight="1" thickBot="1">
      <c r="A2" s="349" t="s">
        <v>2071</v>
      </c>
      <c r="B2" s="350"/>
      <c r="C2" s="350"/>
      <c r="D2" s="350"/>
      <c r="E2" s="350"/>
      <c r="F2" s="351"/>
      <c r="H2" s="205"/>
      <c r="I2" s="205"/>
      <c r="J2" s="205"/>
      <c r="K2" s="205"/>
      <c r="L2" s="205"/>
    </row>
    <row r="3" spans="1:6" ht="36.75" customHeight="1">
      <c r="A3" s="352" t="s">
        <v>2070</v>
      </c>
      <c r="B3" s="352"/>
      <c r="C3" s="352"/>
      <c r="D3" s="352"/>
      <c r="E3" s="352"/>
      <c r="F3" s="352"/>
    </row>
    <row r="4" spans="1:26" ht="9" customHeight="1" thickBot="1">
      <c r="A4" s="146"/>
      <c r="C4" s="344"/>
      <c r="D4" s="344"/>
      <c r="E4" s="344"/>
      <c r="F4" s="344"/>
      <c r="R4" s="162" t="s">
        <v>2858</v>
      </c>
      <c r="S4" s="162"/>
      <c r="T4" s="162"/>
      <c r="U4" s="162"/>
      <c r="W4" s="162" t="s">
        <v>2838</v>
      </c>
      <c r="X4" s="162"/>
      <c r="Y4" s="162"/>
      <c r="Z4" s="162"/>
    </row>
    <row r="5" spans="1:26" ht="12.75" customHeight="1" thickBot="1">
      <c r="A5" s="353" t="s">
        <v>1648</v>
      </c>
      <c r="B5" s="355" t="s">
        <v>1649</v>
      </c>
      <c r="C5" s="357" t="s">
        <v>1866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N5" s="327" t="s">
        <v>2857</v>
      </c>
      <c r="O5" s="327"/>
      <c r="P5" s="327"/>
      <c r="R5" s="359" t="s">
        <v>2839</v>
      </c>
      <c r="S5" s="359" t="s">
        <v>2840</v>
      </c>
      <c r="T5" s="359" t="s">
        <v>2841</v>
      </c>
      <c r="U5" s="359" t="s">
        <v>2842</v>
      </c>
      <c r="W5" s="359" t="s">
        <v>2839</v>
      </c>
      <c r="X5" s="359" t="s">
        <v>2840</v>
      </c>
      <c r="Y5" s="359" t="s">
        <v>2841</v>
      </c>
      <c r="Z5" s="359" t="s">
        <v>2842</v>
      </c>
    </row>
    <row r="6" spans="1:26" ht="28.5" customHeight="1" thickBot="1">
      <c r="A6" s="354"/>
      <c r="B6" s="356"/>
      <c r="C6" s="358"/>
      <c r="D6" s="346"/>
      <c r="E6" s="346"/>
      <c r="F6" s="348"/>
      <c r="H6" s="164" t="s">
        <v>1866</v>
      </c>
      <c r="I6" s="165" t="s">
        <v>1639</v>
      </c>
      <c r="J6" s="165" t="s">
        <v>1465</v>
      </c>
      <c r="K6" s="166" t="s">
        <v>435</v>
      </c>
      <c r="L6" s="166"/>
      <c r="M6" s="163"/>
      <c r="N6" s="167" t="s">
        <v>1866</v>
      </c>
      <c r="O6" s="168" t="s">
        <v>1639</v>
      </c>
      <c r="P6" s="169" t="s">
        <v>2080</v>
      </c>
      <c r="R6" s="360"/>
      <c r="S6" s="360" t="s">
        <v>2840</v>
      </c>
      <c r="T6" s="360" t="s">
        <v>2843</v>
      </c>
      <c r="U6" s="360" t="s">
        <v>2842</v>
      </c>
      <c r="W6" s="360"/>
      <c r="X6" s="360" t="s">
        <v>2840</v>
      </c>
      <c r="Y6" s="360" t="s">
        <v>2843</v>
      </c>
      <c r="Z6" s="360" t="s">
        <v>2842</v>
      </c>
    </row>
    <row r="7" spans="1:26" ht="13.5" customHeight="1" hidden="1">
      <c r="A7" s="293" t="s">
        <v>436</v>
      </c>
      <c r="B7" s="294" t="s">
        <v>437</v>
      </c>
      <c r="C7" s="131">
        <v>53633</v>
      </c>
      <c r="D7" s="132">
        <v>34085</v>
      </c>
      <c r="E7" s="132">
        <v>11930</v>
      </c>
      <c r="F7" s="140">
        <v>7618</v>
      </c>
      <c r="H7" s="189">
        <v>51386</v>
      </c>
      <c r="I7" s="189">
        <v>32421</v>
      </c>
      <c r="J7" s="189">
        <v>11347</v>
      </c>
      <c r="K7" s="189">
        <v>7618</v>
      </c>
      <c r="L7" s="189"/>
      <c r="N7" s="191">
        <f>IF(H7=0,"-",C7/H7*100-100)</f>
        <v>4.372786362044138</v>
      </c>
      <c r="O7" s="191">
        <f>IF(H7=0,"-",D7/I7*100-100)</f>
        <v>5.132475864408875</v>
      </c>
      <c r="P7" s="191">
        <f>IF(H7=0,"-",F7/(K7+L7)*100-100)</f>
        <v>0</v>
      </c>
      <c r="Q7" s="253"/>
      <c r="R7" s="265"/>
      <c r="S7" s="265"/>
      <c r="T7" s="265"/>
      <c r="U7" s="265"/>
      <c r="W7" s="192"/>
      <c r="X7" s="192"/>
      <c r="Y7" s="192"/>
      <c r="Z7" s="192"/>
    </row>
    <row r="8" spans="1:26" ht="12.75">
      <c r="A8" s="1" t="s">
        <v>438</v>
      </c>
      <c r="B8" s="3" t="s">
        <v>439</v>
      </c>
      <c r="C8" s="72">
        <v>53442</v>
      </c>
      <c r="D8" s="73">
        <v>33944</v>
      </c>
      <c r="E8" s="73">
        <v>11880</v>
      </c>
      <c r="F8" s="74">
        <v>7618</v>
      </c>
      <c r="H8" s="194">
        <v>51205</v>
      </c>
      <c r="I8" s="194">
        <v>32287</v>
      </c>
      <c r="J8" s="194">
        <v>11300</v>
      </c>
      <c r="K8" s="194">
        <v>7618</v>
      </c>
      <c r="L8" s="194"/>
      <c r="N8" s="191">
        <f aca="true" t="shared" si="0" ref="N8:N71">IF(H8=0,"-",C8/H8*100-100)</f>
        <v>4.368713992774147</v>
      </c>
      <c r="O8" s="191">
        <f aca="true" t="shared" si="1" ref="O8:O71">IF(H8=0,"-",D8/I8*100-100)</f>
        <v>5.132096509431051</v>
      </c>
      <c r="P8" s="191">
        <f aca="true" t="shared" si="2" ref="P8:P71">IF(H8=0,"-",F8/(K8+L8)*100-100)</f>
        <v>0</v>
      </c>
      <c r="Q8" s="264"/>
      <c r="R8" s="265"/>
      <c r="S8" s="265"/>
      <c r="T8" s="265"/>
      <c r="U8" s="265"/>
      <c r="W8" s="192"/>
      <c r="X8" s="192"/>
      <c r="Y8" s="192"/>
      <c r="Z8" s="192"/>
    </row>
    <row r="9" spans="1:26" ht="12.75">
      <c r="A9" s="1" t="s">
        <v>440</v>
      </c>
      <c r="B9" s="3" t="s">
        <v>441</v>
      </c>
      <c r="C9" s="72">
        <v>53513</v>
      </c>
      <c r="D9" s="73">
        <v>33994</v>
      </c>
      <c r="E9" s="73">
        <v>11898</v>
      </c>
      <c r="F9" s="74">
        <v>7621</v>
      </c>
      <c r="H9" s="194">
        <v>51273</v>
      </c>
      <c r="I9" s="194">
        <v>32335</v>
      </c>
      <c r="J9" s="194">
        <v>11317</v>
      </c>
      <c r="K9" s="194">
        <v>7621</v>
      </c>
      <c r="L9" s="194"/>
      <c r="N9" s="191">
        <f t="shared" si="0"/>
        <v>4.368771088097063</v>
      </c>
      <c r="O9" s="191">
        <f t="shared" si="1"/>
        <v>5.130663367867626</v>
      </c>
      <c r="P9" s="191">
        <f t="shared" si="2"/>
        <v>0</v>
      </c>
      <c r="Q9" s="250"/>
      <c r="R9" s="265">
        <v>22</v>
      </c>
      <c r="S9" s="265"/>
      <c r="T9" s="265"/>
      <c r="U9" s="265"/>
      <c r="W9" s="192">
        <v>41</v>
      </c>
      <c r="X9" s="192"/>
      <c r="Y9" s="192"/>
      <c r="Z9" s="192"/>
    </row>
    <row r="10" spans="1:26" ht="12.75" hidden="1">
      <c r="A10" s="295" t="s">
        <v>442</v>
      </c>
      <c r="B10" s="296" t="s">
        <v>443</v>
      </c>
      <c r="C10" s="72">
        <v>53126</v>
      </c>
      <c r="D10" s="73">
        <v>33703</v>
      </c>
      <c r="E10" s="73">
        <v>11796</v>
      </c>
      <c r="F10" s="74">
        <v>7627</v>
      </c>
      <c r="H10" s="194">
        <v>50905</v>
      </c>
      <c r="I10" s="194">
        <v>32058</v>
      </c>
      <c r="J10" s="194">
        <v>11220</v>
      </c>
      <c r="K10" s="194">
        <v>7627</v>
      </c>
      <c r="L10" s="194"/>
      <c r="N10" s="191">
        <f t="shared" si="0"/>
        <v>4.363029171987037</v>
      </c>
      <c r="O10" s="191">
        <f t="shared" si="1"/>
        <v>5.131324474390169</v>
      </c>
      <c r="P10" s="191">
        <f t="shared" si="2"/>
        <v>0</v>
      </c>
      <c r="Q10" s="253"/>
      <c r="R10" s="265"/>
      <c r="S10" s="265"/>
      <c r="T10" s="265"/>
      <c r="U10" s="265"/>
      <c r="W10" s="192"/>
      <c r="X10" s="192"/>
      <c r="Y10" s="192"/>
      <c r="Z10" s="192"/>
    </row>
    <row r="11" spans="1:26" ht="12.75" hidden="1">
      <c r="A11" s="295" t="s">
        <v>444</v>
      </c>
      <c r="B11" s="296" t="s">
        <v>445</v>
      </c>
      <c r="C11" s="72">
        <v>52555</v>
      </c>
      <c r="D11" s="73">
        <v>33299</v>
      </c>
      <c r="E11" s="73">
        <v>11655</v>
      </c>
      <c r="F11" s="74">
        <v>7601</v>
      </c>
      <c r="H11" s="194">
        <v>50361</v>
      </c>
      <c r="I11" s="194">
        <v>31674</v>
      </c>
      <c r="J11" s="194">
        <v>11086</v>
      </c>
      <c r="K11" s="194">
        <v>7601</v>
      </c>
      <c r="L11" s="194"/>
      <c r="N11" s="191">
        <f t="shared" si="0"/>
        <v>4.356545739758943</v>
      </c>
      <c r="O11" s="191">
        <f t="shared" si="1"/>
        <v>5.130390856854206</v>
      </c>
      <c r="P11" s="191">
        <f t="shared" si="2"/>
        <v>0</v>
      </c>
      <c r="Q11" s="253"/>
      <c r="R11" s="265"/>
      <c r="S11" s="265"/>
      <c r="T11" s="265"/>
      <c r="U11" s="265"/>
      <c r="W11" s="192"/>
      <c r="X11" s="192"/>
      <c r="Y11" s="192"/>
      <c r="Z11" s="192"/>
    </row>
    <row r="12" spans="1:26" ht="12.75" hidden="1">
      <c r="A12" s="295" t="s">
        <v>446</v>
      </c>
      <c r="B12" s="296" t="s">
        <v>447</v>
      </c>
      <c r="C12" s="72">
        <v>49269</v>
      </c>
      <c r="D12" s="73">
        <v>31602</v>
      </c>
      <c r="E12" s="73">
        <v>11061</v>
      </c>
      <c r="F12" s="74">
        <v>6606</v>
      </c>
      <c r="H12" s="194">
        <v>47187</v>
      </c>
      <c r="I12" s="194">
        <v>30060</v>
      </c>
      <c r="J12" s="194">
        <v>10521</v>
      </c>
      <c r="K12" s="194">
        <v>6606</v>
      </c>
      <c r="L12" s="194"/>
      <c r="N12" s="191">
        <f t="shared" si="0"/>
        <v>4.4122321825926605</v>
      </c>
      <c r="O12" s="191">
        <f t="shared" si="1"/>
        <v>5.129740518962066</v>
      </c>
      <c r="P12" s="191">
        <f t="shared" si="2"/>
        <v>0</v>
      </c>
      <c r="Q12" s="253"/>
      <c r="R12" s="265"/>
      <c r="S12" s="265"/>
      <c r="T12" s="265"/>
      <c r="U12" s="265"/>
      <c r="W12" s="192"/>
      <c r="X12" s="192"/>
      <c r="Y12" s="192"/>
      <c r="Z12" s="192"/>
    </row>
    <row r="13" spans="1:26" ht="12.75" hidden="1">
      <c r="A13" s="295" t="s">
        <v>448</v>
      </c>
      <c r="B13" s="296" t="s">
        <v>449</v>
      </c>
      <c r="C13" s="72">
        <v>0</v>
      </c>
      <c r="D13" s="73">
        <v>0</v>
      </c>
      <c r="E13" s="73">
        <v>0</v>
      </c>
      <c r="F13" s="74">
        <v>0</v>
      </c>
      <c r="H13" s="194">
        <v>0</v>
      </c>
      <c r="I13" s="194">
        <v>0</v>
      </c>
      <c r="J13" s="194">
        <v>0</v>
      </c>
      <c r="K13" s="194">
        <v>0</v>
      </c>
      <c r="L13" s="194"/>
      <c r="N13" s="191" t="str">
        <f t="shared" si="0"/>
        <v>-</v>
      </c>
      <c r="O13" s="191" t="str">
        <f t="shared" si="1"/>
        <v>-</v>
      </c>
      <c r="P13" s="191" t="str">
        <f t="shared" si="2"/>
        <v>-</v>
      </c>
      <c r="Q13" s="253"/>
      <c r="R13" s="265"/>
      <c r="S13" s="265"/>
      <c r="T13" s="265"/>
      <c r="U13" s="265"/>
      <c r="W13" s="192"/>
      <c r="X13" s="192"/>
      <c r="Y13" s="192"/>
      <c r="Z13" s="192"/>
    </row>
    <row r="14" spans="1:26" ht="12.75" hidden="1">
      <c r="A14" s="295" t="s">
        <v>450</v>
      </c>
      <c r="B14" s="296" t="s">
        <v>451</v>
      </c>
      <c r="C14" s="72">
        <v>47963</v>
      </c>
      <c r="D14" s="73">
        <v>30627</v>
      </c>
      <c r="E14" s="73">
        <v>10719</v>
      </c>
      <c r="F14" s="74">
        <v>6617</v>
      </c>
      <c r="H14" s="194">
        <v>45947</v>
      </c>
      <c r="I14" s="194">
        <v>29133</v>
      </c>
      <c r="J14" s="194">
        <v>10197</v>
      </c>
      <c r="K14" s="194">
        <v>6617</v>
      </c>
      <c r="L14" s="194"/>
      <c r="N14" s="191">
        <f t="shared" si="0"/>
        <v>4.387664047707148</v>
      </c>
      <c r="O14" s="191">
        <f t="shared" si="1"/>
        <v>5.128205128205138</v>
      </c>
      <c r="P14" s="191">
        <f t="shared" si="2"/>
        <v>0</v>
      </c>
      <c r="Q14" s="253"/>
      <c r="R14" s="265"/>
      <c r="S14" s="265"/>
      <c r="T14" s="265"/>
      <c r="U14" s="265"/>
      <c r="W14" s="192"/>
      <c r="X14" s="192"/>
      <c r="Y14" s="192"/>
      <c r="Z14" s="192"/>
    </row>
    <row r="15" spans="1:26" ht="12.75" hidden="1">
      <c r="A15" s="295" t="s">
        <v>452</v>
      </c>
      <c r="B15" s="296" t="s">
        <v>1513</v>
      </c>
      <c r="C15" s="72">
        <v>48651</v>
      </c>
      <c r="D15" s="73">
        <v>31138</v>
      </c>
      <c r="E15" s="73">
        <v>10898</v>
      </c>
      <c r="F15" s="74">
        <v>6615</v>
      </c>
      <c r="H15" s="194">
        <v>46601</v>
      </c>
      <c r="I15" s="194">
        <v>29619</v>
      </c>
      <c r="J15" s="194">
        <v>10367</v>
      </c>
      <c r="K15" s="194">
        <v>6615</v>
      </c>
      <c r="L15" s="194"/>
      <c r="N15" s="191">
        <f t="shared" si="0"/>
        <v>4.399047230746106</v>
      </c>
      <c r="O15" s="191">
        <f t="shared" si="1"/>
        <v>5.1284648367601875</v>
      </c>
      <c r="P15" s="191">
        <f t="shared" si="2"/>
        <v>0</v>
      </c>
      <c r="Q15" s="253"/>
      <c r="R15" s="265"/>
      <c r="S15" s="265"/>
      <c r="T15" s="265"/>
      <c r="U15" s="265"/>
      <c r="W15" s="192"/>
      <c r="X15" s="192"/>
      <c r="Y15" s="192"/>
      <c r="Z15" s="192"/>
    </row>
    <row r="16" spans="1:26" ht="12.75" hidden="1">
      <c r="A16" s="295" t="s">
        <v>1514</v>
      </c>
      <c r="B16" s="296" t="s">
        <v>1515</v>
      </c>
      <c r="C16" s="72">
        <v>0</v>
      </c>
      <c r="D16" s="73">
        <v>0</v>
      </c>
      <c r="E16" s="73">
        <v>0</v>
      </c>
      <c r="F16" s="74">
        <v>0</v>
      </c>
      <c r="H16" s="194">
        <v>0</v>
      </c>
      <c r="I16" s="194">
        <v>0</v>
      </c>
      <c r="J16" s="194">
        <v>0</v>
      </c>
      <c r="K16" s="194">
        <v>0</v>
      </c>
      <c r="L16" s="194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Q16" s="253"/>
      <c r="R16" s="265"/>
      <c r="S16" s="265"/>
      <c r="T16" s="265"/>
      <c r="U16" s="265"/>
      <c r="W16" s="192"/>
      <c r="X16" s="192"/>
      <c r="Y16" s="192"/>
      <c r="Z16" s="192"/>
    </row>
    <row r="17" spans="1:26" ht="12.75" hidden="1">
      <c r="A17" s="295" t="s">
        <v>1516</v>
      </c>
      <c r="B17" s="296" t="s">
        <v>1517</v>
      </c>
      <c r="C17" s="72">
        <v>48305</v>
      </c>
      <c r="D17" s="73">
        <v>30911</v>
      </c>
      <c r="E17" s="73">
        <v>10819</v>
      </c>
      <c r="F17" s="74">
        <v>6575</v>
      </c>
      <c r="H17" s="194">
        <v>46269</v>
      </c>
      <c r="I17" s="194">
        <v>29403</v>
      </c>
      <c r="J17" s="194">
        <v>10291</v>
      </c>
      <c r="K17" s="194">
        <v>6575</v>
      </c>
      <c r="L17" s="194"/>
      <c r="N17" s="191">
        <f t="shared" si="0"/>
        <v>4.400354448983123</v>
      </c>
      <c r="O17" s="191">
        <f t="shared" si="1"/>
        <v>5.1287283610516</v>
      </c>
      <c r="P17" s="191">
        <f t="shared" si="2"/>
        <v>0</v>
      </c>
      <c r="Q17" s="253"/>
      <c r="R17" s="265"/>
      <c r="S17" s="265"/>
      <c r="T17" s="265"/>
      <c r="U17" s="265"/>
      <c r="W17" s="192"/>
      <c r="X17" s="192"/>
      <c r="Y17" s="192"/>
      <c r="Z17" s="192"/>
    </row>
    <row r="18" spans="1:26" ht="12.75" hidden="1">
      <c r="A18" s="295" t="s">
        <v>1518</v>
      </c>
      <c r="B18" s="296" t="s">
        <v>1519</v>
      </c>
      <c r="C18" s="72">
        <v>0</v>
      </c>
      <c r="D18" s="73">
        <v>0</v>
      </c>
      <c r="E18" s="73">
        <v>0</v>
      </c>
      <c r="F18" s="74">
        <v>0</v>
      </c>
      <c r="H18" s="194">
        <v>0</v>
      </c>
      <c r="I18" s="194">
        <v>0</v>
      </c>
      <c r="J18" s="194">
        <v>0</v>
      </c>
      <c r="K18" s="194">
        <v>0</v>
      </c>
      <c r="L18" s="194"/>
      <c r="N18" s="191" t="str">
        <f t="shared" si="0"/>
        <v>-</v>
      </c>
      <c r="O18" s="191" t="str">
        <f t="shared" si="1"/>
        <v>-</v>
      </c>
      <c r="P18" s="191" t="str">
        <f t="shared" si="2"/>
        <v>-</v>
      </c>
      <c r="Q18" s="253"/>
      <c r="R18" s="265"/>
      <c r="S18" s="265"/>
      <c r="T18" s="265"/>
      <c r="U18" s="265"/>
      <c r="W18" s="192"/>
      <c r="X18" s="192"/>
      <c r="Y18" s="192"/>
      <c r="Z18" s="192"/>
    </row>
    <row r="19" spans="1:26" ht="12.75" hidden="1">
      <c r="A19" s="295" t="s">
        <v>1520</v>
      </c>
      <c r="B19" s="296" t="s">
        <v>1519</v>
      </c>
      <c r="C19" s="72">
        <v>48893</v>
      </c>
      <c r="D19" s="73">
        <v>31334</v>
      </c>
      <c r="E19" s="73">
        <v>10967</v>
      </c>
      <c r="F19" s="74">
        <v>6592</v>
      </c>
      <c r="H19" s="194">
        <v>46829</v>
      </c>
      <c r="I19" s="194">
        <v>29805</v>
      </c>
      <c r="J19" s="194">
        <v>10432</v>
      </c>
      <c r="K19" s="194">
        <v>6592</v>
      </c>
      <c r="L19" s="194"/>
      <c r="N19" s="191">
        <f t="shared" si="0"/>
        <v>4.407525251446742</v>
      </c>
      <c r="O19" s="191">
        <f t="shared" si="1"/>
        <v>5.130011742996146</v>
      </c>
      <c r="P19" s="191">
        <f t="shared" si="2"/>
        <v>0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12.75" hidden="1">
      <c r="A20" s="295" t="s">
        <v>1521</v>
      </c>
      <c r="B20" s="296" t="s">
        <v>1522</v>
      </c>
      <c r="C20" s="72">
        <v>52398</v>
      </c>
      <c r="D20" s="73">
        <v>33937</v>
      </c>
      <c r="E20" s="73">
        <v>11878</v>
      </c>
      <c r="F20" s="74">
        <v>6583</v>
      </c>
      <c r="H20" s="194">
        <v>50162</v>
      </c>
      <c r="I20" s="194">
        <v>32281</v>
      </c>
      <c r="J20" s="194">
        <v>11298</v>
      </c>
      <c r="K20" s="194">
        <v>6583</v>
      </c>
      <c r="L20" s="194"/>
      <c r="N20" s="191">
        <f t="shared" si="0"/>
        <v>4.4575575136557575</v>
      </c>
      <c r="O20" s="191">
        <f t="shared" si="1"/>
        <v>5.129952603698769</v>
      </c>
      <c r="P20" s="191">
        <f t="shared" si="2"/>
        <v>0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12.75" hidden="1">
      <c r="A21" s="295" t="s">
        <v>1523</v>
      </c>
      <c r="B21" s="296" t="s">
        <v>1524</v>
      </c>
      <c r="C21" s="72">
        <v>52398</v>
      </c>
      <c r="D21" s="73">
        <v>33937</v>
      </c>
      <c r="E21" s="73">
        <v>11878</v>
      </c>
      <c r="F21" s="74">
        <v>6583</v>
      </c>
      <c r="H21" s="194">
        <v>50162</v>
      </c>
      <c r="I21" s="194">
        <v>32281</v>
      </c>
      <c r="J21" s="194">
        <v>11298</v>
      </c>
      <c r="K21" s="194">
        <v>6583</v>
      </c>
      <c r="L21" s="194"/>
      <c r="N21" s="191">
        <f t="shared" si="0"/>
        <v>4.4575575136557575</v>
      </c>
      <c r="O21" s="191">
        <f t="shared" si="1"/>
        <v>5.129952603698769</v>
      </c>
      <c r="P21" s="191">
        <f t="shared" si="2"/>
        <v>0</v>
      </c>
      <c r="Q21" s="253"/>
      <c r="R21" s="265"/>
      <c r="S21" s="265"/>
      <c r="T21" s="265"/>
      <c r="U21" s="265"/>
      <c r="W21" s="192"/>
      <c r="X21" s="192"/>
      <c r="Y21" s="192"/>
      <c r="Z21" s="192"/>
    </row>
    <row r="22" spans="1:26" ht="12.75">
      <c r="A22" s="1" t="s">
        <v>1525</v>
      </c>
      <c r="B22" s="3" t="s">
        <v>1526</v>
      </c>
      <c r="C22" s="72">
        <v>52502</v>
      </c>
      <c r="D22" s="73">
        <v>34005</v>
      </c>
      <c r="E22" s="73">
        <v>11902</v>
      </c>
      <c r="F22" s="74">
        <v>6595</v>
      </c>
      <c r="H22" s="194">
        <v>50261</v>
      </c>
      <c r="I22" s="194">
        <v>32345</v>
      </c>
      <c r="J22" s="194">
        <v>11321</v>
      </c>
      <c r="K22" s="194">
        <v>6595</v>
      </c>
      <c r="L22" s="194"/>
      <c r="N22" s="191">
        <f t="shared" si="0"/>
        <v>4.458725453134633</v>
      </c>
      <c r="O22" s="191">
        <f t="shared" si="1"/>
        <v>5.132168805070322</v>
      </c>
      <c r="P22" s="191">
        <f t="shared" si="2"/>
        <v>0</v>
      </c>
      <c r="Q22" s="250"/>
      <c r="R22" s="265">
        <v>12</v>
      </c>
      <c r="S22" s="265">
        <v>4</v>
      </c>
      <c r="T22" s="265"/>
      <c r="U22" s="265"/>
      <c r="W22" s="192">
        <v>13</v>
      </c>
      <c r="X22" s="192">
        <v>5</v>
      </c>
      <c r="Y22" s="192"/>
      <c r="Z22" s="192"/>
    </row>
    <row r="23" spans="1:26" ht="12.75" hidden="1">
      <c r="A23" s="295" t="s">
        <v>1527</v>
      </c>
      <c r="B23" s="296" t="s">
        <v>1528</v>
      </c>
      <c r="C23" s="72">
        <v>47871</v>
      </c>
      <c r="D23" s="73">
        <v>30584</v>
      </c>
      <c r="E23" s="73">
        <v>10704</v>
      </c>
      <c r="F23" s="74">
        <v>6583</v>
      </c>
      <c r="H23" s="194">
        <v>45857</v>
      </c>
      <c r="I23" s="194">
        <v>29092</v>
      </c>
      <c r="J23" s="194">
        <v>10182</v>
      </c>
      <c r="K23" s="194">
        <v>6583</v>
      </c>
      <c r="L23" s="194"/>
      <c r="N23" s="191">
        <f t="shared" si="0"/>
        <v>4.391913993501532</v>
      </c>
      <c r="O23" s="191">
        <f t="shared" si="1"/>
        <v>5.128557679087038</v>
      </c>
      <c r="P23" s="191">
        <f t="shared" si="2"/>
        <v>0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12.75" customHeight="1" hidden="1">
      <c r="A24" s="295" t="s">
        <v>1529</v>
      </c>
      <c r="B24" s="297" t="s">
        <v>1530</v>
      </c>
      <c r="C24" s="72">
        <v>6600</v>
      </c>
      <c r="D24" s="73">
        <v>100</v>
      </c>
      <c r="E24" s="73">
        <v>35</v>
      </c>
      <c r="F24" s="74">
        <v>6465</v>
      </c>
      <c r="H24" s="194">
        <v>6600</v>
      </c>
      <c r="I24" s="194">
        <v>100</v>
      </c>
      <c r="J24" s="194">
        <v>35</v>
      </c>
      <c r="K24" s="194">
        <v>6465</v>
      </c>
      <c r="L24" s="194"/>
      <c r="N24" s="191">
        <f t="shared" si="0"/>
        <v>0</v>
      </c>
      <c r="O24" s="191">
        <f t="shared" si="1"/>
        <v>0</v>
      </c>
      <c r="P24" s="191">
        <f t="shared" si="2"/>
        <v>0</v>
      </c>
      <c r="Q24" s="253"/>
      <c r="R24" s="265"/>
      <c r="S24" s="265"/>
      <c r="T24" s="265"/>
      <c r="U24" s="265"/>
      <c r="W24" s="192"/>
      <c r="X24" s="192"/>
      <c r="Y24" s="192"/>
      <c r="Z24" s="192"/>
    </row>
    <row r="25" spans="1:26" ht="12.75" hidden="1">
      <c r="A25" s="295" t="s">
        <v>1531</v>
      </c>
      <c r="B25" s="296" t="s">
        <v>1532</v>
      </c>
      <c r="C25" s="72">
        <v>45911</v>
      </c>
      <c r="D25" s="73">
        <v>31629</v>
      </c>
      <c r="E25" s="73">
        <v>11070</v>
      </c>
      <c r="F25" s="74">
        <v>3212</v>
      </c>
      <c r="H25" s="194">
        <v>43834</v>
      </c>
      <c r="I25" s="194">
        <v>30090</v>
      </c>
      <c r="J25" s="194">
        <v>10532</v>
      </c>
      <c r="K25" s="194">
        <v>3212</v>
      </c>
      <c r="L25" s="194"/>
      <c r="N25" s="191">
        <f t="shared" si="0"/>
        <v>4.7383309759547245</v>
      </c>
      <c r="O25" s="191">
        <f t="shared" si="1"/>
        <v>5.114656031904289</v>
      </c>
      <c r="P25" s="191">
        <f t="shared" si="2"/>
        <v>0</v>
      </c>
      <c r="Q25" s="250"/>
      <c r="R25" s="265">
        <v>190</v>
      </c>
      <c r="S25" s="265">
        <v>399</v>
      </c>
      <c r="T25" s="265">
        <v>35</v>
      </c>
      <c r="U25" s="265"/>
      <c r="W25" s="192">
        <v>247</v>
      </c>
      <c r="X25" s="192">
        <v>404</v>
      </c>
      <c r="Y25" s="192">
        <v>65</v>
      </c>
      <c r="Z25" s="192"/>
    </row>
    <row r="26" spans="1:26" ht="12.75" hidden="1">
      <c r="A26" s="295" t="s">
        <v>1533</v>
      </c>
      <c r="B26" s="296" t="s">
        <v>1534</v>
      </c>
      <c r="C26" s="72">
        <v>0</v>
      </c>
      <c r="D26" s="73">
        <v>0</v>
      </c>
      <c r="E26" s="73">
        <v>0</v>
      </c>
      <c r="F26" s="74">
        <v>0</v>
      </c>
      <c r="H26" s="194">
        <v>0</v>
      </c>
      <c r="I26" s="194">
        <v>0</v>
      </c>
      <c r="J26" s="194">
        <v>0</v>
      </c>
      <c r="K26" s="194">
        <v>0</v>
      </c>
      <c r="L26" s="194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Q26" s="253"/>
      <c r="R26" s="265"/>
      <c r="S26" s="265"/>
      <c r="T26" s="265"/>
      <c r="U26" s="265"/>
      <c r="W26" s="192"/>
      <c r="X26" s="192"/>
      <c r="Y26" s="192"/>
      <c r="Z26" s="192"/>
    </row>
    <row r="27" spans="1:26" ht="12.75" hidden="1">
      <c r="A27" s="295" t="s">
        <v>1535</v>
      </c>
      <c r="B27" s="296" t="s">
        <v>1536</v>
      </c>
      <c r="C27" s="72">
        <v>0</v>
      </c>
      <c r="D27" s="73">
        <v>0</v>
      </c>
      <c r="E27" s="73">
        <v>0</v>
      </c>
      <c r="F27" s="74">
        <v>0</v>
      </c>
      <c r="H27" s="194">
        <v>0</v>
      </c>
      <c r="I27" s="194">
        <v>0</v>
      </c>
      <c r="J27" s="194">
        <v>0</v>
      </c>
      <c r="K27" s="194">
        <v>0</v>
      </c>
      <c r="L27" s="194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28" spans="1:26" ht="12.75" hidden="1">
      <c r="A28" s="295" t="s">
        <v>1537</v>
      </c>
      <c r="B28" s="296" t="s">
        <v>1538</v>
      </c>
      <c r="C28" s="72">
        <v>54344</v>
      </c>
      <c r="D28" s="73">
        <v>35378</v>
      </c>
      <c r="E28" s="73">
        <v>12382</v>
      </c>
      <c r="F28" s="74">
        <v>6584</v>
      </c>
      <c r="H28" s="194">
        <v>52013</v>
      </c>
      <c r="I28" s="194">
        <v>33651</v>
      </c>
      <c r="J28" s="194">
        <v>11778</v>
      </c>
      <c r="K28" s="194">
        <v>6584</v>
      </c>
      <c r="L28" s="194"/>
      <c r="N28" s="191">
        <f t="shared" si="0"/>
        <v>4.481571914713641</v>
      </c>
      <c r="O28" s="191">
        <f t="shared" si="1"/>
        <v>5.132091171139038</v>
      </c>
      <c r="P28" s="191">
        <f t="shared" si="2"/>
        <v>0</v>
      </c>
      <c r="Q28" s="253"/>
      <c r="R28" s="265"/>
      <c r="S28" s="265"/>
      <c r="T28" s="265"/>
      <c r="U28" s="265"/>
      <c r="W28" s="192"/>
      <c r="X28" s="192"/>
      <c r="Y28" s="192"/>
      <c r="Z28" s="192"/>
    </row>
    <row r="29" spans="1:26" ht="12.75">
      <c r="A29" s="1" t="s">
        <v>1539</v>
      </c>
      <c r="B29" s="3" t="s">
        <v>1540</v>
      </c>
      <c r="C29" s="72">
        <v>49554</v>
      </c>
      <c r="D29" s="73">
        <v>31835</v>
      </c>
      <c r="E29" s="73">
        <v>11142</v>
      </c>
      <c r="F29" s="74">
        <v>6577</v>
      </c>
      <c r="H29" s="194">
        <v>47456</v>
      </c>
      <c r="I29" s="194">
        <v>30281</v>
      </c>
      <c r="J29" s="194">
        <v>10598</v>
      </c>
      <c r="K29" s="194">
        <v>6577</v>
      </c>
      <c r="L29" s="194"/>
      <c r="N29" s="191">
        <f t="shared" si="0"/>
        <v>4.420937289278484</v>
      </c>
      <c r="O29" s="191">
        <f t="shared" si="1"/>
        <v>5.131930913774312</v>
      </c>
      <c r="P29" s="191">
        <f t="shared" si="2"/>
        <v>0</v>
      </c>
      <c r="Q29" s="250"/>
      <c r="R29" s="265">
        <v>22</v>
      </c>
      <c r="S29" s="265">
        <v>10</v>
      </c>
      <c r="T29" s="265"/>
      <c r="U29" s="265"/>
      <c r="W29" s="192">
        <v>23</v>
      </c>
      <c r="X29" s="192">
        <v>11</v>
      </c>
      <c r="Y29" s="192"/>
      <c r="Z29" s="192"/>
    </row>
    <row r="30" spans="1:26" ht="12.75" hidden="1">
      <c r="A30" s="295" t="s">
        <v>1832</v>
      </c>
      <c r="B30" s="296" t="s">
        <v>1833</v>
      </c>
      <c r="C30" s="72">
        <v>49815</v>
      </c>
      <c r="D30" s="73">
        <v>32034</v>
      </c>
      <c r="E30" s="73">
        <v>11212</v>
      </c>
      <c r="F30" s="74">
        <v>6569</v>
      </c>
      <c r="H30" s="194">
        <v>47705</v>
      </c>
      <c r="I30" s="194">
        <v>30471</v>
      </c>
      <c r="J30" s="194">
        <v>10665</v>
      </c>
      <c r="K30" s="194">
        <v>6569</v>
      </c>
      <c r="L30" s="194"/>
      <c r="N30" s="191">
        <f t="shared" si="0"/>
        <v>4.423016455298196</v>
      </c>
      <c r="O30" s="191">
        <f t="shared" si="1"/>
        <v>5.129467362410153</v>
      </c>
      <c r="P30" s="191">
        <f t="shared" si="2"/>
        <v>0</v>
      </c>
      <c r="Q30" s="253"/>
      <c r="R30" s="265"/>
      <c r="S30" s="265"/>
      <c r="T30" s="265"/>
      <c r="U30" s="265"/>
      <c r="W30" s="192"/>
      <c r="X30" s="192"/>
      <c r="Y30" s="192"/>
      <c r="Z30" s="192"/>
    </row>
    <row r="31" spans="1:26" ht="12.75" customHeight="1" hidden="1">
      <c r="A31" s="295" t="s">
        <v>1834</v>
      </c>
      <c r="B31" s="296" t="s">
        <v>1835</v>
      </c>
      <c r="C31" s="72">
        <v>6600</v>
      </c>
      <c r="D31" s="73">
        <v>100</v>
      </c>
      <c r="E31" s="73">
        <v>35</v>
      </c>
      <c r="F31" s="74">
        <v>6465</v>
      </c>
      <c r="H31" s="194">
        <v>6600</v>
      </c>
      <c r="I31" s="194">
        <v>100</v>
      </c>
      <c r="J31" s="194">
        <v>35</v>
      </c>
      <c r="K31" s="194">
        <v>6465</v>
      </c>
      <c r="L31" s="194"/>
      <c r="N31" s="191">
        <f t="shared" si="0"/>
        <v>0</v>
      </c>
      <c r="O31" s="191">
        <f t="shared" si="1"/>
        <v>0</v>
      </c>
      <c r="P31" s="191">
        <f t="shared" si="2"/>
        <v>0</v>
      </c>
      <c r="Q31" s="253"/>
      <c r="R31" s="265"/>
      <c r="S31" s="265"/>
      <c r="T31" s="265"/>
      <c r="U31" s="265"/>
      <c r="W31" s="192"/>
      <c r="X31" s="192"/>
      <c r="Y31" s="192"/>
      <c r="Z31" s="192"/>
    </row>
    <row r="32" spans="1:26" ht="12.75" hidden="1">
      <c r="A32" s="295" t="s">
        <v>464</v>
      </c>
      <c r="B32" s="296" t="s">
        <v>465</v>
      </c>
      <c r="C32" s="72">
        <v>45703</v>
      </c>
      <c r="D32" s="73">
        <v>31477</v>
      </c>
      <c r="E32" s="73">
        <v>11017</v>
      </c>
      <c r="F32" s="74">
        <v>3209</v>
      </c>
      <c r="H32" s="194">
        <v>43636</v>
      </c>
      <c r="I32" s="194">
        <v>29946</v>
      </c>
      <c r="J32" s="194">
        <v>10481</v>
      </c>
      <c r="K32" s="194">
        <v>3209</v>
      </c>
      <c r="L32" s="194"/>
      <c r="N32" s="191">
        <f t="shared" si="0"/>
        <v>4.736914474287275</v>
      </c>
      <c r="O32" s="191">
        <f t="shared" si="1"/>
        <v>5.112535897949641</v>
      </c>
      <c r="P32" s="191">
        <f t="shared" si="2"/>
        <v>0</v>
      </c>
      <c r="Q32" s="250"/>
      <c r="R32" s="265">
        <v>41</v>
      </c>
      <c r="S32" s="265">
        <v>69</v>
      </c>
      <c r="T32" s="265">
        <v>4</v>
      </c>
      <c r="U32" s="265"/>
      <c r="W32" s="192">
        <v>61</v>
      </c>
      <c r="X32" s="192">
        <v>95</v>
      </c>
      <c r="Y32" s="192">
        <v>10</v>
      </c>
      <c r="Z32" s="192"/>
    </row>
    <row r="33" spans="1:26" ht="12.75" hidden="1">
      <c r="A33" s="295" t="s">
        <v>466</v>
      </c>
      <c r="B33" s="296" t="s">
        <v>467</v>
      </c>
      <c r="C33" s="72">
        <v>46264</v>
      </c>
      <c r="D33" s="73">
        <v>31887</v>
      </c>
      <c r="E33" s="73">
        <v>11160</v>
      </c>
      <c r="F33" s="74">
        <v>3217</v>
      </c>
      <c r="H33" s="194">
        <v>44171</v>
      </c>
      <c r="I33" s="194">
        <v>30336</v>
      </c>
      <c r="J33" s="194">
        <v>10618</v>
      </c>
      <c r="K33" s="194">
        <v>3217</v>
      </c>
      <c r="L33" s="194"/>
      <c r="N33" s="191">
        <f t="shared" si="0"/>
        <v>4.7384030246089</v>
      </c>
      <c r="O33" s="191">
        <f t="shared" si="1"/>
        <v>5.11273734177216</v>
      </c>
      <c r="P33" s="191">
        <f t="shared" si="2"/>
        <v>0</v>
      </c>
      <c r="Q33" s="250"/>
      <c r="R33" s="265"/>
      <c r="S33" s="265">
        <v>16</v>
      </c>
      <c r="T33" s="265"/>
      <c r="U33" s="265"/>
      <c r="W33" s="192">
        <v>13</v>
      </c>
      <c r="X33" s="192">
        <v>57</v>
      </c>
      <c r="Y33" s="192"/>
      <c r="Z33" s="192"/>
    </row>
    <row r="34" spans="1:26" ht="12.75">
      <c r="A34" s="1" t="s">
        <v>468</v>
      </c>
      <c r="B34" s="3" t="s">
        <v>465</v>
      </c>
      <c r="C34" s="72">
        <v>51283</v>
      </c>
      <c r="D34" s="73">
        <v>33104</v>
      </c>
      <c r="E34" s="73">
        <v>11586</v>
      </c>
      <c r="F34" s="74">
        <v>6593</v>
      </c>
      <c r="H34" s="194">
        <v>49102</v>
      </c>
      <c r="I34" s="194">
        <v>31488</v>
      </c>
      <c r="J34" s="194">
        <v>11021</v>
      </c>
      <c r="K34" s="194">
        <v>6593</v>
      </c>
      <c r="L34" s="194"/>
      <c r="N34" s="191">
        <f t="shared" si="0"/>
        <v>4.4417742658140185</v>
      </c>
      <c r="O34" s="191">
        <f t="shared" si="1"/>
        <v>5.132113821138205</v>
      </c>
      <c r="P34" s="191">
        <f t="shared" si="2"/>
        <v>0</v>
      </c>
      <c r="Q34" s="250"/>
      <c r="R34" s="265"/>
      <c r="S34" s="265"/>
      <c r="T34" s="265"/>
      <c r="U34" s="265"/>
      <c r="W34" s="192">
        <v>67</v>
      </c>
      <c r="X34" s="192"/>
      <c r="Y34" s="192"/>
      <c r="Z34" s="192"/>
    </row>
    <row r="35" spans="1:26" ht="12.75" hidden="1">
      <c r="A35" s="295" t="s">
        <v>469</v>
      </c>
      <c r="B35" s="296" t="s">
        <v>470</v>
      </c>
      <c r="C35" s="72">
        <v>51163</v>
      </c>
      <c r="D35" s="73">
        <v>33021</v>
      </c>
      <c r="E35" s="73">
        <v>11557</v>
      </c>
      <c r="F35" s="74">
        <v>6585</v>
      </c>
      <c r="H35" s="194">
        <v>48987</v>
      </c>
      <c r="I35" s="194">
        <v>31409</v>
      </c>
      <c r="J35" s="194">
        <v>10993</v>
      </c>
      <c r="K35" s="194">
        <v>6585</v>
      </c>
      <c r="L35" s="194"/>
      <c r="N35" s="191">
        <f t="shared" si="0"/>
        <v>4.441994814950917</v>
      </c>
      <c r="O35" s="191">
        <f t="shared" si="1"/>
        <v>5.132286924130042</v>
      </c>
      <c r="P35" s="191">
        <f t="shared" si="2"/>
        <v>0</v>
      </c>
      <c r="Q35" s="253"/>
      <c r="R35" s="265"/>
      <c r="S35" s="265"/>
      <c r="T35" s="265"/>
      <c r="U35" s="265"/>
      <c r="W35" s="192"/>
      <c r="X35" s="192"/>
      <c r="Y35" s="192"/>
      <c r="Z35" s="192"/>
    </row>
    <row r="36" spans="1:26" ht="12.75" hidden="1">
      <c r="A36" s="295" t="s">
        <v>471</v>
      </c>
      <c r="B36" s="296" t="s">
        <v>472</v>
      </c>
      <c r="C36" s="72">
        <v>51286</v>
      </c>
      <c r="D36" s="73">
        <v>33106</v>
      </c>
      <c r="E36" s="73">
        <v>11587</v>
      </c>
      <c r="F36" s="74">
        <v>6593</v>
      </c>
      <c r="H36" s="194">
        <v>49105</v>
      </c>
      <c r="I36" s="194">
        <v>31490</v>
      </c>
      <c r="J36" s="194">
        <v>11022</v>
      </c>
      <c r="K36" s="194">
        <v>6593</v>
      </c>
      <c r="L36" s="194"/>
      <c r="N36" s="191">
        <f t="shared" si="0"/>
        <v>4.441502901944801</v>
      </c>
      <c r="O36" s="191">
        <f t="shared" si="1"/>
        <v>5.1317878691648104</v>
      </c>
      <c r="P36" s="191">
        <f t="shared" si="2"/>
        <v>0</v>
      </c>
      <c r="Q36" s="253"/>
      <c r="R36" s="265"/>
      <c r="S36" s="265"/>
      <c r="T36" s="265"/>
      <c r="U36" s="265"/>
      <c r="W36" s="192"/>
      <c r="X36" s="192"/>
      <c r="Y36" s="192"/>
      <c r="Z36" s="192"/>
    </row>
    <row r="37" spans="1:26" ht="12.75">
      <c r="A37" s="1" t="s">
        <v>473</v>
      </c>
      <c r="B37" s="3" t="s">
        <v>474</v>
      </c>
      <c r="C37" s="72">
        <v>53100</v>
      </c>
      <c r="D37" s="73">
        <v>34445</v>
      </c>
      <c r="E37" s="73">
        <v>12056</v>
      </c>
      <c r="F37" s="74">
        <v>6599</v>
      </c>
      <c r="H37" s="194">
        <v>50830</v>
      </c>
      <c r="I37" s="194">
        <v>32764</v>
      </c>
      <c r="J37" s="194">
        <v>11467</v>
      </c>
      <c r="K37" s="194">
        <v>6599</v>
      </c>
      <c r="L37" s="194"/>
      <c r="N37" s="191">
        <f t="shared" si="0"/>
        <v>4.465866614204202</v>
      </c>
      <c r="O37" s="191">
        <f t="shared" si="1"/>
        <v>5.1306311805640235</v>
      </c>
      <c r="P37" s="191">
        <f t="shared" si="2"/>
        <v>0</v>
      </c>
      <c r="Q37" s="250"/>
      <c r="R37" s="265">
        <v>14</v>
      </c>
      <c r="S37" s="265"/>
      <c r="T37" s="265"/>
      <c r="U37" s="265"/>
      <c r="W37" s="192">
        <v>40</v>
      </c>
      <c r="X37" s="192"/>
      <c r="Y37" s="192"/>
      <c r="Z37" s="192"/>
    </row>
    <row r="38" spans="1:26" ht="12.75" hidden="1">
      <c r="A38" s="295" t="s">
        <v>475</v>
      </c>
      <c r="B38" s="296" t="s">
        <v>476</v>
      </c>
      <c r="C38" s="72">
        <v>46864</v>
      </c>
      <c r="D38" s="73">
        <v>32342</v>
      </c>
      <c r="E38" s="73">
        <v>11320</v>
      </c>
      <c r="F38" s="74">
        <v>3202</v>
      </c>
      <c r="H38" s="194">
        <v>44739</v>
      </c>
      <c r="I38" s="194">
        <v>30768</v>
      </c>
      <c r="J38" s="194">
        <v>10769</v>
      </c>
      <c r="K38" s="194">
        <v>3202</v>
      </c>
      <c r="L38" s="194"/>
      <c r="N38" s="191">
        <f t="shared" si="0"/>
        <v>4.749770893403962</v>
      </c>
      <c r="O38" s="191">
        <f t="shared" si="1"/>
        <v>5.115704628185142</v>
      </c>
      <c r="P38" s="191">
        <f t="shared" si="2"/>
        <v>0</v>
      </c>
      <c r="Q38" s="253"/>
      <c r="R38" s="265"/>
      <c r="S38" s="265"/>
      <c r="T38" s="265"/>
      <c r="U38" s="265"/>
      <c r="W38" s="192"/>
      <c r="X38" s="192"/>
      <c r="Y38" s="192"/>
      <c r="Z38" s="192"/>
    </row>
    <row r="39" spans="1:26" ht="12.75" hidden="1">
      <c r="A39" s="295" t="s">
        <v>477</v>
      </c>
      <c r="B39" s="296" t="s">
        <v>478</v>
      </c>
      <c r="C39" s="72">
        <v>53124</v>
      </c>
      <c r="D39" s="73">
        <v>34473</v>
      </c>
      <c r="E39" s="73">
        <v>12066</v>
      </c>
      <c r="F39" s="74">
        <v>6585</v>
      </c>
      <c r="H39" s="194">
        <v>50852</v>
      </c>
      <c r="I39" s="194">
        <v>32790</v>
      </c>
      <c r="J39" s="194">
        <v>11477</v>
      </c>
      <c r="K39" s="194">
        <v>6585</v>
      </c>
      <c r="L39" s="194"/>
      <c r="N39" s="191">
        <f t="shared" si="0"/>
        <v>4.467867537166683</v>
      </c>
      <c r="O39" s="191">
        <f t="shared" si="1"/>
        <v>5.132662397072281</v>
      </c>
      <c r="P39" s="191">
        <f t="shared" si="2"/>
        <v>0</v>
      </c>
      <c r="Q39" s="253"/>
      <c r="R39" s="265"/>
      <c r="S39" s="265"/>
      <c r="T39" s="265"/>
      <c r="U39" s="265"/>
      <c r="W39" s="192"/>
      <c r="X39" s="192"/>
      <c r="Y39" s="192"/>
      <c r="Z39" s="192"/>
    </row>
    <row r="40" spans="1:26" ht="12.75" hidden="1">
      <c r="A40" s="295" t="s">
        <v>479</v>
      </c>
      <c r="B40" s="296" t="s">
        <v>480</v>
      </c>
      <c r="C40" s="72">
        <v>45124</v>
      </c>
      <c r="D40" s="73">
        <v>31053</v>
      </c>
      <c r="E40" s="73">
        <v>10869</v>
      </c>
      <c r="F40" s="74">
        <v>3202</v>
      </c>
      <c r="H40" s="194">
        <v>43085</v>
      </c>
      <c r="I40" s="194">
        <v>29543</v>
      </c>
      <c r="J40" s="194">
        <v>10340</v>
      </c>
      <c r="K40" s="194">
        <v>3202</v>
      </c>
      <c r="L40" s="194"/>
      <c r="N40" s="191">
        <f t="shared" si="0"/>
        <v>4.732505512359282</v>
      </c>
      <c r="O40" s="191">
        <f t="shared" si="1"/>
        <v>5.111193853027785</v>
      </c>
      <c r="P40" s="191">
        <f t="shared" si="2"/>
        <v>0</v>
      </c>
      <c r="Q40" s="250"/>
      <c r="R40" s="265">
        <v>24</v>
      </c>
      <c r="S40" s="265"/>
      <c r="T40" s="265"/>
      <c r="U40" s="265"/>
      <c r="W40" s="192">
        <v>23</v>
      </c>
      <c r="X40" s="192"/>
      <c r="Y40" s="192"/>
      <c r="Z40" s="192"/>
    </row>
    <row r="41" spans="1:26" ht="12.75" hidden="1">
      <c r="A41" s="295" t="s">
        <v>481</v>
      </c>
      <c r="B41" s="296" t="s">
        <v>482</v>
      </c>
      <c r="C41" s="72">
        <v>60156</v>
      </c>
      <c r="D41" s="73">
        <v>39673</v>
      </c>
      <c r="E41" s="73">
        <v>13886</v>
      </c>
      <c r="F41" s="74">
        <v>6597</v>
      </c>
      <c r="H41" s="194">
        <v>57541</v>
      </c>
      <c r="I41" s="194">
        <v>37736</v>
      </c>
      <c r="J41" s="194">
        <v>13208</v>
      </c>
      <c r="K41" s="194">
        <v>6597</v>
      </c>
      <c r="L41" s="194"/>
      <c r="N41" s="191">
        <f t="shared" si="0"/>
        <v>4.5445855998331695</v>
      </c>
      <c r="O41" s="191">
        <f t="shared" si="1"/>
        <v>5.133029467882125</v>
      </c>
      <c r="P41" s="191">
        <f t="shared" si="2"/>
        <v>0</v>
      </c>
      <c r="Q41" s="253"/>
      <c r="R41" s="265"/>
      <c r="S41" s="265"/>
      <c r="T41" s="265"/>
      <c r="U41" s="265"/>
      <c r="W41" s="192"/>
      <c r="X41" s="192"/>
      <c r="Y41" s="192"/>
      <c r="Z41" s="192"/>
    </row>
    <row r="42" spans="1:26" ht="12.75" hidden="1">
      <c r="A42" s="295" t="s">
        <v>483</v>
      </c>
      <c r="B42" s="296" t="s">
        <v>484</v>
      </c>
      <c r="C42" s="72">
        <v>63934</v>
      </c>
      <c r="D42" s="73">
        <v>42468</v>
      </c>
      <c r="E42" s="73">
        <v>14864</v>
      </c>
      <c r="F42" s="74">
        <v>6602</v>
      </c>
      <c r="H42" s="194">
        <v>61134</v>
      </c>
      <c r="I42" s="194">
        <v>40394</v>
      </c>
      <c r="J42" s="194">
        <v>14138</v>
      </c>
      <c r="K42" s="194">
        <v>6602</v>
      </c>
      <c r="L42" s="194"/>
      <c r="N42" s="191">
        <f t="shared" si="0"/>
        <v>4.580102725161112</v>
      </c>
      <c r="O42" s="191">
        <f t="shared" si="1"/>
        <v>5.134425904837343</v>
      </c>
      <c r="P42" s="191">
        <f t="shared" si="2"/>
        <v>0</v>
      </c>
      <c r="Q42" s="253"/>
      <c r="R42" s="265"/>
      <c r="S42" s="265"/>
      <c r="T42" s="265"/>
      <c r="U42" s="265"/>
      <c r="W42" s="192"/>
      <c r="X42" s="192"/>
      <c r="Y42" s="192"/>
      <c r="Z42" s="192"/>
    </row>
    <row r="43" spans="1:26" ht="12.75" hidden="1">
      <c r="A43" s="295" t="s">
        <v>485</v>
      </c>
      <c r="B43" s="296" t="s">
        <v>486</v>
      </c>
      <c r="C43" s="72">
        <v>57679</v>
      </c>
      <c r="D43" s="73">
        <v>37855</v>
      </c>
      <c r="E43" s="73">
        <v>13249</v>
      </c>
      <c r="F43" s="74">
        <v>6575</v>
      </c>
      <c r="H43" s="194">
        <v>55184</v>
      </c>
      <c r="I43" s="194">
        <v>36007</v>
      </c>
      <c r="J43" s="194">
        <v>12602</v>
      </c>
      <c r="K43" s="194">
        <v>6575</v>
      </c>
      <c r="L43" s="194"/>
      <c r="N43" s="191">
        <f t="shared" si="0"/>
        <v>4.521238040011582</v>
      </c>
      <c r="O43" s="191">
        <f t="shared" si="1"/>
        <v>5.132335379231819</v>
      </c>
      <c r="P43" s="191">
        <f t="shared" si="2"/>
        <v>0</v>
      </c>
      <c r="Q43" s="253"/>
      <c r="R43" s="265"/>
      <c r="S43" s="265"/>
      <c r="T43" s="265"/>
      <c r="U43" s="265"/>
      <c r="W43" s="192"/>
      <c r="X43" s="192"/>
      <c r="Y43" s="192"/>
      <c r="Z43" s="192"/>
    </row>
    <row r="44" spans="1:26" ht="12.75">
      <c r="A44" s="1" t="s">
        <v>487</v>
      </c>
      <c r="B44" s="3" t="s">
        <v>488</v>
      </c>
      <c r="C44" s="72">
        <v>47456</v>
      </c>
      <c r="D44" s="73">
        <v>30279</v>
      </c>
      <c r="E44" s="73">
        <v>10598</v>
      </c>
      <c r="F44" s="74">
        <v>6579</v>
      </c>
      <c r="H44" s="194">
        <v>45462</v>
      </c>
      <c r="I44" s="194">
        <v>28802</v>
      </c>
      <c r="J44" s="194">
        <v>10081</v>
      </c>
      <c r="K44" s="194">
        <v>6579</v>
      </c>
      <c r="L44" s="194"/>
      <c r="N44" s="191">
        <f t="shared" si="0"/>
        <v>4.386080682768025</v>
      </c>
      <c r="O44" s="191">
        <f t="shared" si="1"/>
        <v>5.128116103048399</v>
      </c>
      <c r="P44" s="191">
        <f t="shared" si="2"/>
        <v>0</v>
      </c>
      <c r="Q44" s="250"/>
      <c r="R44" s="265"/>
      <c r="S44" s="265">
        <v>5</v>
      </c>
      <c r="T44" s="265"/>
      <c r="U44" s="265"/>
      <c r="W44" s="192">
        <v>38</v>
      </c>
      <c r="X44" s="192">
        <v>4</v>
      </c>
      <c r="Y44" s="192"/>
      <c r="Z44" s="192"/>
    </row>
    <row r="45" spans="1:26" ht="12.75">
      <c r="A45" s="1" t="s">
        <v>489</v>
      </c>
      <c r="B45" s="3" t="s">
        <v>490</v>
      </c>
      <c r="C45" s="72">
        <v>50675</v>
      </c>
      <c r="D45" s="73">
        <v>32653</v>
      </c>
      <c r="E45" s="73">
        <v>11429</v>
      </c>
      <c r="F45" s="74">
        <v>6593</v>
      </c>
      <c r="H45" s="194">
        <v>48523</v>
      </c>
      <c r="I45" s="194">
        <v>31059</v>
      </c>
      <c r="J45" s="194">
        <v>10871</v>
      </c>
      <c r="K45" s="194">
        <v>6593</v>
      </c>
      <c r="L45" s="194"/>
      <c r="N45" s="191">
        <f t="shared" si="0"/>
        <v>4.435010201347822</v>
      </c>
      <c r="O45" s="191">
        <f t="shared" si="1"/>
        <v>5.1321678096526</v>
      </c>
      <c r="P45" s="191">
        <f t="shared" si="2"/>
        <v>0</v>
      </c>
      <c r="Q45" s="250"/>
      <c r="R45" s="265">
        <v>102</v>
      </c>
      <c r="S45" s="265"/>
      <c r="T45" s="265"/>
      <c r="U45" s="265"/>
      <c r="W45" s="192">
        <v>235</v>
      </c>
      <c r="X45" s="192"/>
      <c r="Y45" s="192"/>
      <c r="Z45" s="192"/>
    </row>
    <row r="46" spans="1:26" ht="12.75">
      <c r="A46" s="1" t="s">
        <v>491</v>
      </c>
      <c r="B46" s="3" t="s">
        <v>492</v>
      </c>
      <c r="C46" s="72">
        <v>49164</v>
      </c>
      <c r="D46" s="73">
        <v>31536</v>
      </c>
      <c r="E46" s="73">
        <v>11038</v>
      </c>
      <c r="F46" s="74">
        <v>6590</v>
      </c>
      <c r="H46" s="194">
        <v>47086</v>
      </c>
      <c r="I46" s="194">
        <v>29997</v>
      </c>
      <c r="J46" s="194">
        <v>10499</v>
      </c>
      <c r="K46" s="194">
        <v>6590</v>
      </c>
      <c r="L46" s="194"/>
      <c r="N46" s="191">
        <f t="shared" si="0"/>
        <v>4.413201376205251</v>
      </c>
      <c r="O46" s="191">
        <f t="shared" si="1"/>
        <v>5.130513051305144</v>
      </c>
      <c r="P46" s="191">
        <f t="shared" si="2"/>
        <v>0</v>
      </c>
      <c r="Q46" s="250"/>
      <c r="R46" s="265">
        <v>302</v>
      </c>
      <c r="S46" s="265">
        <v>1</v>
      </c>
      <c r="T46" s="265"/>
      <c r="U46" s="265"/>
      <c r="W46" s="192">
        <v>506</v>
      </c>
      <c r="X46" s="192"/>
      <c r="Y46" s="192"/>
      <c r="Z46" s="192"/>
    </row>
    <row r="47" spans="1:26" ht="12.75">
      <c r="A47" s="1" t="s">
        <v>493</v>
      </c>
      <c r="B47" s="3" t="s">
        <v>494</v>
      </c>
      <c r="C47" s="72">
        <v>49376</v>
      </c>
      <c r="D47" s="73">
        <v>31693</v>
      </c>
      <c r="E47" s="73">
        <v>11093</v>
      </c>
      <c r="F47" s="74">
        <v>6590</v>
      </c>
      <c r="H47" s="194">
        <v>47287</v>
      </c>
      <c r="I47" s="194">
        <v>30146</v>
      </c>
      <c r="J47" s="194">
        <v>10551</v>
      </c>
      <c r="K47" s="194">
        <v>6590</v>
      </c>
      <c r="L47" s="194"/>
      <c r="N47" s="191">
        <f t="shared" si="0"/>
        <v>4.417704654556218</v>
      </c>
      <c r="O47" s="191">
        <f t="shared" si="1"/>
        <v>5.131692430173146</v>
      </c>
      <c r="P47" s="191">
        <f t="shared" si="2"/>
        <v>0</v>
      </c>
      <c r="Q47" s="250"/>
      <c r="R47" s="265">
        <v>148</v>
      </c>
      <c r="S47" s="265"/>
      <c r="T47" s="265"/>
      <c r="U47" s="265"/>
      <c r="W47" s="192">
        <v>300</v>
      </c>
      <c r="X47" s="192"/>
      <c r="Y47" s="192"/>
      <c r="Z47" s="192"/>
    </row>
    <row r="48" spans="1:26" ht="12.75">
      <c r="A48" s="1" t="s">
        <v>495</v>
      </c>
      <c r="B48" s="3" t="s">
        <v>496</v>
      </c>
      <c r="C48" s="72">
        <v>49376</v>
      </c>
      <c r="D48" s="73">
        <v>31693</v>
      </c>
      <c r="E48" s="73">
        <v>11093</v>
      </c>
      <c r="F48" s="74">
        <v>6590</v>
      </c>
      <c r="H48" s="194">
        <v>47287</v>
      </c>
      <c r="I48" s="194">
        <v>30146</v>
      </c>
      <c r="J48" s="194">
        <v>10551</v>
      </c>
      <c r="K48" s="194">
        <v>6590</v>
      </c>
      <c r="L48" s="194"/>
      <c r="N48" s="191">
        <f t="shared" si="0"/>
        <v>4.417704654556218</v>
      </c>
      <c r="O48" s="191">
        <f t="shared" si="1"/>
        <v>5.131692430173146</v>
      </c>
      <c r="P48" s="191">
        <f t="shared" si="2"/>
        <v>0</v>
      </c>
      <c r="Q48" s="250"/>
      <c r="R48" s="265">
        <v>12</v>
      </c>
      <c r="S48" s="265"/>
      <c r="T48" s="265"/>
      <c r="U48" s="265"/>
      <c r="W48" s="192">
        <v>36</v>
      </c>
      <c r="X48" s="192"/>
      <c r="Y48" s="192"/>
      <c r="Z48" s="192">
        <v>9</v>
      </c>
    </row>
    <row r="49" spans="1:26" ht="12.75" hidden="1">
      <c r="A49" s="295" t="s">
        <v>497</v>
      </c>
      <c r="B49" s="296" t="s">
        <v>498</v>
      </c>
      <c r="C49" s="72">
        <v>0</v>
      </c>
      <c r="D49" s="73">
        <v>0</v>
      </c>
      <c r="E49" s="73">
        <v>0</v>
      </c>
      <c r="F49" s="74">
        <v>0</v>
      </c>
      <c r="H49" s="194">
        <v>0</v>
      </c>
      <c r="I49" s="194">
        <v>0</v>
      </c>
      <c r="J49" s="194">
        <v>0</v>
      </c>
      <c r="K49" s="194">
        <v>0</v>
      </c>
      <c r="L49" s="194"/>
      <c r="N49" s="191" t="str">
        <f t="shared" si="0"/>
        <v>-</v>
      </c>
      <c r="O49" s="191" t="str">
        <f t="shared" si="1"/>
        <v>-</v>
      </c>
      <c r="P49" s="191" t="str">
        <f t="shared" si="2"/>
        <v>-</v>
      </c>
      <c r="Q49" s="253"/>
      <c r="R49" s="265"/>
      <c r="S49" s="265"/>
      <c r="T49" s="265"/>
      <c r="U49" s="265"/>
      <c r="W49" s="192"/>
      <c r="X49" s="192"/>
      <c r="Y49" s="192"/>
      <c r="Z49" s="192"/>
    </row>
    <row r="50" spans="1:26" ht="12.75" customHeight="1" hidden="1">
      <c r="A50" s="295" t="s">
        <v>499</v>
      </c>
      <c r="B50" s="296" t="s">
        <v>1542</v>
      </c>
      <c r="C50" s="72">
        <v>10940</v>
      </c>
      <c r="D50" s="73">
        <v>100</v>
      </c>
      <c r="E50" s="73">
        <v>35</v>
      </c>
      <c r="F50" s="74">
        <v>10805</v>
      </c>
      <c r="H50" s="194">
        <v>10940</v>
      </c>
      <c r="I50" s="194">
        <v>100</v>
      </c>
      <c r="J50" s="194">
        <v>35</v>
      </c>
      <c r="K50" s="194">
        <v>10805</v>
      </c>
      <c r="L50" s="194"/>
      <c r="N50" s="191">
        <f t="shared" si="0"/>
        <v>0</v>
      </c>
      <c r="O50" s="191">
        <f t="shared" si="1"/>
        <v>0</v>
      </c>
      <c r="P50" s="191">
        <f t="shared" si="2"/>
        <v>0</v>
      </c>
      <c r="Q50" s="253"/>
      <c r="R50" s="265"/>
      <c r="S50" s="265"/>
      <c r="T50" s="265"/>
      <c r="U50" s="265"/>
      <c r="W50" s="192"/>
      <c r="X50" s="192"/>
      <c r="Y50" s="192"/>
      <c r="Z50" s="192"/>
    </row>
    <row r="51" spans="1:26" ht="12.75" hidden="1">
      <c r="A51" s="295" t="s">
        <v>1543</v>
      </c>
      <c r="B51" s="296" t="s">
        <v>1544</v>
      </c>
      <c r="C51" s="72">
        <v>65141</v>
      </c>
      <c r="D51" s="73">
        <v>40146</v>
      </c>
      <c r="E51" s="73">
        <v>14051</v>
      </c>
      <c r="F51" s="74">
        <v>10944</v>
      </c>
      <c r="H51" s="194">
        <v>62495</v>
      </c>
      <c r="I51" s="194">
        <v>38186</v>
      </c>
      <c r="J51" s="194">
        <v>13365</v>
      </c>
      <c r="K51" s="194">
        <v>10944</v>
      </c>
      <c r="L51" s="194"/>
      <c r="N51" s="191">
        <f t="shared" si="0"/>
        <v>4.23393871509721</v>
      </c>
      <c r="O51" s="191">
        <f t="shared" si="1"/>
        <v>5.132771172681089</v>
      </c>
      <c r="P51" s="191">
        <f t="shared" si="2"/>
        <v>0</v>
      </c>
      <c r="Q51" s="253"/>
      <c r="R51" s="265"/>
      <c r="S51" s="265"/>
      <c r="T51" s="265"/>
      <c r="U51" s="265"/>
      <c r="W51" s="192"/>
      <c r="X51" s="192"/>
      <c r="Y51" s="192"/>
      <c r="Z51" s="192"/>
    </row>
    <row r="52" spans="1:26" ht="12.75" hidden="1">
      <c r="A52" s="295" t="s">
        <v>1545</v>
      </c>
      <c r="B52" s="296" t="s">
        <v>1546</v>
      </c>
      <c r="C52" s="72">
        <v>45753</v>
      </c>
      <c r="D52" s="73">
        <v>31503</v>
      </c>
      <c r="E52" s="73">
        <v>11026</v>
      </c>
      <c r="F52" s="74">
        <v>3224</v>
      </c>
      <c r="H52" s="194">
        <v>43685</v>
      </c>
      <c r="I52" s="194">
        <v>29971</v>
      </c>
      <c r="J52" s="194">
        <v>10490</v>
      </c>
      <c r="K52" s="194">
        <v>3224</v>
      </c>
      <c r="L52" s="194"/>
      <c r="N52" s="191">
        <f t="shared" si="0"/>
        <v>4.733890351379188</v>
      </c>
      <c r="O52" s="191">
        <f t="shared" si="1"/>
        <v>5.1116078876247</v>
      </c>
      <c r="P52" s="191">
        <f t="shared" si="2"/>
        <v>0</v>
      </c>
      <c r="Q52" s="253"/>
      <c r="R52" s="265"/>
      <c r="S52" s="265"/>
      <c r="T52" s="265"/>
      <c r="U52" s="265"/>
      <c r="W52" s="192"/>
      <c r="X52" s="192"/>
      <c r="Y52" s="192"/>
      <c r="Z52" s="192"/>
    </row>
    <row r="53" spans="1:26" ht="12.75" hidden="1">
      <c r="A53" s="295" t="s">
        <v>1547</v>
      </c>
      <c r="B53" s="296" t="s">
        <v>1548</v>
      </c>
      <c r="C53" s="72">
        <v>45386</v>
      </c>
      <c r="D53" s="73">
        <v>31238</v>
      </c>
      <c r="E53" s="73">
        <v>10933</v>
      </c>
      <c r="F53" s="74">
        <v>3215</v>
      </c>
      <c r="H53" s="194">
        <v>43336</v>
      </c>
      <c r="I53" s="194">
        <v>29719</v>
      </c>
      <c r="J53" s="194">
        <v>10402</v>
      </c>
      <c r="K53" s="194">
        <v>3215</v>
      </c>
      <c r="L53" s="194"/>
      <c r="N53" s="191">
        <f t="shared" si="0"/>
        <v>4.730478124423115</v>
      </c>
      <c r="O53" s="191">
        <f t="shared" si="1"/>
        <v>5.1112083179110925</v>
      </c>
      <c r="P53" s="191">
        <f t="shared" si="2"/>
        <v>0</v>
      </c>
      <c r="Q53" s="253"/>
      <c r="R53" s="265"/>
      <c r="S53" s="265"/>
      <c r="T53" s="265"/>
      <c r="U53" s="265"/>
      <c r="W53" s="192"/>
      <c r="X53" s="192"/>
      <c r="Y53" s="192"/>
      <c r="Z53" s="192"/>
    </row>
    <row r="54" spans="1:26" ht="12.75" hidden="1">
      <c r="A54" s="295" t="s">
        <v>1549</v>
      </c>
      <c r="B54" s="296" t="s">
        <v>1550</v>
      </c>
      <c r="C54" s="72">
        <v>0</v>
      </c>
      <c r="D54" s="73">
        <v>0</v>
      </c>
      <c r="E54" s="73">
        <v>0</v>
      </c>
      <c r="F54" s="74">
        <v>0</v>
      </c>
      <c r="H54" s="194">
        <v>0</v>
      </c>
      <c r="I54" s="194">
        <v>0</v>
      </c>
      <c r="J54" s="194">
        <v>0</v>
      </c>
      <c r="K54" s="194">
        <v>0</v>
      </c>
      <c r="L54" s="194"/>
      <c r="N54" s="191" t="str">
        <f t="shared" si="0"/>
        <v>-</v>
      </c>
      <c r="O54" s="191" t="str">
        <f t="shared" si="1"/>
        <v>-</v>
      </c>
      <c r="P54" s="191" t="str">
        <f t="shared" si="2"/>
        <v>-</v>
      </c>
      <c r="Q54" s="253"/>
      <c r="R54" s="265"/>
      <c r="S54" s="265"/>
      <c r="T54" s="265"/>
      <c r="U54" s="265"/>
      <c r="W54" s="192"/>
      <c r="X54" s="192"/>
      <c r="Y54" s="192"/>
      <c r="Z54" s="192"/>
    </row>
    <row r="55" spans="1:26" ht="12.75" hidden="1">
      <c r="A55" s="295" t="s">
        <v>1551</v>
      </c>
      <c r="B55" s="296" t="s">
        <v>1552</v>
      </c>
      <c r="C55" s="72">
        <v>0</v>
      </c>
      <c r="D55" s="73">
        <v>0</v>
      </c>
      <c r="E55" s="73">
        <v>0</v>
      </c>
      <c r="F55" s="74">
        <v>0</v>
      </c>
      <c r="H55" s="194">
        <v>0</v>
      </c>
      <c r="I55" s="194">
        <v>0</v>
      </c>
      <c r="J55" s="194">
        <v>0</v>
      </c>
      <c r="K55" s="194">
        <v>0</v>
      </c>
      <c r="L55" s="194"/>
      <c r="N55" s="191" t="str">
        <f t="shared" si="0"/>
        <v>-</v>
      </c>
      <c r="O55" s="191" t="str">
        <f t="shared" si="1"/>
        <v>-</v>
      </c>
      <c r="P55" s="191" t="str">
        <f t="shared" si="2"/>
        <v>-</v>
      </c>
      <c r="Q55" s="253"/>
      <c r="R55" s="265"/>
      <c r="S55" s="265"/>
      <c r="T55" s="265"/>
      <c r="U55" s="265"/>
      <c r="W55" s="192"/>
      <c r="X55" s="192"/>
      <c r="Y55" s="192"/>
      <c r="Z55" s="192"/>
    </row>
    <row r="56" spans="1:26" ht="12.75" hidden="1">
      <c r="A56" s="295" t="s">
        <v>1553</v>
      </c>
      <c r="B56" s="296" t="s">
        <v>1554</v>
      </c>
      <c r="C56" s="72">
        <v>0</v>
      </c>
      <c r="D56" s="73">
        <v>0</v>
      </c>
      <c r="E56" s="73">
        <v>0</v>
      </c>
      <c r="F56" s="74">
        <v>0</v>
      </c>
      <c r="H56" s="194">
        <v>0</v>
      </c>
      <c r="I56" s="194">
        <v>0</v>
      </c>
      <c r="J56" s="194">
        <v>0</v>
      </c>
      <c r="K56" s="194">
        <v>0</v>
      </c>
      <c r="L56" s="194"/>
      <c r="N56" s="191" t="str">
        <f t="shared" si="0"/>
        <v>-</v>
      </c>
      <c r="O56" s="191" t="str">
        <f t="shared" si="1"/>
        <v>-</v>
      </c>
      <c r="P56" s="191" t="str">
        <f t="shared" si="2"/>
        <v>-</v>
      </c>
      <c r="Q56" s="253"/>
      <c r="R56" s="265"/>
      <c r="S56" s="265"/>
      <c r="T56" s="265"/>
      <c r="U56" s="265"/>
      <c r="W56" s="192"/>
      <c r="X56" s="192"/>
      <c r="Y56" s="192"/>
      <c r="Z56" s="192"/>
    </row>
    <row r="57" spans="1:26" ht="12.75">
      <c r="A57" s="1" t="s">
        <v>1555</v>
      </c>
      <c r="B57" s="3" t="s">
        <v>1556</v>
      </c>
      <c r="C57" s="72">
        <v>59067</v>
      </c>
      <c r="D57" s="73">
        <v>35653</v>
      </c>
      <c r="E57" s="73">
        <v>12479</v>
      </c>
      <c r="F57" s="74">
        <v>10935</v>
      </c>
      <c r="H57" s="194">
        <v>56718</v>
      </c>
      <c r="I57" s="194">
        <v>33913</v>
      </c>
      <c r="J57" s="194">
        <v>11870</v>
      </c>
      <c r="K57" s="194">
        <v>10935</v>
      </c>
      <c r="L57" s="194"/>
      <c r="N57" s="191">
        <f t="shared" si="0"/>
        <v>4.1415423675023675</v>
      </c>
      <c r="O57" s="191">
        <f t="shared" si="1"/>
        <v>5.130775808686934</v>
      </c>
      <c r="P57" s="191">
        <f t="shared" si="2"/>
        <v>0</v>
      </c>
      <c r="Q57" s="250"/>
      <c r="R57" s="265">
        <v>17</v>
      </c>
      <c r="S57" s="265"/>
      <c r="T57" s="265"/>
      <c r="U57" s="265"/>
      <c r="W57" s="192">
        <v>28</v>
      </c>
      <c r="X57" s="192"/>
      <c r="Y57" s="192"/>
      <c r="Z57" s="192"/>
    </row>
    <row r="58" spans="1:26" ht="12.75" hidden="1">
      <c r="A58" s="295" t="s">
        <v>1557</v>
      </c>
      <c r="B58" s="296" t="s">
        <v>523</v>
      </c>
      <c r="C58" s="72">
        <v>58938</v>
      </c>
      <c r="D58" s="73">
        <v>35557</v>
      </c>
      <c r="E58" s="73">
        <v>12445</v>
      </c>
      <c r="F58" s="74">
        <v>10936</v>
      </c>
      <c r="H58" s="194">
        <v>56594</v>
      </c>
      <c r="I58" s="194">
        <v>33821</v>
      </c>
      <c r="J58" s="194">
        <v>11837</v>
      </c>
      <c r="K58" s="194">
        <v>10936</v>
      </c>
      <c r="L58" s="194"/>
      <c r="N58" s="191">
        <f t="shared" si="0"/>
        <v>4.141781814326606</v>
      </c>
      <c r="O58" s="191">
        <f t="shared" si="1"/>
        <v>5.132905591200739</v>
      </c>
      <c r="P58" s="191">
        <f t="shared" si="2"/>
        <v>0</v>
      </c>
      <c r="Q58" s="253"/>
      <c r="R58" s="265"/>
      <c r="S58" s="265"/>
      <c r="T58" s="265"/>
      <c r="U58" s="265"/>
      <c r="W58" s="192"/>
      <c r="X58" s="192"/>
      <c r="Y58" s="192"/>
      <c r="Z58" s="192"/>
    </row>
    <row r="59" spans="1:26" ht="12.75" hidden="1">
      <c r="A59" s="295" t="s">
        <v>524</v>
      </c>
      <c r="B59" s="296" t="s">
        <v>525</v>
      </c>
      <c r="C59" s="72">
        <v>57090</v>
      </c>
      <c r="D59" s="73">
        <v>34189</v>
      </c>
      <c r="E59" s="73">
        <v>11966</v>
      </c>
      <c r="F59" s="74">
        <v>10935</v>
      </c>
      <c r="H59" s="194">
        <v>54837</v>
      </c>
      <c r="I59" s="194">
        <v>32520</v>
      </c>
      <c r="J59" s="194">
        <v>11382</v>
      </c>
      <c r="K59" s="194">
        <v>10935</v>
      </c>
      <c r="L59" s="194"/>
      <c r="N59" s="191">
        <f t="shared" si="0"/>
        <v>4.108539854477812</v>
      </c>
      <c r="O59" s="191">
        <f t="shared" si="1"/>
        <v>5.132226322263222</v>
      </c>
      <c r="P59" s="191">
        <f t="shared" si="2"/>
        <v>0</v>
      </c>
      <c r="Q59" s="253"/>
      <c r="R59" s="265"/>
      <c r="S59" s="265"/>
      <c r="T59" s="265"/>
      <c r="U59" s="265"/>
      <c r="W59" s="192"/>
      <c r="X59" s="192"/>
      <c r="Y59" s="192"/>
      <c r="Z59" s="192"/>
    </row>
    <row r="60" spans="1:26" ht="12.75" hidden="1">
      <c r="A60" s="295" t="s">
        <v>526</v>
      </c>
      <c r="B60" s="296" t="s">
        <v>527</v>
      </c>
      <c r="C60" s="72">
        <v>58366</v>
      </c>
      <c r="D60" s="73">
        <v>35139</v>
      </c>
      <c r="E60" s="73">
        <v>12299</v>
      </c>
      <c r="F60" s="74">
        <v>10928</v>
      </c>
      <c r="H60" s="194">
        <v>56050</v>
      </c>
      <c r="I60" s="194">
        <v>33424</v>
      </c>
      <c r="J60" s="194">
        <v>11698</v>
      </c>
      <c r="K60" s="194">
        <v>10928</v>
      </c>
      <c r="L60" s="194"/>
      <c r="N60" s="191">
        <f t="shared" si="0"/>
        <v>4.132024977698492</v>
      </c>
      <c r="O60" s="191">
        <f t="shared" si="1"/>
        <v>5.1310435615126835</v>
      </c>
      <c r="P60" s="191">
        <f t="shared" si="2"/>
        <v>0</v>
      </c>
      <c r="Q60" s="253"/>
      <c r="R60" s="265"/>
      <c r="S60" s="265"/>
      <c r="T60" s="265"/>
      <c r="U60" s="265"/>
      <c r="W60" s="192"/>
      <c r="X60" s="192"/>
      <c r="Y60" s="192"/>
      <c r="Z60" s="192"/>
    </row>
    <row r="61" spans="1:26" ht="12.75" hidden="1">
      <c r="A61" s="295" t="s">
        <v>528</v>
      </c>
      <c r="B61" s="296" t="s">
        <v>529</v>
      </c>
      <c r="C61" s="72">
        <v>57313</v>
      </c>
      <c r="D61" s="73">
        <v>34345</v>
      </c>
      <c r="E61" s="73">
        <v>12021</v>
      </c>
      <c r="F61" s="74">
        <v>10947</v>
      </c>
      <c r="H61" s="194">
        <v>55050</v>
      </c>
      <c r="I61" s="194">
        <v>32669</v>
      </c>
      <c r="J61" s="194">
        <v>11434</v>
      </c>
      <c r="K61" s="194">
        <v>10947</v>
      </c>
      <c r="L61" s="194"/>
      <c r="N61" s="191">
        <f t="shared" si="0"/>
        <v>4.110808356039968</v>
      </c>
      <c r="O61" s="191">
        <f t="shared" si="1"/>
        <v>5.130245798769479</v>
      </c>
      <c r="P61" s="191">
        <f t="shared" si="2"/>
        <v>0</v>
      </c>
      <c r="Q61" s="253"/>
      <c r="R61" s="265"/>
      <c r="S61" s="265"/>
      <c r="T61" s="265"/>
      <c r="U61" s="265"/>
      <c r="W61" s="192"/>
      <c r="X61" s="192"/>
      <c r="Y61" s="192"/>
      <c r="Z61" s="192"/>
    </row>
    <row r="62" spans="1:26" ht="12.75" hidden="1">
      <c r="A62" s="295" t="s">
        <v>530</v>
      </c>
      <c r="B62" s="296" t="s">
        <v>531</v>
      </c>
      <c r="C62" s="72">
        <v>57507</v>
      </c>
      <c r="D62" s="73">
        <v>34505</v>
      </c>
      <c r="E62" s="73">
        <v>12077</v>
      </c>
      <c r="F62" s="74">
        <v>10925</v>
      </c>
      <c r="H62" s="194">
        <v>55233</v>
      </c>
      <c r="I62" s="194">
        <v>32821</v>
      </c>
      <c r="J62" s="194">
        <v>11487</v>
      </c>
      <c r="K62" s="194">
        <v>10925</v>
      </c>
      <c r="L62" s="194"/>
      <c r="N62" s="191">
        <f t="shared" si="0"/>
        <v>4.117103905274021</v>
      </c>
      <c r="O62" s="191">
        <f t="shared" si="1"/>
        <v>5.1308613387770095</v>
      </c>
      <c r="P62" s="191">
        <f t="shared" si="2"/>
        <v>0</v>
      </c>
      <c r="Q62" s="253"/>
      <c r="R62" s="265"/>
      <c r="S62" s="265"/>
      <c r="T62" s="265"/>
      <c r="U62" s="265"/>
      <c r="W62" s="192"/>
      <c r="X62" s="192"/>
      <c r="Y62" s="192"/>
      <c r="Z62" s="192"/>
    </row>
    <row r="63" spans="1:26" ht="12.75" hidden="1">
      <c r="A63" s="295" t="s">
        <v>532</v>
      </c>
      <c r="B63" s="296" t="s">
        <v>533</v>
      </c>
      <c r="C63" s="72">
        <v>58548</v>
      </c>
      <c r="D63" s="73">
        <v>35272</v>
      </c>
      <c r="E63" s="73">
        <v>12345</v>
      </c>
      <c r="F63" s="74">
        <v>10931</v>
      </c>
      <c r="H63" s="194">
        <v>56224</v>
      </c>
      <c r="I63" s="194">
        <v>33550</v>
      </c>
      <c r="J63" s="194">
        <v>11743</v>
      </c>
      <c r="K63" s="194">
        <v>10931</v>
      </c>
      <c r="L63" s="194"/>
      <c r="N63" s="191">
        <f t="shared" si="0"/>
        <v>4.133466135458178</v>
      </c>
      <c r="O63" s="191">
        <f t="shared" si="1"/>
        <v>5.132637853949333</v>
      </c>
      <c r="P63" s="191">
        <f t="shared" si="2"/>
        <v>0</v>
      </c>
      <c r="Q63" s="253"/>
      <c r="R63" s="265"/>
      <c r="S63" s="265"/>
      <c r="T63" s="265"/>
      <c r="U63" s="265"/>
      <c r="W63" s="192"/>
      <c r="X63" s="192"/>
      <c r="Y63" s="192"/>
      <c r="Z63" s="192"/>
    </row>
    <row r="64" spans="1:26" ht="12.75" hidden="1">
      <c r="A64" s="295" t="s">
        <v>534</v>
      </c>
      <c r="B64" s="296" t="s">
        <v>535</v>
      </c>
      <c r="C64" s="72">
        <v>48456</v>
      </c>
      <c r="D64" s="73">
        <v>33505</v>
      </c>
      <c r="E64" s="73">
        <v>11727</v>
      </c>
      <c r="F64" s="74">
        <v>3224</v>
      </c>
      <c r="H64" s="194">
        <v>46255</v>
      </c>
      <c r="I64" s="194">
        <v>31875</v>
      </c>
      <c r="J64" s="194">
        <v>11156</v>
      </c>
      <c r="K64" s="194">
        <v>3224</v>
      </c>
      <c r="L64" s="194"/>
      <c r="N64" s="191">
        <f t="shared" si="0"/>
        <v>4.758404496811153</v>
      </c>
      <c r="O64" s="191">
        <f t="shared" si="1"/>
        <v>5.113725490196089</v>
      </c>
      <c r="P64" s="191">
        <f t="shared" si="2"/>
        <v>0</v>
      </c>
      <c r="Q64" s="253"/>
      <c r="R64" s="265"/>
      <c r="S64" s="265"/>
      <c r="T64" s="265"/>
      <c r="U64" s="265"/>
      <c r="W64" s="192"/>
      <c r="X64" s="192"/>
      <c r="Y64" s="192"/>
      <c r="Z64" s="192"/>
    </row>
    <row r="65" spans="1:26" ht="12.75" hidden="1">
      <c r="A65" s="295" t="s">
        <v>536</v>
      </c>
      <c r="B65" s="296" t="s">
        <v>537</v>
      </c>
      <c r="C65" s="72">
        <v>73828</v>
      </c>
      <c r="D65" s="73">
        <v>46553</v>
      </c>
      <c r="E65" s="73">
        <v>16294</v>
      </c>
      <c r="F65" s="74">
        <v>10981</v>
      </c>
      <c r="H65" s="194">
        <v>70758</v>
      </c>
      <c r="I65" s="194">
        <v>44279</v>
      </c>
      <c r="J65" s="194">
        <v>15498</v>
      </c>
      <c r="K65" s="194">
        <v>10981</v>
      </c>
      <c r="L65" s="194"/>
      <c r="N65" s="191">
        <f t="shared" si="0"/>
        <v>4.338732016167796</v>
      </c>
      <c r="O65" s="191">
        <f t="shared" si="1"/>
        <v>5.135617335531521</v>
      </c>
      <c r="P65" s="191">
        <f t="shared" si="2"/>
        <v>0</v>
      </c>
      <c r="Q65" s="253"/>
      <c r="R65" s="265"/>
      <c r="S65" s="265"/>
      <c r="T65" s="265"/>
      <c r="U65" s="265"/>
      <c r="W65" s="192"/>
      <c r="X65" s="192"/>
      <c r="Y65" s="192"/>
      <c r="Z65" s="192"/>
    </row>
    <row r="66" spans="1:26" ht="12.75" hidden="1">
      <c r="A66" s="295" t="s">
        <v>538</v>
      </c>
      <c r="B66" s="296" t="s">
        <v>539</v>
      </c>
      <c r="C66" s="72">
        <v>47834</v>
      </c>
      <c r="D66" s="73">
        <v>33051</v>
      </c>
      <c r="E66" s="73">
        <v>11568</v>
      </c>
      <c r="F66" s="74">
        <v>3215</v>
      </c>
      <c r="H66" s="194">
        <v>45663</v>
      </c>
      <c r="I66" s="194">
        <v>31443</v>
      </c>
      <c r="J66" s="194">
        <v>11005</v>
      </c>
      <c r="K66" s="194">
        <v>3215</v>
      </c>
      <c r="L66" s="194"/>
      <c r="N66" s="191">
        <f t="shared" si="0"/>
        <v>4.754396338392141</v>
      </c>
      <c r="O66" s="191">
        <f t="shared" si="1"/>
        <v>5.114015838183377</v>
      </c>
      <c r="P66" s="191">
        <f t="shared" si="2"/>
        <v>0</v>
      </c>
      <c r="Q66" s="253"/>
      <c r="R66" s="265"/>
      <c r="S66" s="265"/>
      <c r="T66" s="265"/>
      <c r="U66" s="265"/>
      <c r="W66" s="192"/>
      <c r="X66" s="192"/>
      <c r="Y66" s="192"/>
      <c r="Z66" s="192"/>
    </row>
    <row r="67" spans="1:26" ht="12.75" hidden="1">
      <c r="A67" s="295" t="s">
        <v>540</v>
      </c>
      <c r="B67" s="296" t="s">
        <v>541</v>
      </c>
      <c r="C67" s="72">
        <v>60491</v>
      </c>
      <c r="D67" s="73">
        <v>36717</v>
      </c>
      <c r="E67" s="73">
        <v>12851</v>
      </c>
      <c r="F67" s="74">
        <v>10923</v>
      </c>
      <c r="H67" s="194">
        <v>58070</v>
      </c>
      <c r="I67" s="194">
        <v>34924</v>
      </c>
      <c r="J67" s="194">
        <v>12223</v>
      </c>
      <c r="K67" s="194">
        <v>10923</v>
      </c>
      <c r="L67" s="194"/>
      <c r="N67" s="191">
        <f t="shared" si="0"/>
        <v>4.1691062510763</v>
      </c>
      <c r="O67" s="191">
        <f t="shared" si="1"/>
        <v>5.134005268583209</v>
      </c>
      <c r="P67" s="191">
        <f t="shared" si="2"/>
        <v>0</v>
      </c>
      <c r="Q67" s="253"/>
      <c r="R67" s="265"/>
      <c r="S67" s="265"/>
      <c r="T67" s="265"/>
      <c r="U67" s="265"/>
      <c r="W67" s="192"/>
      <c r="X67" s="192"/>
      <c r="Y67" s="192"/>
      <c r="Z67" s="192"/>
    </row>
    <row r="68" spans="1:26" ht="12.75" hidden="1">
      <c r="A68" s="295" t="s">
        <v>542</v>
      </c>
      <c r="B68" s="296" t="s">
        <v>543</v>
      </c>
      <c r="C68" s="72">
        <v>0</v>
      </c>
      <c r="D68" s="73">
        <v>0</v>
      </c>
      <c r="E68" s="73">
        <v>0</v>
      </c>
      <c r="F68" s="74">
        <v>0</v>
      </c>
      <c r="H68" s="194">
        <v>0</v>
      </c>
      <c r="I68" s="194">
        <v>0</v>
      </c>
      <c r="J68" s="194">
        <v>0</v>
      </c>
      <c r="K68" s="194">
        <v>0</v>
      </c>
      <c r="L68" s="194"/>
      <c r="N68" s="191" t="str">
        <f t="shared" si="0"/>
        <v>-</v>
      </c>
      <c r="O68" s="191" t="str">
        <f t="shared" si="1"/>
        <v>-</v>
      </c>
      <c r="P68" s="191" t="str">
        <f t="shared" si="2"/>
        <v>-</v>
      </c>
      <c r="Q68" s="253"/>
      <c r="R68" s="265"/>
      <c r="S68" s="265"/>
      <c r="T68" s="265"/>
      <c r="U68" s="265"/>
      <c r="W68" s="192"/>
      <c r="X68" s="192"/>
      <c r="Y68" s="192"/>
      <c r="Z68" s="192"/>
    </row>
    <row r="69" spans="1:26" ht="12.75" hidden="1">
      <c r="A69" s="295" t="s">
        <v>544</v>
      </c>
      <c r="B69" s="296" t="s">
        <v>545</v>
      </c>
      <c r="C69" s="72">
        <v>43379</v>
      </c>
      <c r="D69" s="73">
        <v>29747</v>
      </c>
      <c r="E69" s="73">
        <v>10411</v>
      </c>
      <c r="F69" s="74">
        <v>3221</v>
      </c>
      <c r="H69" s="194">
        <v>41427</v>
      </c>
      <c r="I69" s="194">
        <v>28301</v>
      </c>
      <c r="J69" s="194">
        <v>9905</v>
      </c>
      <c r="K69" s="194">
        <v>3221</v>
      </c>
      <c r="L69" s="194"/>
      <c r="N69" s="191">
        <f t="shared" si="0"/>
        <v>4.71190286528109</v>
      </c>
      <c r="O69" s="191">
        <f t="shared" si="1"/>
        <v>5.10936009328293</v>
      </c>
      <c r="P69" s="191">
        <f t="shared" si="2"/>
        <v>0</v>
      </c>
      <c r="Q69" s="253"/>
      <c r="R69" s="265"/>
      <c r="S69" s="265"/>
      <c r="T69" s="265"/>
      <c r="U69" s="265"/>
      <c r="W69" s="192"/>
      <c r="X69" s="192"/>
      <c r="Y69" s="192"/>
      <c r="Z69" s="192"/>
    </row>
    <row r="70" spans="1:26" ht="12.75" hidden="1">
      <c r="A70" s="295" t="s">
        <v>546</v>
      </c>
      <c r="B70" s="296" t="s">
        <v>547</v>
      </c>
      <c r="C70" s="72">
        <v>57310</v>
      </c>
      <c r="D70" s="73">
        <v>34348</v>
      </c>
      <c r="E70" s="73">
        <v>12022</v>
      </c>
      <c r="F70" s="74">
        <v>10940</v>
      </c>
      <c r="H70" s="194">
        <v>55046</v>
      </c>
      <c r="I70" s="194">
        <v>32671</v>
      </c>
      <c r="J70" s="194">
        <v>11435</v>
      </c>
      <c r="K70" s="194">
        <v>10940</v>
      </c>
      <c r="L70" s="194"/>
      <c r="N70" s="191">
        <f t="shared" si="0"/>
        <v>4.112923736511291</v>
      </c>
      <c r="O70" s="191">
        <f t="shared" si="1"/>
        <v>5.132992562211143</v>
      </c>
      <c r="P70" s="191">
        <f t="shared" si="2"/>
        <v>0</v>
      </c>
      <c r="Q70" s="253"/>
      <c r="R70" s="265"/>
      <c r="S70" s="265"/>
      <c r="T70" s="265"/>
      <c r="U70" s="265"/>
      <c r="W70" s="192"/>
      <c r="X70" s="192"/>
      <c r="Y70" s="192"/>
      <c r="Z70" s="192"/>
    </row>
    <row r="71" spans="1:26" ht="12.75" hidden="1">
      <c r="A71" s="295" t="s">
        <v>548</v>
      </c>
      <c r="B71" s="296" t="s">
        <v>549</v>
      </c>
      <c r="C71" s="72">
        <v>59270</v>
      </c>
      <c r="D71" s="73">
        <v>35802</v>
      </c>
      <c r="E71" s="73">
        <v>12531</v>
      </c>
      <c r="F71" s="74">
        <v>10937</v>
      </c>
      <c r="H71" s="194">
        <v>56910</v>
      </c>
      <c r="I71" s="194">
        <v>34054</v>
      </c>
      <c r="J71" s="194">
        <v>11919</v>
      </c>
      <c r="K71" s="194">
        <v>10937</v>
      </c>
      <c r="L71" s="194"/>
      <c r="N71" s="191">
        <f t="shared" si="0"/>
        <v>4.146898611843255</v>
      </c>
      <c r="O71" s="191">
        <f t="shared" si="1"/>
        <v>5.133024020673034</v>
      </c>
      <c r="P71" s="191">
        <f t="shared" si="2"/>
        <v>0</v>
      </c>
      <c r="Q71" s="253"/>
      <c r="R71" s="265"/>
      <c r="S71" s="265"/>
      <c r="T71" s="265"/>
      <c r="U71" s="265"/>
      <c r="W71" s="192"/>
      <c r="X71" s="192"/>
      <c r="Y71" s="192"/>
      <c r="Z71" s="192"/>
    </row>
    <row r="72" spans="1:26" ht="12.75" hidden="1">
      <c r="A72" s="295" t="s">
        <v>550</v>
      </c>
      <c r="B72" s="296" t="s">
        <v>551</v>
      </c>
      <c r="C72" s="72">
        <v>0</v>
      </c>
      <c r="D72" s="73">
        <v>0</v>
      </c>
      <c r="E72" s="73">
        <v>0</v>
      </c>
      <c r="F72" s="74">
        <v>0</v>
      </c>
      <c r="H72" s="194">
        <v>0</v>
      </c>
      <c r="I72" s="194">
        <v>0</v>
      </c>
      <c r="J72" s="194">
        <v>0</v>
      </c>
      <c r="K72" s="194">
        <v>0</v>
      </c>
      <c r="L72" s="194"/>
      <c r="N72" s="191" t="str">
        <f aca="true" t="shared" si="3" ref="N72:N135">IF(H72=0,"-",C72/H72*100-100)</f>
        <v>-</v>
      </c>
      <c r="O72" s="191" t="str">
        <f aca="true" t="shared" si="4" ref="O72:O135">IF(H72=0,"-",D72/I72*100-100)</f>
        <v>-</v>
      </c>
      <c r="P72" s="191" t="str">
        <f aca="true" t="shared" si="5" ref="P72:P135">IF(H72=0,"-",F72/(K72+L72)*100-100)</f>
        <v>-</v>
      </c>
      <c r="Q72" s="253"/>
      <c r="R72" s="265"/>
      <c r="S72" s="265"/>
      <c r="T72" s="265"/>
      <c r="U72" s="265"/>
      <c r="W72" s="192"/>
      <c r="X72" s="192"/>
      <c r="Y72" s="192"/>
      <c r="Z72" s="192"/>
    </row>
    <row r="73" spans="1:26" ht="12.75" hidden="1">
      <c r="A73" s="295" t="s">
        <v>552</v>
      </c>
      <c r="B73" s="296" t="s">
        <v>553</v>
      </c>
      <c r="C73" s="72">
        <v>0</v>
      </c>
      <c r="D73" s="73">
        <v>0</v>
      </c>
      <c r="E73" s="73">
        <v>0</v>
      </c>
      <c r="F73" s="74">
        <v>0</v>
      </c>
      <c r="H73" s="194">
        <v>0</v>
      </c>
      <c r="I73" s="194">
        <v>0</v>
      </c>
      <c r="J73" s="194">
        <v>0</v>
      </c>
      <c r="K73" s="194">
        <v>0</v>
      </c>
      <c r="L73" s="194"/>
      <c r="N73" s="191" t="str">
        <f t="shared" si="3"/>
        <v>-</v>
      </c>
      <c r="O73" s="191" t="str">
        <f t="shared" si="4"/>
        <v>-</v>
      </c>
      <c r="P73" s="191" t="str">
        <f t="shared" si="5"/>
        <v>-</v>
      </c>
      <c r="Q73" s="253"/>
      <c r="R73" s="265"/>
      <c r="S73" s="265"/>
      <c r="T73" s="265"/>
      <c r="U73" s="265"/>
      <c r="W73" s="192"/>
      <c r="X73" s="192"/>
      <c r="Y73" s="192"/>
      <c r="Z73" s="192"/>
    </row>
    <row r="74" spans="1:26" ht="12.75" hidden="1">
      <c r="A74" s="295" t="s">
        <v>554</v>
      </c>
      <c r="B74" s="296" t="s">
        <v>555</v>
      </c>
      <c r="C74" s="72">
        <v>43127</v>
      </c>
      <c r="D74" s="73">
        <v>29588</v>
      </c>
      <c r="E74" s="73">
        <v>10356</v>
      </c>
      <c r="F74" s="74">
        <v>3183</v>
      </c>
      <c r="H74" s="194">
        <v>41184</v>
      </c>
      <c r="I74" s="194">
        <v>28149</v>
      </c>
      <c r="J74" s="194">
        <v>9852</v>
      </c>
      <c r="K74" s="194">
        <v>3183</v>
      </c>
      <c r="L74" s="194"/>
      <c r="N74" s="191">
        <f t="shared" si="3"/>
        <v>4.717851592851588</v>
      </c>
      <c r="O74" s="191">
        <f t="shared" si="4"/>
        <v>5.112082134356456</v>
      </c>
      <c r="P74" s="191">
        <f t="shared" si="5"/>
        <v>0</v>
      </c>
      <c r="Q74" s="253"/>
      <c r="R74" s="265"/>
      <c r="S74" s="265"/>
      <c r="T74" s="265"/>
      <c r="U74" s="265"/>
      <c r="W74" s="192"/>
      <c r="X74" s="192"/>
      <c r="Y74" s="192"/>
      <c r="Z74" s="192"/>
    </row>
    <row r="75" spans="1:26" ht="12.75" customHeight="1" hidden="1">
      <c r="A75" s="295" t="s">
        <v>556</v>
      </c>
      <c r="B75" s="296" t="s">
        <v>557</v>
      </c>
      <c r="C75" s="72">
        <v>0</v>
      </c>
      <c r="D75" s="73">
        <v>0</v>
      </c>
      <c r="E75" s="73">
        <v>0</v>
      </c>
      <c r="F75" s="74">
        <v>0</v>
      </c>
      <c r="H75" s="194">
        <v>0</v>
      </c>
      <c r="I75" s="194">
        <v>0</v>
      </c>
      <c r="J75" s="194">
        <v>0</v>
      </c>
      <c r="K75" s="194">
        <v>0</v>
      </c>
      <c r="L75" s="194"/>
      <c r="N75" s="191" t="str">
        <f t="shared" si="3"/>
        <v>-</v>
      </c>
      <c r="O75" s="191" t="str">
        <f t="shared" si="4"/>
        <v>-</v>
      </c>
      <c r="P75" s="191" t="str">
        <f t="shared" si="5"/>
        <v>-</v>
      </c>
      <c r="Q75" s="253"/>
      <c r="R75" s="265"/>
      <c r="S75" s="265"/>
      <c r="T75" s="265"/>
      <c r="U75" s="265"/>
      <c r="W75" s="192"/>
      <c r="X75" s="192"/>
      <c r="Y75" s="192"/>
      <c r="Z75" s="192"/>
    </row>
    <row r="76" spans="1:26" ht="12.75" hidden="1">
      <c r="A76" s="295" t="s">
        <v>558</v>
      </c>
      <c r="B76" s="296" t="s">
        <v>559</v>
      </c>
      <c r="C76" s="72">
        <v>57671</v>
      </c>
      <c r="D76" s="73">
        <v>34629</v>
      </c>
      <c r="E76" s="73">
        <v>12120</v>
      </c>
      <c r="F76" s="74">
        <v>10922</v>
      </c>
      <c r="H76" s="194">
        <v>55390</v>
      </c>
      <c r="I76" s="194">
        <v>32939</v>
      </c>
      <c r="J76" s="194">
        <v>11529</v>
      </c>
      <c r="K76" s="194">
        <v>10922</v>
      </c>
      <c r="L76" s="194"/>
      <c r="N76" s="191">
        <f t="shared" si="3"/>
        <v>4.11807185412529</v>
      </c>
      <c r="O76" s="191">
        <f t="shared" si="4"/>
        <v>5.13069613528036</v>
      </c>
      <c r="P76" s="191">
        <f t="shared" si="5"/>
        <v>0</v>
      </c>
      <c r="Q76" s="253"/>
      <c r="R76" s="265"/>
      <c r="S76" s="265"/>
      <c r="T76" s="265"/>
      <c r="U76" s="265"/>
      <c r="W76" s="192"/>
      <c r="X76" s="192"/>
      <c r="Y76" s="192"/>
      <c r="Z76" s="192"/>
    </row>
    <row r="77" spans="1:26" ht="12.75" hidden="1">
      <c r="A77" s="295" t="s">
        <v>560</v>
      </c>
      <c r="B77" s="296" t="s">
        <v>561</v>
      </c>
      <c r="C77" s="72">
        <v>57130</v>
      </c>
      <c r="D77" s="73">
        <v>34232</v>
      </c>
      <c r="E77" s="73">
        <v>11981</v>
      </c>
      <c r="F77" s="74">
        <v>10917</v>
      </c>
      <c r="H77" s="194">
        <v>54874</v>
      </c>
      <c r="I77" s="194">
        <v>32561</v>
      </c>
      <c r="J77" s="194">
        <v>11396</v>
      </c>
      <c r="K77" s="194">
        <v>10917</v>
      </c>
      <c r="L77" s="194"/>
      <c r="N77" s="191">
        <f t="shared" si="3"/>
        <v>4.111236651237377</v>
      </c>
      <c r="O77" s="191">
        <f t="shared" si="4"/>
        <v>5.131906268235014</v>
      </c>
      <c r="P77" s="191">
        <f t="shared" si="5"/>
        <v>0</v>
      </c>
      <c r="Q77" s="253"/>
      <c r="R77" s="265"/>
      <c r="S77" s="265"/>
      <c r="T77" s="265"/>
      <c r="U77" s="265"/>
      <c r="W77" s="192"/>
      <c r="X77" s="192"/>
      <c r="Y77" s="192"/>
      <c r="Z77" s="192"/>
    </row>
    <row r="78" spans="1:26" ht="12.75" hidden="1">
      <c r="A78" s="295" t="s">
        <v>562</v>
      </c>
      <c r="B78" s="296" t="s">
        <v>563</v>
      </c>
      <c r="C78" s="76">
        <v>69834</v>
      </c>
      <c r="D78" s="77">
        <v>49316</v>
      </c>
      <c r="E78" s="77">
        <v>17261</v>
      </c>
      <c r="F78" s="78">
        <v>3257</v>
      </c>
      <c r="H78" s="201">
        <v>66588</v>
      </c>
      <c r="I78" s="201">
        <v>46912</v>
      </c>
      <c r="J78" s="201">
        <v>16419</v>
      </c>
      <c r="K78" s="201">
        <v>3257</v>
      </c>
      <c r="L78" s="201"/>
      <c r="N78" s="191">
        <f t="shared" si="3"/>
        <v>4.874752207604985</v>
      </c>
      <c r="O78" s="191">
        <f t="shared" si="4"/>
        <v>5.12448840381991</v>
      </c>
      <c r="P78" s="191">
        <f t="shared" si="5"/>
        <v>0</v>
      </c>
      <c r="Q78" s="253"/>
      <c r="R78" s="265"/>
      <c r="S78" s="265"/>
      <c r="T78" s="265"/>
      <c r="U78" s="265"/>
      <c r="W78" s="192"/>
      <c r="X78" s="192"/>
      <c r="Y78" s="192"/>
      <c r="Z78" s="192"/>
    </row>
    <row r="79" spans="1:26" ht="12.75" hidden="1">
      <c r="A79" s="295" t="s">
        <v>564</v>
      </c>
      <c r="B79" s="296" t="s">
        <v>565</v>
      </c>
      <c r="C79" s="72">
        <v>74902</v>
      </c>
      <c r="D79" s="73">
        <v>47362</v>
      </c>
      <c r="E79" s="73">
        <v>16577</v>
      </c>
      <c r="F79" s="74">
        <v>10963</v>
      </c>
      <c r="H79" s="194">
        <v>71778</v>
      </c>
      <c r="I79" s="194">
        <v>45048</v>
      </c>
      <c r="J79" s="194">
        <v>15767</v>
      </c>
      <c r="K79" s="194">
        <v>10963</v>
      </c>
      <c r="L79" s="194"/>
      <c r="N79" s="191">
        <f t="shared" si="3"/>
        <v>4.352308506784809</v>
      </c>
      <c r="O79" s="191">
        <f t="shared" si="4"/>
        <v>5.136743029657254</v>
      </c>
      <c r="P79" s="191">
        <f t="shared" si="5"/>
        <v>0</v>
      </c>
      <c r="Q79" s="253"/>
      <c r="R79" s="265"/>
      <c r="S79" s="265"/>
      <c r="T79" s="265"/>
      <c r="U79" s="265"/>
      <c r="W79" s="192"/>
      <c r="X79" s="192"/>
      <c r="Y79" s="192"/>
      <c r="Z79" s="192"/>
    </row>
    <row r="80" spans="1:26" ht="12.75" hidden="1">
      <c r="A80" s="295" t="s">
        <v>566</v>
      </c>
      <c r="B80" s="296" t="s">
        <v>567</v>
      </c>
      <c r="C80" s="72">
        <v>0</v>
      </c>
      <c r="D80" s="73">
        <v>0</v>
      </c>
      <c r="E80" s="73">
        <v>0</v>
      </c>
      <c r="F80" s="74">
        <v>0</v>
      </c>
      <c r="H80" s="194">
        <v>0</v>
      </c>
      <c r="I80" s="194">
        <v>0</v>
      </c>
      <c r="J80" s="194">
        <v>0</v>
      </c>
      <c r="K80" s="194">
        <v>0</v>
      </c>
      <c r="L80" s="194"/>
      <c r="N80" s="191" t="str">
        <f t="shared" si="3"/>
        <v>-</v>
      </c>
      <c r="O80" s="191" t="str">
        <f t="shared" si="4"/>
        <v>-</v>
      </c>
      <c r="P80" s="191" t="str">
        <f t="shared" si="5"/>
        <v>-</v>
      </c>
      <c r="Q80" s="253"/>
      <c r="R80" s="265"/>
      <c r="S80" s="265"/>
      <c r="T80" s="265"/>
      <c r="U80" s="265"/>
      <c r="W80" s="192"/>
      <c r="X80" s="192"/>
      <c r="Y80" s="192"/>
      <c r="Z80" s="192"/>
    </row>
    <row r="81" spans="1:26" ht="12.75" hidden="1">
      <c r="A81" s="295" t="s">
        <v>568</v>
      </c>
      <c r="B81" s="296" t="s">
        <v>569</v>
      </c>
      <c r="C81" s="72">
        <v>75353</v>
      </c>
      <c r="D81" s="73">
        <v>47688</v>
      </c>
      <c r="E81" s="73">
        <v>16691</v>
      </c>
      <c r="F81" s="74">
        <v>10974</v>
      </c>
      <c r="H81" s="194">
        <v>72207</v>
      </c>
      <c r="I81" s="194">
        <v>45358</v>
      </c>
      <c r="J81" s="194">
        <v>15875</v>
      </c>
      <c r="K81" s="194">
        <v>10974</v>
      </c>
      <c r="L81" s="194"/>
      <c r="N81" s="191">
        <f t="shared" si="3"/>
        <v>4.356918304319521</v>
      </c>
      <c r="O81" s="191">
        <f t="shared" si="4"/>
        <v>5.136910798536093</v>
      </c>
      <c r="P81" s="191">
        <f t="shared" si="5"/>
        <v>0</v>
      </c>
      <c r="Q81" s="253"/>
      <c r="R81" s="265"/>
      <c r="S81" s="265"/>
      <c r="T81" s="265"/>
      <c r="U81" s="265"/>
      <c r="W81" s="192"/>
      <c r="X81" s="192"/>
      <c r="Y81" s="192"/>
      <c r="Z81" s="192"/>
    </row>
    <row r="82" spans="1:26" ht="12.75" customHeight="1" hidden="1">
      <c r="A82" s="295" t="s">
        <v>570</v>
      </c>
      <c r="B82" s="296" t="s">
        <v>571</v>
      </c>
      <c r="C82" s="72">
        <v>0</v>
      </c>
      <c r="D82" s="73">
        <v>0</v>
      </c>
      <c r="E82" s="73">
        <v>0</v>
      </c>
      <c r="F82" s="74">
        <v>0</v>
      </c>
      <c r="H82" s="194">
        <v>0</v>
      </c>
      <c r="I82" s="194">
        <v>0</v>
      </c>
      <c r="J82" s="194">
        <v>0</v>
      </c>
      <c r="K82" s="194">
        <v>0</v>
      </c>
      <c r="L82" s="194"/>
      <c r="N82" s="191" t="str">
        <f t="shared" si="3"/>
        <v>-</v>
      </c>
      <c r="O82" s="191" t="str">
        <f t="shared" si="4"/>
        <v>-</v>
      </c>
      <c r="P82" s="191" t="str">
        <f t="shared" si="5"/>
        <v>-</v>
      </c>
      <c r="Q82" s="253"/>
      <c r="R82" s="265"/>
      <c r="S82" s="265"/>
      <c r="T82" s="265"/>
      <c r="U82" s="265"/>
      <c r="W82" s="192"/>
      <c r="X82" s="192"/>
      <c r="Y82" s="192"/>
      <c r="Z82" s="192"/>
    </row>
    <row r="83" spans="1:26" ht="12.75" hidden="1">
      <c r="A83" s="295" t="s">
        <v>572</v>
      </c>
      <c r="B83" s="296" t="s">
        <v>573</v>
      </c>
      <c r="C83" s="72">
        <v>45753</v>
      </c>
      <c r="D83" s="73">
        <v>31503</v>
      </c>
      <c r="E83" s="73">
        <v>11026</v>
      </c>
      <c r="F83" s="74">
        <v>3224</v>
      </c>
      <c r="H83" s="194">
        <v>43685</v>
      </c>
      <c r="I83" s="194">
        <v>29971</v>
      </c>
      <c r="J83" s="194">
        <v>10490</v>
      </c>
      <c r="K83" s="194">
        <v>3224</v>
      </c>
      <c r="L83" s="194"/>
      <c r="N83" s="191">
        <f t="shared" si="3"/>
        <v>4.733890351379188</v>
      </c>
      <c r="O83" s="191">
        <f t="shared" si="4"/>
        <v>5.1116078876247</v>
      </c>
      <c r="P83" s="191">
        <f t="shared" si="5"/>
        <v>0</v>
      </c>
      <c r="Q83" s="253"/>
      <c r="R83" s="265"/>
      <c r="S83" s="265"/>
      <c r="T83" s="265"/>
      <c r="U83" s="265"/>
      <c r="W83" s="192"/>
      <c r="X83" s="192"/>
      <c r="Y83" s="192"/>
      <c r="Z83" s="192"/>
    </row>
    <row r="84" spans="1:26" ht="12.75" hidden="1">
      <c r="A84" s="295" t="s">
        <v>574</v>
      </c>
      <c r="B84" s="296" t="s">
        <v>575</v>
      </c>
      <c r="C84" s="72">
        <v>56248</v>
      </c>
      <c r="D84" s="73">
        <v>33559</v>
      </c>
      <c r="E84" s="73">
        <v>11746</v>
      </c>
      <c r="F84" s="74">
        <v>10943</v>
      </c>
      <c r="H84" s="194">
        <v>54036</v>
      </c>
      <c r="I84" s="194">
        <v>31921</v>
      </c>
      <c r="J84" s="194">
        <v>11172</v>
      </c>
      <c r="K84" s="194">
        <v>10943</v>
      </c>
      <c r="L84" s="194"/>
      <c r="N84" s="191">
        <f t="shared" si="3"/>
        <v>4.093567251461991</v>
      </c>
      <c r="O84" s="191">
        <f t="shared" si="4"/>
        <v>5.131418188653242</v>
      </c>
      <c r="P84" s="191">
        <f t="shared" si="5"/>
        <v>0</v>
      </c>
      <c r="Q84" s="253"/>
      <c r="R84" s="265"/>
      <c r="S84" s="265"/>
      <c r="T84" s="265"/>
      <c r="U84" s="265"/>
      <c r="W84" s="192"/>
      <c r="X84" s="192"/>
      <c r="Y84" s="192"/>
      <c r="Z84" s="192"/>
    </row>
    <row r="85" spans="1:26" ht="12.75" hidden="1">
      <c r="A85" s="295" t="s">
        <v>576</v>
      </c>
      <c r="B85" s="296" t="s">
        <v>577</v>
      </c>
      <c r="C85" s="72">
        <v>58292</v>
      </c>
      <c r="D85" s="73">
        <v>35084</v>
      </c>
      <c r="E85" s="73">
        <v>12279</v>
      </c>
      <c r="F85" s="74">
        <v>10929</v>
      </c>
      <c r="H85" s="194">
        <v>55980</v>
      </c>
      <c r="I85" s="194">
        <v>33371</v>
      </c>
      <c r="J85" s="194">
        <v>11680</v>
      </c>
      <c r="K85" s="194">
        <v>10929</v>
      </c>
      <c r="L85" s="194"/>
      <c r="N85" s="191">
        <f t="shared" si="3"/>
        <v>4.130046445158968</v>
      </c>
      <c r="O85" s="191">
        <f t="shared" si="4"/>
        <v>5.13319948458242</v>
      </c>
      <c r="P85" s="191">
        <f t="shared" si="5"/>
        <v>0</v>
      </c>
      <c r="Q85" s="253"/>
      <c r="R85" s="265"/>
      <c r="S85" s="265"/>
      <c r="T85" s="265"/>
      <c r="U85" s="265"/>
      <c r="W85" s="192"/>
      <c r="X85" s="192"/>
      <c r="Y85" s="192"/>
      <c r="Z85" s="192"/>
    </row>
    <row r="86" spans="1:26" ht="12.75" hidden="1">
      <c r="A86" s="295" t="s">
        <v>578</v>
      </c>
      <c r="B86" s="296" t="s">
        <v>579</v>
      </c>
      <c r="C86" s="72">
        <v>0</v>
      </c>
      <c r="D86" s="73">
        <v>0</v>
      </c>
      <c r="E86" s="73">
        <v>0</v>
      </c>
      <c r="F86" s="74">
        <v>0</v>
      </c>
      <c r="H86" s="194">
        <v>0</v>
      </c>
      <c r="I86" s="194">
        <v>0</v>
      </c>
      <c r="J86" s="194">
        <v>0</v>
      </c>
      <c r="K86" s="194">
        <v>0</v>
      </c>
      <c r="L86" s="194"/>
      <c r="N86" s="191" t="str">
        <f t="shared" si="3"/>
        <v>-</v>
      </c>
      <c r="O86" s="191" t="str">
        <f t="shared" si="4"/>
        <v>-</v>
      </c>
      <c r="P86" s="191" t="str">
        <f t="shared" si="5"/>
        <v>-</v>
      </c>
      <c r="Q86" s="253"/>
      <c r="R86" s="265"/>
      <c r="S86" s="265"/>
      <c r="T86" s="265"/>
      <c r="U86" s="265"/>
      <c r="W86" s="192"/>
      <c r="X86" s="192"/>
      <c r="Y86" s="192"/>
      <c r="Z86" s="192"/>
    </row>
    <row r="87" spans="1:26" ht="12.75" customHeight="1" hidden="1">
      <c r="A87" s="295" t="s">
        <v>580</v>
      </c>
      <c r="B87" s="296" t="s">
        <v>581</v>
      </c>
      <c r="C87" s="72">
        <v>0</v>
      </c>
      <c r="D87" s="73">
        <v>0</v>
      </c>
      <c r="E87" s="73">
        <v>0</v>
      </c>
      <c r="F87" s="74">
        <v>0</v>
      </c>
      <c r="H87" s="194">
        <v>0</v>
      </c>
      <c r="I87" s="194">
        <v>0</v>
      </c>
      <c r="J87" s="194">
        <v>0</v>
      </c>
      <c r="K87" s="194">
        <v>0</v>
      </c>
      <c r="L87" s="194"/>
      <c r="N87" s="191" t="str">
        <f t="shared" si="3"/>
        <v>-</v>
      </c>
      <c r="O87" s="191" t="str">
        <f t="shared" si="4"/>
        <v>-</v>
      </c>
      <c r="P87" s="191" t="str">
        <f t="shared" si="5"/>
        <v>-</v>
      </c>
      <c r="Q87" s="253"/>
      <c r="R87" s="265"/>
      <c r="S87" s="265"/>
      <c r="T87" s="265"/>
      <c r="U87" s="265"/>
      <c r="W87" s="192"/>
      <c r="X87" s="192"/>
      <c r="Y87" s="192"/>
      <c r="Z87" s="192"/>
    </row>
    <row r="88" spans="1:26" ht="12.75" customHeight="1" hidden="1">
      <c r="A88" s="295" t="s">
        <v>582</v>
      </c>
      <c r="B88" s="296" t="s">
        <v>583</v>
      </c>
      <c r="C88" s="72">
        <v>0</v>
      </c>
      <c r="D88" s="73">
        <v>0</v>
      </c>
      <c r="E88" s="73">
        <v>0</v>
      </c>
      <c r="F88" s="74">
        <v>0</v>
      </c>
      <c r="H88" s="194">
        <v>0</v>
      </c>
      <c r="I88" s="194">
        <v>0</v>
      </c>
      <c r="J88" s="194">
        <v>0</v>
      </c>
      <c r="K88" s="194">
        <v>0</v>
      </c>
      <c r="L88" s="194"/>
      <c r="N88" s="191" t="str">
        <f t="shared" si="3"/>
        <v>-</v>
      </c>
      <c r="O88" s="191" t="str">
        <f t="shared" si="4"/>
        <v>-</v>
      </c>
      <c r="P88" s="191" t="str">
        <f t="shared" si="5"/>
        <v>-</v>
      </c>
      <c r="Q88" s="253"/>
      <c r="R88" s="265"/>
      <c r="S88" s="265"/>
      <c r="T88" s="265"/>
      <c r="U88" s="265"/>
      <c r="W88" s="192"/>
      <c r="X88" s="192"/>
      <c r="Y88" s="192"/>
      <c r="Z88" s="192"/>
    </row>
    <row r="89" spans="1:26" ht="12.75" customHeight="1" hidden="1">
      <c r="A89" s="295" t="s">
        <v>584</v>
      </c>
      <c r="B89" s="296" t="s">
        <v>585</v>
      </c>
      <c r="C89" s="72">
        <v>0</v>
      </c>
      <c r="D89" s="73">
        <v>0</v>
      </c>
      <c r="E89" s="73">
        <v>0</v>
      </c>
      <c r="F89" s="74">
        <v>0</v>
      </c>
      <c r="H89" s="194">
        <v>0</v>
      </c>
      <c r="I89" s="194">
        <v>0</v>
      </c>
      <c r="J89" s="194">
        <v>0</v>
      </c>
      <c r="K89" s="194">
        <v>0</v>
      </c>
      <c r="L89" s="194"/>
      <c r="N89" s="191" t="str">
        <f t="shared" si="3"/>
        <v>-</v>
      </c>
      <c r="O89" s="191" t="str">
        <f t="shared" si="4"/>
        <v>-</v>
      </c>
      <c r="P89" s="191" t="str">
        <f t="shared" si="5"/>
        <v>-</v>
      </c>
      <c r="Q89" s="253"/>
      <c r="R89" s="265"/>
      <c r="S89" s="265"/>
      <c r="T89" s="265"/>
      <c r="U89" s="265"/>
      <c r="W89" s="192"/>
      <c r="X89" s="192"/>
      <c r="Y89" s="192"/>
      <c r="Z89" s="192"/>
    </row>
    <row r="90" spans="1:26" ht="12.75" customHeight="1" hidden="1">
      <c r="A90" s="295" t="s">
        <v>586</v>
      </c>
      <c r="B90" s="296" t="s">
        <v>587</v>
      </c>
      <c r="C90" s="72">
        <v>0</v>
      </c>
      <c r="D90" s="73">
        <v>0</v>
      </c>
      <c r="E90" s="73">
        <v>0</v>
      </c>
      <c r="F90" s="74">
        <v>0</v>
      </c>
      <c r="H90" s="194">
        <v>0</v>
      </c>
      <c r="I90" s="194">
        <v>0</v>
      </c>
      <c r="J90" s="194">
        <v>0</v>
      </c>
      <c r="K90" s="194">
        <v>0</v>
      </c>
      <c r="L90" s="194"/>
      <c r="N90" s="191" t="str">
        <f t="shared" si="3"/>
        <v>-</v>
      </c>
      <c r="O90" s="191" t="str">
        <f t="shared" si="4"/>
        <v>-</v>
      </c>
      <c r="P90" s="191" t="str">
        <f t="shared" si="5"/>
        <v>-</v>
      </c>
      <c r="Q90" s="253"/>
      <c r="R90" s="265"/>
      <c r="S90" s="265"/>
      <c r="T90" s="265"/>
      <c r="U90" s="265"/>
      <c r="W90" s="192"/>
      <c r="X90" s="192"/>
      <c r="Y90" s="192"/>
      <c r="Z90" s="192"/>
    </row>
    <row r="91" spans="1:26" ht="12.75" customHeight="1" hidden="1">
      <c r="A91" s="295" t="s">
        <v>588</v>
      </c>
      <c r="B91" s="296" t="s">
        <v>583</v>
      </c>
      <c r="C91" s="72">
        <v>0</v>
      </c>
      <c r="D91" s="73">
        <v>0</v>
      </c>
      <c r="E91" s="73">
        <v>0</v>
      </c>
      <c r="F91" s="74">
        <v>0</v>
      </c>
      <c r="H91" s="194">
        <v>0</v>
      </c>
      <c r="I91" s="194">
        <v>0</v>
      </c>
      <c r="J91" s="194">
        <v>0</v>
      </c>
      <c r="K91" s="194">
        <v>0</v>
      </c>
      <c r="L91" s="194"/>
      <c r="N91" s="191" t="str">
        <f t="shared" si="3"/>
        <v>-</v>
      </c>
      <c r="O91" s="191" t="str">
        <f t="shared" si="4"/>
        <v>-</v>
      </c>
      <c r="P91" s="191" t="str">
        <f t="shared" si="5"/>
        <v>-</v>
      </c>
      <c r="Q91" s="253"/>
      <c r="R91" s="265"/>
      <c r="S91" s="265"/>
      <c r="T91" s="265"/>
      <c r="U91" s="265"/>
      <c r="W91" s="192"/>
      <c r="X91" s="192"/>
      <c r="Y91" s="192"/>
      <c r="Z91" s="192"/>
    </row>
    <row r="92" spans="1:26" ht="12.75" customHeight="1" hidden="1">
      <c r="A92" s="295" t="s">
        <v>589</v>
      </c>
      <c r="B92" s="296" t="s">
        <v>590</v>
      </c>
      <c r="C92" s="72">
        <v>6600</v>
      </c>
      <c r="D92" s="73">
        <v>100</v>
      </c>
      <c r="E92" s="73">
        <v>35</v>
      </c>
      <c r="F92" s="74">
        <v>6465</v>
      </c>
      <c r="H92" s="194">
        <v>6600</v>
      </c>
      <c r="I92" s="194">
        <v>100</v>
      </c>
      <c r="J92" s="194">
        <v>35</v>
      </c>
      <c r="K92" s="194">
        <v>6465</v>
      </c>
      <c r="L92" s="194"/>
      <c r="N92" s="191">
        <f t="shared" si="3"/>
        <v>0</v>
      </c>
      <c r="O92" s="191">
        <f t="shared" si="4"/>
        <v>0</v>
      </c>
      <c r="P92" s="191">
        <f t="shared" si="5"/>
        <v>0</v>
      </c>
      <c r="Q92" s="253"/>
      <c r="R92" s="265"/>
      <c r="S92" s="265"/>
      <c r="T92" s="265"/>
      <c r="U92" s="265"/>
      <c r="W92" s="192"/>
      <c r="X92" s="192"/>
      <c r="Y92" s="192"/>
      <c r="Z92" s="192"/>
    </row>
    <row r="93" spans="1:26" ht="12.75" hidden="1">
      <c r="A93" s="295" t="s">
        <v>591</v>
      </c>
      <c r="B93" s="296" t="s">
        <v>583</v>
      </c>
      <c r="C93" s="72">
        <v>51872</v>
      </c>
      <c r="D93" s="73">
        <v>33540</v>
      </c>
      <c r="E93" s="73">
        <v>11739</v>
      </c>
      <c r="F93" s="74">
        <v>6593</v>
      </c>
      <c r="H93" s="194">
        <v>49662</v>
      </c>
      <c r="I93" s="194">
        <v>31903</v>
      </c>
      <c r="J93" s="194">
        <v>11166</v>
      </c>
      <c r="K93" s="194">
        <v>6593</v>
      </c>
      <c r="L93" s="194"/>
      <c r="N93" s="191">
        <f t="shared" si="3"/>
        <v>4.450082558092717</v>
      </c>
      <c r="O93" s="191">
        <f t="shared" si="4"/>
        <v>5.131178885998196</v>
      </c>
      <c r="P93" s="191">
        <f t="shared" si="5"/>
        <v>0</v>
      </c>
      <c r="Q93" s="253"/>
      <c r="R93" s="265"/>
      <c r="S93" s="265"/>
      <c r="T93" s="265"/>
      <c r="U93" s="265"/>
      <c r="W93" s="192"/>
      <c r="X93" s="192"/>
      <c r="Y93" s="192"/>
      <c r="Z93" s="192"/>
    </row>
    <row r="94" spans="1:26" ht="12.75" customHeight="1" hidden="1">
      <c r="A94" s="295" t="s">
        <v>592</v>
      </c>
      <c r="B94" s="296" t="s">
        <v>593</v>
      </c>
      <c r="C94" s="72">
        <v>6600</v>
      </c>
      <c r="D94" s="73">
        <v>100</v>
      </c>
      <c r="E94" s="73">
        <v>35</v>
      </c>
      <c r="F94" s="74">
        <v>6465</v>
      </c>
      <c r="H94" s="194">
        <v>6600</v>
      </c>
      <c r="I94" s="194">
        <v>100</v>
      </c>
      <c r="J94" s="194">
        <v>35</v>
      </c>
      <c r="K94" s="194">
        <v>6465</v>
      </c>
      <c r="L94" s="194"/>
      <c r="N94" s="191">
        <f t="shared" si="3"/>
        <v>0</v>
      </c>
      <c r="O94" s="191">
        <f t="shared" si="4"/>
        <v>0</v>
      </c>
      <c r="P94" s="191">
        <f t="shared" si="5"/>
        <v>0</v>
      </c>
      <c r="Q94" s="253"/>
      <c r="R94" s="265"/>
      <c r="S94" s="265"/>
      <c r="T94" s="265"/>
      <c r="U94" s="265"/>
      <c r="W94" s="192"/>
      <c r="X94" s="192"/>
      <c r="Y94" s="192"/>
      <c r="Z94" s="192"/>
    </row>
    <row r="95" spans="1:26" ht="12.75" customHeight="1" hidden="1">
      <c r="A95" s="295" t="s">
        <v>594</v>
      </c>
      <c r="B95" s="296" t="s">
        <v>595</v>
      </c>
      <c r="C95" s="72">
        <v>0</v>
      </c>
      <c r="D95" s="73">
        <v>0</v>
      </c>
      <c r="E95" s="73">
        <v>0</v>
      </c>
      <c r="F95" s="74">
        <v>0</v>
      </c>
      <c r="H95" s="194">
        <v>0</v>
      </c>
      <c r="I95" s="194">
        <v>0</v>
      </c>
      <c r="J95" s="194">
        <v>0</v>
      </c>
      <c r="K95" s="194">
        <v>0</v>
      </c>
      <c r="L95" s="194"/>
      <c r="N95" s="191" t="str">
        <f t="shared" si="3"/>
        <v>-</v>
      </c>
      <c r="O95" s="191" t="str">
        <f t="shared" si="4"/>
        <v>-</v>
      </c>
      <c r="P95" s="191" t="str">
        <f t="shared" si="5"/>
        <v>-</v>
      </c>
      <c r="Q95" s="253"/>
      <c r="R95" s="265"/>
      <c r="S95" s="265"/>
      <c r="T95" s="265"/>
      <c r="U95" s="265"/>
      <c r="W95" s="192"/>
      <c r="X95" s="192"/>
      <c r="Y95" s="192"/>
      <c r="Z95" s="192"/>
    </row>
    <row r="96" spans="1:26" ht="12.75" customHeight="1" hidden="1">
      <c r="A96" s="295" t="s">
        <v>596</v>
      </c>
      <c r="B96" s="296" t="s">
        <v>597</v>
      </c>
      <c r="C96" s="72">
        <v>6600</v>
      </c>
      <c r="D96" s="73">
        <v>100</v>
      </c>
      <c r="E96" s="73">
        <v>35</v>
      </c>
      <c r="F96" s="74">
        <v>6465</v>
      </c>
      <c r="H96" s="194">
        <v>6600</v>
      </c>
      <c r="I96" s="194">
        <v>100</v>
      </c>
      <c r="J96" s="194">
        <v>35</v>
      </c>
      <c r="K96" s="194">
        <v>6465</v>
      </c>
      <c r="L96" s="194"/>
      <c r="N96" s="191">
        <f t="shared" si="3"/>
        <v>0</v>
      </c>
      <c r="O96" s="191">
        <f t="shared" si="4"/>
        <v>0</v>
      </c>
      <c r="P96" s="191">
        <f t="shared" si="5"/>
        <v>0</v>
      </c>
      <c r="Q96" s="253"/>
      <c r="R96" s="265"/>
      <c r="S96" s="265"/>
      <c r="T96" s="265"/>
      <c r="U96" s="265"/>
      <c r="W96" s="192"/>
      <c r="X96" s="192"/>
      <c r="Y96" s="192"/>
      <c r="Z96" s="192"/>
    </row>
    <row r="97" spans="1:26" ht="12.75" hidden="1">
      <c r="A97" s="295" t="s">
        <v>598</v>
      </c>
      <c r="B97" s="296" t="s">
        <v>599</v>
      </c>
      <c r="C97" s="72">
        <v>0</v>
      </c>
      <c r="D97" s="73">
        <v>0</v>
      </c>
      <c r="E97" s="73">
        <v>0</v>
      </c>
      <c r="F97" s="74">
        <v>0</v>
      </c>
      <c r="H97" s="194">
        <v>0</v>
      </c>
      <c r="I97" s="194">
        <v>0</v>
      </c>
      <c r="J97" s="194">
        <v>0</v>
      </c>
      <c r="K97" s="194">
        <v>0</v>
      </c>
      <c r="L97" s="194"/>
      <c r="N97" s="191" t="str">
        <f t="shared" si="3"/>
        <v>-</v>
      </c>
      <c r="O97" s="191" t="str">
        <f t="shared" si="4"/>
        <v>-</v>
      </c>
      <c r="P97" s="191" t="str">
        <f t="shared" si="5"/>
        <v>-</v>
      </c>
      <c r="Q97" s="253"/>
      <c r="R97" s="265"/>
      <c r="S97" s="265"/>
      <c r="T97" s="265"/>
      <c r="U97" s="265"/>
      <c r="W97" s="192"/>
      <c r="X97" s="192"/>
      <c r="Y97" s="192"/>
      <c r="Z97" s="192"/>
    </row>
    <row r="98" spans="1:26" ht="12.75" hidden="1">
      <c r="A98" s="1" t="s">
        <v>600</v>
      </c>
      <c r="B98" s="3" t="s">
        <v>599</v>
      </c>
      <c r="C98" s="72">
        <v>45246</v>
      </c>
      <c r="D98" s="73">
        <v>31132</v>
      </c>
      <c r="E98" s="73">
        <v>10896</v>
      </c>
      <c r="F98" s="74">
        <v>3218</v>
      </c>
      <c r="H98" s="194">
        <v>43202</v>
      </c>
      <c r="I98" s="194">
        <v>29618</v>
      </c>
      <c r="J98" s="194">
        <v>10366</v>
      </c>
      <c r="K98" s="194">
        <v>3218</v>
      </c>
      <c r="L98" s="194"/>
      <c r="N98" s="191">
        <f t="shared" si="3"/>
        <v>4.731262441553639</v>
      </c>
      <c r="O98" s="191">
        <f t="shared" si="4"/>
        <v>5.111756364373022</v>
      </c>
      <c r="P98" s="191">
        <f t="shared" si="5"/>
        <v>0</v>
      </c>
      <c r="Q98" s="250"/>
      <c r="R98" s="265"/>
      <c r="S98" s="265">
        <v>1</v>
      </c>
      <c r="T98" s="265"/>
      <c r="U98" s="265"/>
      <c r="W98" s="192"/>
      <c r="X98" s="192">
        <v>6</v>
      </c>
      <c r="Y98" s="192"/>
      <c r="Z98" s="192"/>
    </row>
    <row r="99" spans="1:26" ht="12.75" hidden="1">
      <c r="A99" s="295" t="s">
        <v>601</v>
      </c>
      <c r="B99" s="296" t="s">
        <v>602</v>
      </c>
      <c r="C99" s="72">
        <v>0</v>
      </c>
      <c r="D99" s="73">
        <v>0</v>
      </c>
      <c r="E99" s="73">
        <v>0</v>
      </c>
      <c r="F99" s="74">
        <v>0</v>
      </c>
      <c r="H99" s="194">
        <v>0</v>
      </c>
      <c r="I99" s="194">
        <v>0</v>
      </c>
      <c r="J99" s="194">
        <v>0</v>
      </c>
      <c r="K99" s="194">
        <v>0</v>
      </c>
      <c r="L99" s="194"/>
      <c r="N99" s="191" t="str">
        <f t="shared" si="3"/>
        <v>-</v>
      </c>
      <c r="O99" s="191" t="str">
        <f t="shared" si="4"/>
        <v>-</v>
      </c>
      <c r="P99" s="191" t="str">
        <f t="shared" si="5"/>
        <v>-</v>
      </c>
      <c r="Q99" s="253"/>
      <c r="R99" s="265"/>
      <c r="S99" s="265"/>
      <c r="T99" s="265"/>
      <c r="U99" s="265"/>
      <c r="W99" s="192"/>
      <c r="X99" s="192"/>
      <c r="Y99" s="192"/>
      <c r="Z99" s="192"/>
    </row>
    <row r="100" spans="1:26" ht="12.75">
      <c r="A100" s="1" t="s">
        <v>603</v>
      </c>
      <c r="B100" s="3" t="s">
        <v>599</v>
      </c>
      <c r="C100" s="72">
        <v>50922</v>
      </c>
      <c r="D100" s="73">
        <v>32840</v>
      </c>
      <c r="E100" s="73">
        <v>11494</v>
      </c>
      <c r="F100" s="74">
        <v>6588</v>
      </c>
      <c r="H100" s="194">
        <v>48758</v>
      </c>
      <c r="I100" s="194">
        <v>31237</v>
      </c>
      <c r="J100" s="194">
        <v>10933</v>
      </c>
      <c r="K100" s="194">
        <v>6588</v>
      </c>
      <c r="L100" s="194"/>
      <c r="N100" s="191">
        <f t="shared" si="3"/>
        <v>4.438246031420491</v>
      </c>
      <c r="O100" s="191">
        <f t="shared" si="4"/>
        <v>5.131734801677496</v>
      </c>
      <c r="P100" s="191">
        <f t="shared" si="5"/>
        <v>0</v>
      </c>
      <c r="Q100" s="250"/>
      <c r="R100" s="265"/>
      <c r="S100" s="265"/>
      <c r="T100" s="265"/>
      <c r="U100" s="265"/>
      <c r="W100" s="192">
        <v>13</v>
      </c>
      <c r="X100" s="192"/>
      <c r="Y100" s="192"/>
      <c r="Z100" s="192"/>
    </row>
    <row r="101" spans="1:26" ht="12.75" hidden="1">
      <c r="A101" s="295" t="s">
        <v>604</v>
      </c>
      <c r="B101" s="296" t="s">
        <v>605</v>
      </c>
      <c r="C101" s="72">
        <v>71765</v>
      </c>
      <c r="D101" s="73">
        <v>48366</v>
      </c>
      <c r="E101" s="73">
        <v>16928</v>
      </c>
      <c r="F101" s="74">
        <v>6471</v>
      </c>
      <c r="H101" s="194">
        <v>68575</v>
      </c>
      <c r="I101" s="194">
        <v>46003</v>
      </c>
      <c r="J101" s="194">
        <v>16101</v>
      </c>
      <c r="K101" s="194">
        <v>6471</v>
      </c>
      <c r="L101" s="194"/>
      <c r="N101" s="191">
        <f t="shared" si="3"/>
        <v>4.651841049945318</v>
      </c>
      <c r="O101" s="191">
        <f t="shared" si="4"/>
        <v>5.136621524683164</v>
      </c>
      <c r="P101" s="191">
        <f t="shared" si="5"/>
        <v>0</v>
      </c>
      <c r="Q101" s="253"/>
      <c r="R101" s="265"/>
      <c r="S101" s="265"/>
      <c r="T101" s="265"/>
      <c r="U101" s="265"/>
      <c r="W101" s="192"/>
      <c r="X101" s="192"/>
      <c r="Y101" s="192"/>
      <c r="Z101" s="192"/>
    </row>
    <row r="102" spans="1:26" ht="12.75" hidden="1">
      <c r="A102" s="295" t="s">
        <v>606</v>
      </c>
      <c r="B102" s="296" t="s">
        <v>607</v>
      </c>
      <c r="C102" s="72">
        <v>50207</v>
      </c>
      <c r="D102" s="73">
        <v>32316</v>
      </c>
      <c r="E102" s="73">
        <v>11311</v>
      </c>
      <c r="F102" s="74">
        <v>6580</v>
      </c>
      <c r="H102" s="194">
        <v>48078</v>
      </c>
      <c r="I102" s="194">
        <v>30739</v>
      </c>
      <c r="J102" s="194">
        <v>10759</v>
      </c>
      <c r="K102" s="194">
        <v>6580</v>
      </c>
      <c r="L102" s="194"/>
      <c r="N102" s="191">
        <f t="shared" si="3"/>
        <v>4.428220807853904</v>
      </c>
      <c r="O102" s="191">
        <f t="shared" si="4"/>
        <v>5.130290510426505</v>
      </c>
      <c r="P102" s="191">
        <f t="shared" si="5"/>
        <v>0</v>
      </c>
      <c r="Q102" s="253"/>
      <c r="R102" s="265"/>
      <c r="S102" s="265"/>
      <c r="T102" s="265"/>
      <c r="U102" s="265"/>
      <c r="W102" s="192"/>
      <c r="X102" s="192"/>
      <c r="Y102" s="192"/>
      <c r="Z102" s="192"/>
    </row>
    <row r="103" spans="1:26" ht="12.75" customHeight="1" hidden="1">
      <c r="A103" s="295" t="s">
        <v>608</v>
      </c>
      <c r="B103" s="296" t="s">
        <v>609</v>
      </c>
      <c r="C103" s="72">
        <v>6600</v>
      </c>
      <c r="D103" s="73">
        <v>100</v>
      </c>
      <c r="E103" s="73">
        <v>35</v>
      </c>
      <c r="F103" s="74">
        <v>6465</v>
      </c>
      <c r="H103" s="194">
        <v>6600</v>
      </c>
      <c r="I103" s="194">
        <v>100</v>
      </c>
      <c r="J103" s="194">
        <v>35</v>
      </c>
      <c r="K103" s="194">
        <v>6465</v>
      </c>
      <c r="L103" s="194"/>
      <c r="N103" s="191">
        <f t="shared" si="3"/>
        <v>0</v>
      </c>
      <c r="O103" s="191">
        <f t="shared" si="4"/>
        <v>0</v>
      </c>
      <c r="P103" s="191">
        <f t="shared" si="5"/>
        <v>0</v>
      </c>
      <c r="Q103" s="253"/>
      <c r="R103" s="265"/>
      <c r="S103" s="265"/>
      <c r="T103" s="265"/>
      <c r="U103" s="265"/>
      <c r="W103" s="192"/>
      <c r="X103" s="192"/>
      <c r="Y103" s="192"/>
      <c r="Z103" s="192"/>
    </row>
    <row r="104" spans="1:26" ht="12.75" customHeight="1" hidden="1">
      <c r="A104" s="295" t="s">
        <v>610</v>
      </c>
      <c r="B104" s="296" t="s">
        <v>611</v>
      </c>
      <c r="C104" s="72">
        <v>6600</v>
      </c>
      <c r="D104" s="73">
        <v>100</v>
      </c>
      <c r="E104" s="73">
        <v>35</v>
      </c>
      <c r="F104" s="74">
        <v>6465</v>
      </c>
      <c r="H104" s="194">
        <v>6600</v>
      </c>
      <c r="I104" s="194">
        <v>100</v>
      </c>
      <c r="J104" s="194">
        <v>35</v>
      </c>
      <c r="K104" s="194">
        <v>6465</v>
      </c>
      <c r="L104" s="194"/>
      <c r="N104" s="191">
        <f t="shared" si="3"/>
        <v>0</v>
      </c>
      <c r="O104" s="191">
        <f t="shared" si="4"/>
        <v>0</v>
      </c>
      <c r="P104" s="191">
        <f t="shared" si="5"/>
        <v>0</v>
      </c>
      <c r="Q104" s="253"/>
      <c r="R104" s="265"/>
      <c r="S104" s="265"/>
      <c r="T104" s="265"/>
      <c r="U104" s="265"/>
      <c r="W104" s="192"/>
      <c r="X104" s="192"/>
      <c r="Y104" s="192"/>
      <c r="Z104" s="192"/>
    </row>
    <row r="105" spans="1:26" ht="12.75" hidden="1">
      <c r="A105" s="295" t="s">
        <v>612</v>
      </c>
      <c r="B105" s="296" t="s">
        <v>613</v>
      </c>
      <c r="C105" s="72">
        <v>48762</v>
      </c>
      <c r="D105" s="73">
        <v>31237</v>
      </c>
      <c r="E105" s="73">
        <v>10933</v>
      </c>
      <c r="F105" s="74">
        <v>6592</v>
      </c>
      <c r="H105" s="194">
        <v>46705</v>
      </c>
      <c r="I105" s="194">
        <v>29713</v>
      </c>
      <c r="J105" s="194">
        <v>10400</v>
      </c>
      <c r="K105" s="194">
        <v>6592</v>
      </c>
      <c r="L105" s="194"/>
      <c r="N105" s="191">
        <f t="shared" si="3"/>
        <v>4.404239374799275</v>
      </c>
      <c r="O105" s="191">
        <f t="shared" si="4"/>
        <v>5.129068084676746</v>
      </c>
      <c r="P105" s="191">
        <f t="shared" si="5"/>
        <v>0</v>
      </c>
      <c r="Q105" s="253"/>
      <c r="R105" s="265"/>
      <c r="S105" s="265"/>
      <c r="T105" s="265"/>
      <c r="U105" s="265"/>
      <c r="W105" s="192"/>
      <c r="X105" s="192"/>
      <c r="Y105" s="192"/>
      <c r="Z105" s="192"/>
    </row>
    <row r="106" spans="1:26" ht="12.75" hidden="1">
      <c r="A106" s="295" t="s">
        <v>614</v>
      </c>
      <c r="B106" s="296" t="s">
        <v>615</v>
      </c>
      <c r="C106" s="72">
        <v>0</v>
      </c>
      <c r="D106" s="73">
        <v>0</v>
      </c>
      <c r="E106" s="73">
        <v>0</v>
      </c>
      <c r="F106" s="74">
        <v>0</v>
      </c>
      <c r="H106" s="194">
        <v>0</v>
      </c>
      <c r="I106" s="194">
        <v>0</v>
      </c>
      <c r="J106" s="194">
        <v>0</v>
      </c>
      <c r="K106" s="194">
        <v>0</v>
      </c>
      <c r="L106" s="194"/>
      <c r="N106" s="191" t="str">
        <f t="shared" si="3"/>
        <v>-</v>
      </c>
      <c r="O106" s="191" t="str">
        <f t="shared" si="4"/>
        <v>-</v>
      </c>
      <c r="P106" s="191" t="str">
        <f t="shared" si="5"/>
        <v>-</v>
      </c>
      <c r="Q106" s="253"/>
      <c r="R106" s="265"/>
      <c r="S106" s="265"/>
      <c r="T106" s="265"/>
      <c r="U106" s="265"/>
      <c r="W106" s="192"/>
      <c r="X106" s="192"/>
      <c r="Y106" s="192"/>
      <c r="Z106" s="192"/>
    </row>
    <row r="107" spans="1:26" ht="12.75" hidden="1">
      <c r="A107" s="295" t="s">
        <v>616</v>
      </c>
      <c r="B107" s="296" t="s">
        <v>617</v>
      </c>
      <c r="C107" s="72">
        <v>48762</v>
      </c>
      <c r="D107" s="73">
        <v>31237</v>
      </c>
      <c r="E107" s="73">
        <v>10933</v>
      </c>
      <c r="F107" s="74">
        <v>6592</v>
      </c>
      <c r="H107" s="194">
        <v>46705</v>
      </c>
      <c r="I107" s="194">
        <v>29713</v>
      </c>
      <c r="J107" s="194">
        <v>10400</v>
      </c>
      <c r="K107" s="194">
        <v>6592</v>
      </c>
      <c r="L107" s="194"/>
      <c r="N107" s="191">
        <f t="shared" si="3"/>
        <v>4.404239374799275</v>
      </c>
      <c r="O107" s="191">
        <f t="shared" si="4"/>
        <v>5.129068084676746</v>
      </c>
      <c r="P107" s="191">
        <f t="shared" si="5"/>
        <v>0</v>
      </c>
      <c r="Q107" s="253"/>
      <c r="R107" s="265"/>
      <c r="S107" s="265"/>
      <c r="T107" s="265"/>
      <c r="U107" s="265"/>
      <c r="W107" s="192"/>
      <c r="X107" s="192"/>
      <c r="Y107" s="192"/>
      <c r="Z107" s="192"/>
    </row>
    <row r="108" spans="1:26" ht="12.75" hidden="1">
      <c r="A108" s="295" t="s">
        <v>618</v>
      </c>
      <c r="B108" s="296" t="s">
        <v>619</v>
      </c>
      <c r="C108" s="72">
        <v>0</v>
      </c>
      <c r="D108" s="73">
        <v>0</v>
      </c>
      <c r="E108" s="73">
        <v>0</v>
      </c>
      <c r="F108" s="74">
        <v>0</v>
      </c>
      <c r="H108" s="194">
        <v>0</v>
      </c>
      <c r="I108" s="194">
        <v>0</v>
      </c>
      <c r="J108" s="194">
        <v>0</v>
      </c>
      <c r="K108" s="194">
        <v>0</v>
      </c>
      <c r="L108" s="194"/>
      <c r="N108" s="191" t="str">
        <f t="shared" si="3"/>
        <v>-</v>
      </c>
      <c r="O108" s="191" t="str">
        <f t="shared" si="4"/>
        <v>-</v>
      </c>
      <c r="P108" s="191" t="str">
        <f t="shared" si="5"/>
        <v>-</v>
      </c>
      <c r="Q108" s="253"/>
      <c r="R108" s="265"/>
      <c r="S108" s="265"/>
      <c r="T108" s="265"/>
      <c r="U108" s="265"/>
      <c r="W108" s="192"/>
      <c r="X108" s="192"/>
      <c r="Y108" s="192"/>
      <c r="Z108" s="192"/>
    </row>
    <row r="109" spans="1:26" ht="12.75" hidden="1">
      <c r="A109" s="295" t="s">
        <v>620</v>
      </c>
      <c r="B109" s="297" t="s">
        <v>1488</v>
      </c>
      <c r="C109" s="72">
        <v>48762</v>
      </c>
      <c r="D109" s="73">
        <v>31237</v>
      </c>
      <c r="E109" s="73">
        <v>10933</v>
      </c>
      <c r="F109" s="74">
        <v>6592</v>
      </c>
      <c r="H109" s="194">
        <v>46705</v>
      </c>
      <c r="I109" s="194">
        <v>29713</v>
      </c>
      <c r="J109" s="194">
        <v>10400</v>
      </c>
      <c r="K109" s="194">
        <v>6592</v>
      </c>
      <c r="L109" s="194"/>
      <c r="N109" s="191">
        <f t="shared" si="3"/>
        <v>4.404239374799275</v>
      </c>
      <c r="O109" s="191">
        <f t="shared" si="4"/>
        <v>5.129068084676746</v>
      </c>
      <c r="P109" s="191">
        <f t="shared" si="5"/>
        <v>0</v>
      </c>
      <c r="Q109" s="253"/>
      <c r="R109" s="265"/>
      <c r="S109" s="265"/>
      <c r="T109" s="265"/>
      <c r="U109" s="265"/>
      <c r="W109" s="192"/>
      <c r="X109" s="192"/>
      <c r="Y109" s="192"/>
      <c r="Z109" s="192"/>
    </row>
    <row r="110" spans="1:26" ht="12.75">
      <c r="A110" s="1" t="s">
        <v>621</v>
      </c>
      <c r="B110" s="3" t="s">
        <v>622</v>
      </c>
      <c r="C110" s="72">
        <v>50655</v>
      </c>
      <c r="D110" s="73">
        <v>32648</v>
      </c>
      <c r="E110" s="73">
        <v>11427</v>
      </c>
      <c r="F110" s="74">
        <v>6580</v>
      </c>
      <c r="H110" s="194">
        <v>48504</v>
      </c>
      <c r="I110" s="194">
        <v>31055</v>
      </c>
      <c r="J110" s="194">
        <v>10869</v>
      </c>
      <c r="K110" s="194">
        <v>6580</v>
      </c>
      <c r="L110" s="194"/>
      <c r="N110" s="191">
        <f t="shared" si="3"/>
        <v>4.434685799109346</v>
      </c>
      <c r="O110" s="191">
        <f t="shared" si="4"/>
        <v>5.129608758654001</v>
      </c>
      <c r="P110" s="191">
        <f t="shared" si="5"/>
        <v>0</v>
      </c>
      <c r="Q110" s="250"/>
      <c r="R110" s="265">
        <v>18</v>
      </c>
      <c r="S110" s="265"/>
      <c r="T110" s="265"/>
      <c r="U110" s="265"/>
      <c r="W110" s="192">
        <v>40</v>
      </c>
      <c r="X110" s="192"/>
      <c r="Y110" s="192"/>
      <c r="Z110" s="192"/>
    </row>
    <row r="111" spans="1:26" ht="12.75" hidden="1">
      <c r="A111" s="295" t="s">
        <v>623</v>
      </c>
      <c r="B111" s="296" t="s">
        <v>624</v>
      </c>
      <c r="C111" s="72">
        <v>48762</v>
      </c>
      <c r="D111" s="73">
        <v>31237</v>
      </c>
      <c r="E111" s="73">
        <v>10933</v>
      </c>
      <c r="F111" s="74">
        <v>6592</v>
      </c>
      <c r="H111" s="194">
        <v>46705</v>
      </c>
      <c r="I111" s="194">
        <v>29713</v>
      </c>
      <c r="J111" s="194">
        <v>10400</v>
      </c>
      <c r="K111" s="194">
        <v>6592</v>
      </c>
      <c r="L111" s="194"/>
      <c r="N111" s="191">
        <f t="shared" si="3"/>
        <v>4.404239374799275</v>
      </c>
      <c r="O111" s="191">
        <f t="shared" si="4"/>
        <v>5.129068084676746</v>
      </c>
      <c r="P111" s="191">
        <f t="shared" si="5"/>
        <v>0</v>
      </c>
      <c r="Q111" s="253"/>
      <c r="R111" s="265"/>
      <c r="S111" s="265"/>
      <c r="T111" s="265"/>
      <c r="U111" s="265"/>
      <c r="W111" s="192"/>
      <c r="X111" s="192"/>
      <c r="Y111" s="192"/>
      <c r="Z111" s="192"/>
    </row>
    <row r="112" spans="1:26" ht="12.75" hidden="1">
      <c r="A112" s="295" t="s">
        <v>625</v>
      </c>
      <c r="B112" s="296" t="s">
        <v>626</v>
      </c>
      <c r="C112" s="72">
        <v>6600</v>
      </c>
      <c r="D112" s="73">
        <v>100</v>
      </c>
      <c r="E112" s="73">
        <v>35</v>
      </c>
      <c r="F112" s="74">
        <v>6465</v>
      </c>
      <c r="H112" s="194">
        <v>6600</v>
      </c>
      <c r="I112" s="194">
        <v>100</v>
      </c>
      <c r="J112" s="194">
        <v>35</v>
      </c>
      <c r="K112" s="194">
        <v>6465</v>
      </c>
      <c r="L112" s="194"/>
      <c r="N112" s="191">
        <f t="shared" si="3"/>
        <v>0</v>
      </c>
      <c r="O112" s="191">
        <f t="shared" si="4"/>
        <v>0</v>
      </c>
      <c r="P112" s="191">
        <f t="shared" si="5"/>
        <v>0</v>
      </c>
      <c r="Q112" s="253"/>
      <c r="R112" s="265"/>
      <c r="S112" s="265"/>
      <c r="T112" s="265"/>
      <c r="U112" s="265"/>
      <c r="W112" s="192"/>
      <c r="X112" s="192"/>
      <c r="Y112" s="192"/>
      <c r="Z112" s="192"/>
    </row>
    <row r="113" spans="1:26" ht="12.75" hidden="1">
      <c r="A113" s="295" t="s">
        <v>627</v>
      </c>
      <c r="B113" s="296" t="s">
        <v>628</v>
      </c>
      <c r="C113" s="72">
        <v>49821</v>
      </c>
      <c r="D113" s="73">
        <v>32033</v>
      </c>
      <c r="E113" s="73">
        <v>11212</v>
      </c>
      <c r="F113" s="74">
        <v>6576</v>
      </c>
      <c r="H113" s="194">
        <v>47711</v>
      </c>
      <c r="I113" s="194">
        <v>30470</v>
      </c>
      <c r="J113" s="194">
        <v>10665</v>
      </c>
      <c r="K113" s="194">
        <v>6576</v>
      </c>
      <c r="L113" s="194"/>
      <c r="N113" s="191">
        <f t="shared" si="3"/>
        <v>4.422460229297215</v>
      </c>
      <c r="O113" s="191">
        <f t="shared" si="4"/>
        <v>5.129635707253044</v>
      </c>
      <c r="P113" s="191">
        <f t="shared" si="5"/>
        <v>0</v>
      </c>
      <c r="Q113" s="253"/>
      <c r="R113" s="265"/>
      <c r="S113" s="265"/>
      <c r="T113" s="265"/>
      <c r="U113" s="265"/>
      <c r="W113" s="192"/>
      <c r="X113" s="192"/>
      <c r="Y113" s="192"/>
      <c r="Z113" s="192"/>
    </row>
    <row r="114" spans="1:26" ht="12.75" hidden="1">
      <c r="A114" s="1" t="s">
        <v>629</v>
      </c>
      <c r="B114" s="3" t="s">
        <v>630</v>
      </c>
      <c r="C114" s="72">
        <v>47710</v>
      </c>
      <c r="D114" s="73">
        <v>32961</v>
      </c>
      <c r="E114" s="73">
        <v>11536</v>
      </c>
      <c r="F114" s="74">
        <v>3213</v>
      </c>
      <c r="H114" s="194">
        <v>45545</v>
      </c>
      <c r="I114" s="194">
        <v>31357</v>
      </c>
      <c r="J114" s="194">
        <v>10975</v>
      </c>
      <c r="K114" s="194">
        <v>3213</v>
      </c>
      <c r="L114" s="194"/>
      <c r="N114" s="191">
        <f t="shared" si="3"/>
        <v>4.753540454495564</v>
      </c>
      <c r="O114" s="191">
        <f t="shared" si="4"/>
        <v>5.115285263258599</v>
      </c>
      <c r="P114" s="191">
        <f t="shared" si="5"/>
        <v>0</v>
      </c>
      <c r="Q114" s="250"/>
      <c r="R114" s="265">
        <v>10</v>
      </c>
      <c r="S114" s="265">
        <v>10</v>
      </c>
      <c r="T114" s="265"/>
      <c r="U114" s="265"/>
      <c r="W114" s="192">
        <v>21</v>
      </c>
      <c r="X114" s="192">
        <v>17</v>
      </c>
      <c r="Y114" s="192"/>
      <c r="Z114" s="192"/>
    </row>
    <row r="115" spans="1:26" ht="12.75">
      <c r="A115" s="1" t="s">
        <v>631</v>
      </c>
      <c r="B115" s="3" t="s">
        <v>632</v>
      </c>
      <c r="C115" s="72">
        <v>55404</v>
      </c>
      <c r="D115" s="73">
        <v>36147</v>
      </c>
      <c r="E115" s="73">
        <v>12651</v>
      </c>
      <c r="F115" s="74">
        <v>6606</v>
      </c>
      <c r="H115" s="194">
        <v>53022</v>
      </c>
      <c r="I115" s="194">
        <v>34382</v>
      </c>
      <c r="J115" s="194">
        <v>12034</v>
      </c>
      <c r="K115" s="194">
        <v>6606</v>
      </c>
      <c r="L115" s="194"/>
      <c r="N115" s="191">
        <f t="shared" si="3"/>
        <v>4.492474821772092</v>
      </c>
      <c r="O115" s="191">
        <f t="shared" si="4"/>
        <v>5.133500087254944</v>
      </c>
      <c r="P115" s="191">
        <f t="shared" si="5"/>
        <v>0</v>
      </c>
      <c r="Q115" s="250"/>
      <c r="R115" s="265">
        <v>6</v>
      </c>
      <c r="S115" s="265"/>
      <c r="T115" s="265"/>
      <c r="U115" s="265"/>
      <c r="W115" s="192">
        <v>15</v>
      </c>
      <c r="X115" s="192"/>
      <c r="Y115" s="192"/>
      <c r="Z115" s="192"/>
    </row>
    <row r="116" spans="1:26" ht="12.75" hidden="1">
      <c r="A116" s="295" t="s">
        <v>633</v>
      </c>
      <c r="B116" s="296" t="s">
        <v>634</v>
      </c>
      <c r="C116" s="72">
        <v>6600</v>
      </c>
      <c r="D116" s="73">
        <v>100</v>
      </c>
      <c r="E116" s="73">
        <v>35</v>
      </c>
      <c r="F116" s="74">
        <v>6465</v>
      </c>
      <c r="H116" s="194">
        <v>6600</v>
      </c>
      <c r="I116" s="194">
        <v>100</v>
      </c>
      <c r="J116" s="194">
        <v>35</v>
      </c>
      <c r="K116" s="194">
        <v>6465</v>
      </c>
      <c r="L116" s="194"/>
      <c r="N116" s="191">
        <f t="shared" si="3"/>
        <v>0</v>
      </c>
      <c r="O116" s="191">
        <f t="shared" si="4"/>
        <v>0</v>
      </c>
      <c r="P116" s="191">
        <f t="shared" si="5"/>
        <v>0</v>
      </c>
      <c r="Q116" s="253"/>
      <c r="R116" s="265"/>
      <c r="S116" s="265"/>
      <c r="T116" s="265"/>
      <c r="U116" s="265"/>
      <c r="W116" s="192"/>
      <c r="X116" s="192"/>
      <c r="Y116" s="192"/>
      <c r="Z116" s="192"/>
    </row>
    <row r="117" spans="1:26" ht="12.75" hidden="1">
      <c r="A117" s="295" t="s">
        <v>635</v>
      </c>
      <c r="B117" s="296" t="s">
        <v>636</v>
      </c>
      <c r="C117" s="72">
        <v>50819</v>
      </c>
      <c r="D117" s="73">
        <v>32761</v>
      </c>
      <c r="E117" s="73">
        <v>11466</v>
      </c>
      <c r="F117" s="74">
        <v>6592</v>
      </c>
      <c r="H117" s="194">
        <v>48661</v>
      </c>
      <c r="I117" s="194">
        <v>31162</v>
      </c>
      <c r="J117" s="194">
        <v>10907</v>
      </c>
      <c r="K117" s="194">
        <v>6592</v>
      </c>
      <c r="L117" s="194"/>
      <c r="N117" s="191">
        <f t="shared" si="3"/>
        <v>4.434762951850573</v>
      </c>
      <c r="O117" s="191">
        <f t="shared" si="4"/>
        <v>5.131249598870411</v>
      </c>
      <c r="P117" s="191">
        <f t="shared" si="5"/>
        <v>0</v>
      </c>
      <c r="Q117" s="253"/>
      <c r="R117" s="265"/>
      <c r="S117" s="265"/>
      <c r="T117" s="265"/>
      <c r="U117" s="265"/>
      <c r="W117" s="192"/>
      <c r="X117" s="192"/>
      <c r="Y117" s="192"/>
      <c r="Z117" s="192"/>
    </row>
    <row r="118" spans="1:26" ht="12.75" hidden="1">
      <c r="A118" s="295" t="s">
        <v>637</v>
      </c>
      <c r="B118" s="296" t="s">
        <v>638</v>
      </c>
      <c r="C118" s="72">
        <v>0</v>
      </c>
      <c r="D118" s="73">
        <v>0</v>
      </c>
      <c r="E118" s="73">
        <v>0</v>
      </c>
      <c r="F118" s="74">
        <v>0</v>
      </c>
      <c r="H118" s="194">
        <v>0</v>
      </c>
      <c r="I118" s="194">
        <v>0</v>
      </c>
      <c r="J118" s="194">
        <v>0</v>
      </c>
      <c r="K118" s="194">
        <v>0</v>
      </c>
      <c r="L118" s="194"/>
      <c r="N118" s="191" t="str">
        <f t="shared" si="3"/>
        <v>-</v>
      </c>
      <c r="O118" s="191" t="str">
        <f t="shared" si="4"/>
        <v>-</v>
      </c>
      <c r="P118" s="191" t="str">
        <f t="shared" si="5"/>
        <v>-</v>
      </c>
      <c r="Q118" s="253"/>
      <c r="R118" s="265"/>
      <c r="S118" s="265"/>
      <c r="T118" s="265"/>
      <c r="U118" s="265"/>
      <c r="W118" s="192"/>
      <c r="X118" s="192"/>
      <c r="Y118" s="192"/>
      <c r="Z118" s="192"/>
    </row>
    <row r="119" spans="1:26" ht="12.75" hidden="1">
      <c r="A119" s="295" t="s">
        <v>639</v>
      </c>
      <c r="B119" s="296" t="s">
        <v>638</v>
      </c>
      <c r="C119" s="72">
        <v>6600</v>
      </c>
      <c r="D119" s="73">
        <v>100</v>
      </c>
      <c r="E119" s="73">
        <v>35</v>
      </c>
      <c r="F119" s="74">
        <v>6465</v>
      </c>
      <c r="H119" s="194">
        <v>6600</v>
      </c>
      <c r="I119" s="194">
        <v>100</v>
      </c>
      <c r="J119" s="194">
        <v>35</v>
      </c>
      <c r="K119" s="194">
        <v>6465</v>
      </c>
      <c r="L119" s="194"/>
      <c r="N119" s="191">
        <f t="shared" si="3"/>
        <v>0</v>
      </c>
      <c r="O119" s="191">
        <f t="shared" si="4"/>
        <v>0</v>
      </c>
      <c r="P119" s="191">
        <f t="shared" si="5"/>
        <v>0</v>
      </c>
      <c r="Q119" s="253"/>
      <c r="R119" s="265"/>
      <c r="S119" s="265"/>
      <c r="T119" s="265"/>
      <c r="U119" s="265"/>
      <c r="W119" s="192"/>
      <c r="X119" s="192"/>
      <c r="Y119" s="192"/>
      <c r="Z119" s="192"/>
    </row>
    <row r="120" spans="1:26" ht="12.75" hidden="1">
      <c r="A120" s="295" t="s">
        <v>640</v>
      </c>
      <c r="B120" s="296" t="s">
        <v>641</v>
      </c>
      <c r="C120" s="72">
        <v>67375</v>
      </c>
      <c r="D120" s="73">
        <v>45005</v>
      </c>
      <c r="E120" s="73">
        <v>15752</v>
      </c>
      <c r="F120" s="74">
        <v>6618</v>
      </c>
      <c r="H120" s="194">
        <v>64407</v>
      </c>
      <c r="I120" s="194">
        <v>42807</v>
      </c>
      <c r="J120" s="194">
        <v>14982</v>
      </c>
      <c r="K120" s="194">
        <v>6618</v>
      </c>
      <c r="L120" s="194"/>
      <c r="N120" s="191">
        <f t="shared" si="3"/>
        <v>4.608194761438966</v>
      </c>
      <c r="O120" s="191">
        <f t="shared" si="4"/>
        <v>5.134674235522226</v>
      </c>
      <c r="P120" s="191">
        <f t="shared" si="5"/>
        <v>0</v>
      </c>
      <c r="Q120" s="253"/>
      <c r="R120" s="265"/>
      <c r="S120" s="265"/>
      <c r="T120" s="265"/>
      <c r="U120" s="265"/>
      <c r="W120" s="192"/>
      <c r="X120" s="192"/>
      <c r="Y120" s="192"/>
      <c r="Z120" s="192"/>
    </row>
    <row r="121" spans="1:26" ht="12.75" hidden="1">
      <c r="A121" s="295" t="s">
        <v>642</v>
      </c>
      <c r="B121" s="296" t="s">
        <v>643</v>
      </c>
      <c r="C121" s="72">
        <v>6600</v>
      </c>
      <c r="D121" s="73">
        <v>100</v>
      </c>
      <c r="E121" s="73">
        <v>35</v>
      </c>
      <c r="F121" s="74">
        <v>6465</v>
      </c>
      <c r="H121" s="194">
        <v>6600</v>
      </c>
      <c r="I121" s="194">
        <v>100</v>
      </c>
      <c r="J121" s="194">
        <v>35</v>
      </c>
      <c r="K121" s="194">
        <v>6465</v>
      </c>
      <c r="L121" s="194"/>
      <c r="N121" s="191">
        <f t="shared" si="3"/>
        <v>0</v>
      </c>
      <c r="O121" s="191">
        <f t="shared" si="4"/>
        <v>0</v>
      </c>
      <c r="P121" s="191">
        <f t="shared" si="5"/>
        <v>0</v>
      </c>
      <c r="Q121" s="253"/>
      <c r="R121" s="265"/>
      <c r="S121" s="265"/>
      <c r="T121" s="265"/>
      <c r="U121" s="265"/>
      <c r="W121" s="192"/>
      <c r="X121" s="192"/>
      <c r="Y121" s="192"/>
      <c r="Z121" s="192"/>
    </row>
    <row r="122" spans="1:26" ht="12.75" hidden="1">
      <c r="A122" s="295" t="s">
        <v>644</v>
      </c>
      <c r="B122" s="298" t="s">
        <v>645</v>
      </c>
      <c r="C122" s="72">
        <v>4467</v>
      </c>
      <c r="D122" s="73">
        <v>100</v>
      </c>
      <c r="E122" s="73">
        <v>35</v>
      </c>
      <c r="F122" s="74">
        <v>4332</v>
      </c>
      <c r="H122" s="194">
        <v>4467</v>
      </c>
      <c r="I122" s="194">
        <v>100</v>
      </c>
      <c r="J122" s="194">
        <v>35</v>
      </c>
      <c r="K122" s="194">
        <v>4332</v>
      </c>
      <c r="L122" s="194"/>
      <c r="N122" s="191">
        <f t="shared" si="3"/>
        <v>0</v>
      </c>
      <c r="O122" s="191">
        <f t="shared" si="4"/>
        <v>0</v>
      </c>
      <c r="P122" s="191">
        <f t="shared" si="5"/>
        <v>0</v>
      </c>
      <c r="Q122" s="253"/>
      <c r="R122" s="265"/>
      <c r="S122" s="265"/>
      <c r="T122" s="265"/>
      <c r="U122" s="265"/>
      <c r="W122" s="192"/>
      <c r="X122" s="192"/>
      <c r="Y122" s="192"/>
      <c r="Z122" s="192"/>
    </row>
    <row r="123" spans="1:26" ht="12.75" hidden="1">
      <c r="A123" s="295" t="s">
        <v>646</v>
      </c>
      <c r="B123" s="296" t="s">
        <v>647</v>
      </c>
      <c r="C123" s="72">
        <v>47153</v>
      </c>
      <c r="D123" s="73">
        <v>32543</v>
      </c>
      <c r="E123" s="73">
        <v>11390</v>
      </c>
      <c r="F123" s="74">
        <v>3220</v>
      </c>
      <c r="H123" s="194">
        <v>45016</v>
      </c>
      <c r="I123" s="194">
        <v>30960</v>
      </c>
      <c r="J123" s="194">
        <v>10836</v>
      </c>
      <c r="K123" s="194">
        <v>3220</v>
      </c>
      <c r="L123" s="194"/>
      <c r="N123" s="191">
        <f t="shared" si="3"/>
        <v>4.747200995201723</v>
      </c>
      <c r="O123" s="191">
        <f t="shared" si="4"/>
        <v>5.113049095607238</v>
      </c>
      <c r="P123" s="191">
        <f t="shared" si="5"/>
        <v>0</v>
      </c>
      <c r="Q123" s="250"/>
      <c r="R123" s="265">
        <v>35</v>
      </c>
      <c r="S123" s="265"/>
      <c r="T123" s="265"/>
      <c r="U123" s="265"/>
      <c r="W123" s="192">
        <v>46</v>
      </c>
      <c r="X123" s="192">
        <v>15</v>
      </c>
      <c r="Y123" s="192"/>
      <c r="Z123" s="192"/>
    </row>
    <row r="124" spans="1:26" ht="12.75" hidden="1">
      <c r="A124" s="295" t="s">
        <v>648</v>
      </c>
      <c r="B124" s="296" t="s">
        <v>649</v>
      </c>
      <c r="C124" s="72">
        <v>50095</v>
      </c>
      <c r="D124" s="73">
        <v>32229</v>
      </c>
      <c r="E124" s="73">
        <v>11280</v>
      </c>
      <c r="F124" s="74">
        <v>6586</v>
      </c>
      <c r="H124" s="194">
        <v>47972</v>
      </c>
      <c r="I124" s="194">
        <v>30656</v>
      </c>
      <c r="J124" s="194">
        <v>10730</v>
      </c>
      <c r="K124" s="194">
        <v>6586</v>
      </c>
      <c r="L124" s="194"/>
      <c r="N124" s="191">
        <f t="shared" si="3"/>
        <v>4.425498207287589</v>
      </c>
      <c r="O124" s="191">
        <f t="shared" si="4"/>
        <v>5.13113256784969</v>
      </c>
      <c r="P124" s="191">
        <f t="shared" si="5"/>
        <v>0</v>
      </c>
      <c r="Q124" s="253"/>
      <c r="R124" s="265"/>
      <c r="S124" s="265"/>
      <c r="T124" s="265"/>
      <c r="U124" s="265"/>
      <c r="W124" s="192"/>
      <c r="X124" s="192"/>
      <c r="Y124" s="192"/>
      <c r="Z124" s="192"/>
    </row>
    <row r="125" spans="1:26" ht="12.75" hidden="1">
      <c r="A125" s="295" t="s">
        <v>650</v>
      </c>
      <c r="B125" s="296" t="s">
        <v>651</v>
      </c>
      <c r="C125" s="72">
        <v>0</v>
      </c>
      <c r="D125" s="73">
        <v>0</v>
      </c>
      <c r="E125" s="73">
        <v>0</v>
      </c>
      <c r="F125" s="74">
        <v>0</v>
      </c>
      <c r="H125" s="194">
        <v>0</v>
      </c>
      <c r="I125" s="194">
        <v>0</v>
      </c>
      <c r="J125" s="194">
        <v>0</v>
      </c>
      <c r="K125" s="194">
        <v>0</v>
      </c>
      <c r="L125" s="194"/>
      <c r="N125" s="191" t="str">
        <f t="shared" si="3"/>
        <v>-</v>
      </c>
      <c r="O125" s="191" t="str">
        <f t="shared" si="4"/>
        <v>-</v>
      </c>
      <c r="P125" s="191" t="str">
        <f t="shared" si="5"/>
        <v>-</v>
      </c>
      <c r="Q125" s="253"/>
      <c r="R125" s="265"/>
      <c r="S125" s="265"/>
      <c r="T125" s="265"/>
      <c r="U125" s="265"/>
      <c r="W125" s="192"/>
      <c r="X125" s="192"/>
      <c r="Y125" s="192"/>
      <c r="Z125" s="192"/>
    </row>
    <row r="126" spans="1:26" ht="12.75">
      <c r="A126" s="1" t="s">
        <v>652</v>
      </c>
      <c r="B126" s="3" t="s">
        <v>653</v>
      </c>
      <c r="C126" s="72">
        <v>50926</v>
      </c>
      <c r="D126" s="73">
        <v>32825</v>
      </c>
      <c r="E126" s="73">
        <v>11489</v>
      </c>
      <c r="F126" s="74">
        <v>6612</v>
      </c>
      <c r="H126" s="194">
        <v>48763</v>
      </c>
      <c r="I126" s="194">
        <v>31223</v>
      </c>
      <c r="J126" s="194">
        <v>10928</v>
      </c>
      <c r="K126" s="194">
        <v>6612</v>
      </c>
      <c r="L126" s="194"/>
      <c r="N126" s="191">
        <f t="shared" si="3"/>
        <v>4.435740212866307</v>
      </c>
      <c r="O126" s="191">
        <f t="shared" si="4"/>
        <v>5.130833039746335</v>
      </c>
      <c r="P126" s="191">
        <f t="shared" si="5"/>
        <v>0</v>
      </c>
      <c r="Q126" s="250"/>
      <c r="R126" s="265">
        <v>43</v>
      </c>
      <c r="S126" s="265"/>
      <c r="T126" s="265"/>
      <c r="U126" s="265"/>
      <c r="W126" s="192">
        <v>85</v>
      </c>
      <c r="X126" s="192"/>
      <c r="Y126" s="192"/>
      <c r="Z126" s="192"/>
    </row>
    <row r="127" spans="1:26" ht="12.75">
      <c r="A127" s="1" t="s">
        <v>654</v>
      </c>
      <c r="B127" s="3" t="s">
        <v>655</v>
      </c>
      <c r="C127" s="72">
        <v>50775</v>
      </c>
      <c r="D127" s="73">
        <v>32729</v>
      </c>
      <c r="E127" s="73">
        <v>11455</v>
      </c>
      <c r="F127" s="74">
        <v>6591</v>
      </c>
      <c r="H127" s="194">
        <v>48619</v>
      </c>
      <c r="I127" s="194">
        <v>31132</v>
      </c>
      <c r="J127" s="194">
        <v>10896</v>
      </c>
      <c r="K127" s="194">
        <v>6591</v>
      </c>
      <c r="L127" s="194"/>
      <c r="N127" s="191">
        <f t="shared" si="3"/>
        <v>4.434480347189364</v>
      </c>
      <c r="O127" s="191">
        <f t="shared" si="4"/>
        <v>5.129770011563679</v>
      </c>
      <c r="P127" s="191">
        <f t="shared" si="5"/>
        <v>0</v>
      </c>
      <c r="Q127" s="250"/>
      <c r="R127" s="265">
        <v>45</v>
      </c>
      <c r="S127" s="265"/>
      <c r="T127" s="265"/>
      <c r="U127" s="265"/>
      <c r="W127" s="192">
        <v>90</v>
      </c>
      <c r="X127" s="192"/>
      <c r="Y127" s="192"/>
      <c r="Z127" s="192"/>
    </row>
    <row r="128" spans="1:26" ht="12.75" hidden="1">
      <c r="A128" s="295" t="s">
        <v>656</v>
      </c>
      <c r="B128" s="296" t="s">
        <v>657</v>
      </c>
      <c r="C128" s="72">
        <v>0</v>
      </c>
      <c r="D128" s="73">
        <v>0</v>
      </c>
      <c r="E128" s="73">
        <v>0</v>
      </c>
      <c r="F128" s="74">
        <v>0</v>
      </c>
      <c r="H128" s="194">
        <v>0</v>
      </c>
      <c r="I128" s="194">
        <v>0</v>
      </c>
      <c r="J128" s="194">
        <v>0</v>
      </c>
      <c r="K128" s="194">
        <v>0</v>
      </c>
      <c r="L128" s="194"/>
      <c r="N128" s="191" t="str">
        <f t="shared" si="3"/>
        <v>-</v>
      </c>
      <c r="O128" s="191" t="str">
        <f t="shared" si="4"/>
        <v>-</v>
      </c>
      <c r="P128" s="191" t="str">
        <f t="shared" si="5"/>
        <v>-</v>
      </c>
      <c r="Q128" s="253"/>
      <c r="R128" s="265"/>
      <c r="S128" s="265"/>
      <c r="T128" s="265"/>
      <c r="U128" s="265"/>
      <c r="W128" s="192"/>
      <c r="X128" s="192"/>
      <c r="Y128" s="192"/>
      <c r="Z128" s="192"/>
    </row>
    <row r="129" spans="1:26" ht="12.75" hidden="1">
      <c r="A129" s="295" t="s">
        <v>658</v>
      </c>
      <c r="B129" s="296" t="s">
        <v>659</v>
      </c>
      <c r="C129" s="72">
        <v>6600</v>
      </c>
      <c r="D129" s="73">
        <v>100</v>
      </c>
      <c r="E129" s="73">
        <v>35</v>
      </c>
      <c r="F129" s="74">
        <v>6465</v>
      </c>
      <c r="H129" s="194">
        <v>6600</v>
      </c>
      <c r="I129" s="194">
        <v>100</v>
      </c>
      <c r="J129" s="194">
        <v>35</v>
      </c>
      <c r="K129" s="194">
        <v>6465</v>
      </c>
      <c r="L129" s="194"/>
      <c r="N129" s="191">
        <f t="shared" si="3"/>
        <v>0</v>
      </c>
      <c r="O129" s="191">
        <f t="shared" si="4"/>
        <v>0</v>
      </c>
      <c r="P129" s="191">
        <f t="shared" si="5"/>
        <v>0</v>
      </c>
      <c r="Q129" s="253"/>
      <c r="R129" s="265"/>
      <c r="S129" s="265"/>
      <c r="T129" s="265"/>
      <c r="U129" s="265"/>
      <c r="W129" s="192"/>
      <c r="X129" s="192"/>
      <c r="Y129" s="192"/>
      <c r="Z129" s="192"/>
    </row>
    <row r="130" spans="1:26" ht="12.75" hidden="1">
      <c r="A130" s="295" t="s">
        <v>660</v>
      </c>
      <c r="B130" s="296" t="s">
        <v>661</v>
      </c>
      <c r="C130" s="72">
        <v>6600</v>
      </c>
      <c r="D130" s="73">
        <v>100</v>
      </c>
      <c r="E130" s="73">
        <v>35</v>
      </c>
      <c r="F130" s="74">
        <v>6465</v>
      </c>
      <c r="H130" s="194">
        <v>6600</v>
      </c>
      <c r="I130" s="194">
        <v>100</v>
      </c>
      <c r="J130" s="194">
        <v>35</v>
      </c>
      <c r="K130" s="194">
        <v>6465</v>
      </c>
      <c r="L130" s="194"/>
      <c r="N130" s="191">
        <f t="shared" si="3"/>
        <v>0</v>
      </c>
      <c r="O130" s="191">
        <f t="shared" si="4"/>
        <v>0</v>
      </c>
      <c r="P130" s="191">
        <f t="shared" si="5"/>
        <v>0</v>
      </c>
      <c r="Q130" s="253"/>
      <c r="R130" s="265"/>
      <c r="S130" s="265"/>
      <c r="T130" s="265"/>
      <c r="U130" s="265"/>
      <c r="W130" s="192"/>
      <c r="X130" s="192"/>
      <c r="Y130" s="192"/>
      <c r="Z130" s="192"/>
    </row>
    <row r="131" spans="1:26" ht="12.75" hidden="1">
      <c r="A131" s="295" t="s">
        <v>662</v>
      </c>
      <c r="B131" s="296" t="s">
        <v>663</v>
      </c>
      <c r="C131" s="72">
        <v>50480</v>
      </c>
      <c r="D131" s="73">
        <v>32509</v>
      </c>
      <c r="E131" s="73">
        <v>11378</v>
      </c>
      <c r="F131" s="74">
        <v>6593</v>
      </c>
      <c r="H131" s="194">
        <v>48338</v>
      </c>
      <c r="I131" s="194">
        <v>30922</v>
      </c>
      <c r="J131" s="194">
        <v>10823</v>
      </c>
      <c r="K131" s="194">
        <v>6593</v>
      </c>
      <c r="L131" s="194"/>
      <c r="N131" s="191">
        <f t="shared" si="3"/>
        <v>4.4312962886341865</v>
      </c>
      <c r="O131" s="191">
        <f t="shared" si="4"/>
        <v>5.132268287950325</v>
      </c>
      <c r="P131" s="191">
        <f t="shared" si="5"/>
        <v>0</v>
      </c>
      <c r="Q131" s="253"/>
      <c r="R131" s="265"/>
      <c r="S131" s="265"/>
      <c r="T131" s="265"/>
      <c r="U131" s="265"/>
      <c r="W131" s="192"/>
      <c r="X131" s="192"/>
      <c r="Y131" s="192"/>
      <c r="Z131" s="192"/>
    </row>
    <row r="132" spans="1:26" ht="12.75" hidden="1">
      <c r="A132" s="295" t="s">
        <v>664</v>
      </c>
      <c r="B132" s="296" t="s">
        <v>665</v>
      </c>
      <c r="C132" s="72">
        <v>51372</v>
      </c>
      <c r="D132" s="73">
        <v>33184</v>
      </c>
      <c r="E132" s="73">
        <v>11614</v>
      </c>
      <c r="F132" s="74">
        <v>6574</v>
      </c>
      <c r="H132" s="194">
        <v>49185</v>
      </c>
      <c r="I132" s="194">
        <v>31564</v>
      </c>
      <c r="J132" s="194">
        <v>11047</v>
      </c>
      <c r="K132" s="194">
        <v>6574</v>
      </c>
      <c r="L132" s="194"/>
      <c r="N132" s="191">
        <f t="shared" si="3"/>
        <v>4.446477584629463</v>
      </c>
      <c r="O132" s="191">
        <f t="shared" si="4"/>
        <v>5.132429349892291</v>
      </c>
      <c r="P132" s="191">
        <f t="shared" si="5"/>
        <v>0</v>
      </c>
      <c r="Q132" s="253"/>
      <c r="R132" s="265"/>
      <c r="S132" s="265"/>
      <c r="T132" s="265"/>
      <c r="U132" s="265"/>
      <c r="W132" s="192"/>
      <c r="X132" s="192"/>
      <c r="Y132" s="192"/>
      <c r="Z132" s="192"/>
    </row>
    <row r="133" spans="1:26" ht="12.75">
      <c r="A133" s="1" t="s">
        <v>666</v>
      </c>
      <c r="B133" s="3" t="s">
        <v>667</v>
      </c>
      <c r="C133" s="72">
        <v>50667</v>
      </c>
      <c r="D133" s="73">
        <v>32657</v>
      </c>
      <c r="E133" s="73">
        <v>11430</v>
      </c>
      <c r="F133" s="74">
        <v>6580</v>
      </c>
      <c r="H133" s="194">
        <v>48515</v>
      </c>
      <c r="I133" s="194">
        <v>31063</v>
      </c>
      <c r="J133" s="194">
        <v>10872</v>
      </c>
      <c r="K133" s="194">
        <v>6580</v>
      </c>
      <c r="L133" s="194"/>
      <c r="N133" s="191">
        <f t="shared" si="3"/>
        <v>4.435741523240239</v>
      </c>
      <c r="O133" s="191">
        <f t="shared" si="4"/>
        <v>5.131506937514075</v>
      </c>
      <c r="P133" s="191">
        <f t="shared" si="5"/>
        <v>0</v>
      </c>
      <c r="Q133" s="250"/>
      <c r="R133" s="265">
        <v>12</v>
      </c>
      <c r="S133" s="265"/>
      <c r="T133" s="265"/>
      <c r="U133" s="265"/>
      <c r="W133" s="192">
        <v>28</v>
      </c>
      <c r="X133" s="192"/>
      <c r="Y133" s="192"/>
      <c r="Z133" s="192"/>
    </row>
    <row r="134" spans="1:26" ht="12.75" hidden="1">
      <c r="A134" s="295" t="s">
        <v>668</v>
      </c>
      <c r="B134" s="296" t="s">
        <v>669</v>
      </c>
      <c r="C134" s="72">
        <v>6600</v>
      </c>
      <c r="D134" s="73">
        <v>100</v>
      </c>
      <c r="E134" s="73">
        <v>35</v>
      </c>
      <c r="F134" s="74">
        <v>6465</v>
      </c>
      <c r="H134" s="194">
        <v>6600</v>
      </c>
      <c r="I134" s="194">
        <v>100</v>
      </c>
      <c r="J134" s="194">
        <v>35</v>
      </c>
      <c r="K134" s="194">
        <v>6465</v>
      </c>
      <c r="L134" s="194"/>
      <c r="N134" s="191">
        <f t="shared" si="3"/>
        <v>0</v>
      </c>
      <c r="O134" s="191">
        <f t="shared" si="4"/>
        <v>0</v>
      </c>
      <c r="P134" s="191">
        <f t="shared" si="5"/>
        <v>0</v>
      </c>
      <c r="Q134" s="253"/>
      <c r="R134" s="265"/>
      <c r="S134" s="265"/>
      <c r="T134" s="265"/>
      <c r="U134" s="265"/>
      <c r="W134" s="192"/>
      <c r="X134" s="192"/>
      <c r="Y134" s="192"/>
      <c r="Z134" s="192"/>
    </row>
    <row r="135" spans="1:26" ht="12.75" hidden="1">
      <c r="A135" s="295" t="s">
        <v>670</v>
      </c>
      <c r="B135" s="296" t="s">
        <v>671</v>
      </c>
      <c r="C135" s="72">
        <v>49827</v>
      </c>
      <c r="D135" s="73">
        <v>32043</v>
      </c>
      <c r="E135" s="73">
        <v>11215</v>
      </c>
      <c r="F135" s="74">
        <v>6569</v>
      </c>
      <c r="H135" s="194">
        <v>47716</v>
      </c>
      <c r="I135" s="194">
        <v>30479</v>
      </c>
      <c r="J135" s="194">
        <v>10668</v>
      </c>
      <c r="K135" s="194">
        <v>6569</v>
      </c>
      <c r="L135" s="194"/>
      <c r="N135" s="191">
        <f t="shared" si="3"/>
        <v>4.424092547573139</v>
      </c>
      <c r="O135" s="191">
        <f t="shared" si="4"/>
        <v>5.131401948882839</v>
      </c>
      <c r="P135" s="191">
        <f t="shared" si="5"/>
        <v>0</v>
      </c>
      <c r="Q135" s="253"/>
      <c r="R135" s="265"/>
      <c r="S135" s="265"/>
      <c r="T135" s="265"/>
      <c r="U135" s="265"/>
      <c r="W135" s="192"/>
      <c r="X135" s="192"/>
      <c r="Y135" s="192"/>
      <c r="Z135" s="192"/>
    </row>
    <row r="136" spans="1:26" ht="12.75" hidden="1">
      <c r="A136" s="295" t="s">
        <v>672</v>
      </c>
      <c r="B136" s="296" t="s">
        <v>673</v>
      </c>
      <c r="C136" s="72">
        <v>46343</v>
      </c>
      <c r="D136" s="73">
        <v>31948</v>
      </c>
      <c r="E136" s="73">
        <v>11182</v>
      </c>
      <c r="F136" s="74">
        <v>3213</v>
      </c>
      <c r="H136" s="194">
        <v>44245</v>
      </c>
      <c r="I136" s="194">
        <v>30394</v>
      </c>
      <c r="J136" s="194">
        <v>10638</v>
      </c>
      <c r="K136" s="194">
        <v>3213</v>
      </c>
      <c r="L136" s="194"/>
      <c r="N136" s="191">
        <f aca="true" t="shared" si="6" ref="N136:N199">IF(H136=0,"-",C136/H136*100-100)</f>
        <v>4.741778732060126</v>
      </c>
      <c r="O136" s="191">
        <f aca="true" t="shared" si="7" ref="O136:O199">IF(H136=0,"-",D136/I136*100-100)</f>
        <v>5.112851220635648</v>
      </c>
      <c r="P136" s="191">
        <f aca="true" t="shared" si="8" ref="P136:P199">IF(H136=0,"-",F136/(K136+L136)*100-100)</f>
        <v>0</v>
      </c>
      <c r="Q136" s="250"/>
      <c r="R136" s="265"/>
      <c r="S136" s="265">
        <v>5</v>
      </c>
      <c r="T136" s="265">
        <v>2</v>
      </c>
      <c r="U136" s="265"/>
      <c r="W136" s="192"/>
      <c r="X136" s="192">
        <v>14</v>
      </c>
      <c r="Y136" s="192">
        <v>2</v>
      </c>
      <c r="Z136" s="192"/>
    </row>
    <row r="137" spans="1:26" ht="12.75" hidden="1">
      <c r="A137" s="295" t="s">
        <v>674</v>
      </c>
      <c r="B137" s="296" t="s">
        <v>675</v>
      </c>
      <c r="C137" s="72">
        <v>43127</v>
      </c>
      <c r="D137" s="73">
        <v>29588</v>
      </c>
      <c r="E137" s="73">
        <v>10356</v>
      </c>
      <c r="F137" s="74">
        <v>3183</v>
      </c>
      <c r="H137" s="194">
        <v>41184</v>
      </c>
      <c r="I137" s="194">
        <v>28149</v>
      </c>
      <c r="J137" s="194">
        <v>9852</v>
      </c>
      <c r="K137" s="194">
        <v>3183</v>
      </c>
      <c r="L137" s="194"/>
      <c r="N137" s="191">
        <f t="shared" si="6"/>
        <v>4.717851592851588</v>
      </c>
      <c r="O137" s="191">
        <f t="shared" si="7"/>
        <v>5.112082134356456</v>
      </c>
      <c r="P137" s="191">
        <f t="shared" si="8"/>
        <v>0</v>
      </c>
      <c r="Q137" s="253"/>
      <c r="R137" s="265"/>
      <c r="S137" s="265"/>
      <c r="T137" s="265"/>
      <c r="U137" s="265"/>
      <c r="W137" s="192"/>
      <c r="X137" s="192"/>
      <c r="Y137" s="192"/>
      <c r="Z137" s="192"/>
    </row>
    <row r="138" spans="1:26" ht="12.75" hidden="1">
      <c r="A138" s="295" t="s">
        <v>676</v>
      </c>
      <c r="B138" s="296" t="s">
        <v>680</v>
      </c>
      <c r="C138" s="72">
        <v>49171</v>
      </c>
      <c r="D138" s="73">
        <v>31543</v>
      </c>
      <c r="E138" s="73">
        <v>11040</v>
      </c>
      <c r="F138" s="74">
        <v>6588</v>
      </c>
      <c r="H138" s="194">
        <v>47093</v>
      </c>
      <c r="I138" s="194">
        <v>30004</v>
      </c>
      <c r="J138" s="194">
        <v>10501</v>
      </c>
      <c r="K138" s="194">
        <v>6588</v>
      </c>
      <c r="L138" s="194"/>
      <c r="N138" s="191">
        <f t="shared" si="6"/>
        <v>4.4125453889112976</v>
      </c>
      <c r="O138" s="191">
        <f t="shared" si="7"/>
        <v>5.129316091187846</v>
      </c>
      <c r="P138" s="191">
        <f t="shared" si="8"/>
        <v>0</v>
      </c>
      <c r="Q138" s="253"/>
      <c r="R138" s="265"/>
      <c r="S138" s="265"/>
      <c r="T138" s="265"/>
      <c r="U138" s="265"/>
      <c r="W138" s="192"/>
      <c r="X138" s="192"/>
      <c r="Y138" s="192"/>
      <c r="Z138" s="192"/>
    </row>
    <row r="139" spans="1:26" ht="12.75" hidden="1">
      <c r="A139" s="295" t="s">
        <v>681</v>
      </c>
      <c r="B139" s="296" t="s">
        <v>682</v>
      </c>
      <c r="C139" s="72">
        <v>52337</v>
      </c>
      <c r="D139" s="73">
        <v>33885</v>
      </c>
      <c r="E139" s="73">
        <v>11860</v>
      </c>
      <c r="F139" s="74">
        <v>6592</v>
      </c>
      <c r="H139" s="194">
        <v>50104</v>
      </c>
      <c r="I139" s="194">
        <v>32231</v>
      </c>
      <c r="J139" s="194">
        <v>11281</v>
      </c>
      <c r="K139" s="194">
        <v>6592</v>
      </c>
      <c r="L139" s="194"/>
      <c r="N139" s="191">
        <f t="shared" si="6"/>
        <v>4.456730001596682</v>
      </c>
      <c r="O139" s="191">
        <f t="shared" si="7"/>
        <v>5.13170550091526</v>
      </c>
      <c r="P139" s="191">
        <f t="shared" si="8"/>
        <v>0</v>
      </c>
      <c r="Q139" s="253"/>
      <c r="R139" s="265"/>
      <c r="S139" s="265"/>
      <c r="T139" s="265"/>
      <c r="U139" s="265"/>
      <c r="W139" s="192"/>
      <c r="X139" s="192"/>
      <c r="Y139" s="192"/>
      <c r="Z139" s="192"/>
    </row>
    <row r="140" spans="1:26" ht="12.75" hidden="1">
      <c r="A140" s="295" t="s">
        <v>683</v>
      </c>
      <c r="B140" s="296" t="s">
        <v>684</v>
      </c>
      <c r="C140" s="72">
        <v>50585</v>
      </c>
      <c r="D140" s="73">
        <v>32587</v>
      </c>
      <c r="E140" s="73">
        <v>11405</v>
      </c>
      <c r="F140" s="74">
        <v>6593</v>
      </c>
      <c r="H140" s="194">
        <v>48439</v>
      </c>
      <c r="I140" s="194">
        <v>30997</v>
      </c>
      <c r="J140" s="194">
        <v>10849</v>
      </c>
      <c r="K140" s="194">
        <v>6593</v>
      </c>
      <c r="L140" s="194"/>
      <c r="N140" s="191">
        <f t="shared" si="6"/>
        <v>4.430314416069692</v>
      </c>
      <c r="O140" s="191">
        <f t="shared" si="7"/>
        <v>5.129528664064267</v>
      </c>
      <c r="P140" s="191">
        <f t="shared" si="8"/>
        <v>0</v>
      </c>
      <c r="Q140" s="253"/>
      <c r="R140" s="265"/>
      <c r="S140" s="265"/>
      <c r="T140" s="265"/>
      <c r="U140" s="265"/>
      <c r="W140" s="192"/>
      <c r="X140" s="192"/>
      <c r="Y140" s="192"/>
      <c r="Z140" s="192"/>
    </row>
    <row r="141" spans="1:26" ht="12.75" hidden="1">
      <c r="A141" s="295" t="s">
        <v>685</v>
      </c>
      <c r="B141" s="296" t="s">
        <v>686</v>
      </c>
      <c r="C141" s="72">
        <v>50485</v>
      </c>
      <c r="D141" s="73">
        <v>32514</v>
      </c>
      <c r="E141" s="73">
        <v>11380</v>
      </c>
      <c r="F141" s="74">
        <v>6591</v>
      </c>
      <c r="H141" s="194">
        <v>48342</v>
      </c>
      <c r="I141" s="194">
        <v>30927</v>
      </c>
      <c r="J141" s="194">
        <v>10824</v>
      </c>
      <c r="K141" s="194">
        <v>6591</v>
      </c>
      <c r="L141" s="194"/>
      <c r="N141" s="191">
        <f t="shared" si="6"/>
        <v>4.432998221008646</v>
      </c>
      <c r="O141" s="191">
        <f t="shared" si="7"/>
        <v>5.131438548840819</v>
      </c>
      <c r="P141" s="191">
        <f t="shared" si="8"/>
        <v>0</v>
      </c>
      <c r="Q141" s="253"/>
      <c r="R141" s="265"/>
      <c r="S141" s="265"/>
      <c r="T141" s="265"/>
      <c r="U141" s="265"/>
      <c r="W141" s="192"/>
      <c r="X141" s="192"/>
      <c r="Y141" s="192"/>
      <c r="Z141" s="192"/>
    </row>
    <row r="142" spans="1:26" ht="12.75" hidden="1">
      <c r="A142" s="295" t="s">
        <v>687</v>
      </c>
      <c r="B142" s="296" t="s">
        <v>688</v>
      </c>
      <c r="C142" s="72">
        <v>42057</v>
      </c>
      <c r="D142" s="73">
        <v>28783</v>
      </c>
      <c r="E142" s="73">
        <v>10074</v>
      </c>
      <c r="F142" s="74">
        <v>3200</v>
      </c>
      <c r="H142" s="194">
        <v>40168</v>
      </c>
      <c r="I142" s="194">
        <v>27384</v>
      </c>
      <c r="J142" s="194">
        <v>9584</v>
      </c>
      <c r="K142" s="194">
        <v>3200</v>
      </c>
      <c r="L142" s="194"/>
      <c r="N142" s="191">
        <f t="shared" si="6"/>
        <v>4.70274845648278</v>
      </c>
      <c r="O142" s="191">
        <f t="shared" si="7"/>
        <v>5.1088226701723585</v>
      </c>
      <c r="P142" s="191">
        <f t="shared" si="8"/>
        <v>0</v>
      </c>
      <c r="Q142" s="250"/>
      <c r="R142" s="265">
        <v>31</v>
      </c>
      <c r="S142" s="265">
        <v>100</v>
      </c>
      <c r="T142" s="265"/>
      <c r="U142" s="265"/>
      <c r="W142" s="192">
        <v>54</v>
      </c>
      <c r="X142" s="192">
        <v>138</v>
      </c>
      <c r="Y142" s="192"/>
      <c r="Z142" s="192"/>
    </row>
    <row r="143" spans="1:26" ht="12.75" hidden="1">
      <c r="A143" s="295" t="s">
        <v>689</v>
      </c>
      <c r="B143" s="296" t="s">
        <v>690</v>
      </c>
      <c r="C143" s="72">
        <v>4467</v>
      </c>
      <c r="D143" s="73">
        <v>100</v>
      </c>
      <c r="E143" s="73">
        <v>35</v>
      </c>
      <c r="F143" s="74">
        <v>4332</v>
      </c>
      <c r="H143" s="194">
        <v>4467</v>
      </c>
      <c r="I143" s="194">
        <v>100</v>
      </c>
      <c r="J143" s="194">
        <v>35</v>
      </c>
      <c r="K143" s="194">
        <v>4332</v>
      </c>
      <c r="L143" s="194"/>
      <c r="N143" s="191">
        <f t="shared" si="6"/>
        <v>0</v>
      </c>
      <c r="O143" s="191">
        <f t="shared" si="7"/>
        <v>0</v>
      </c>
      <c r="P143" s="191">
        <f t="shared" si="8"/>
        <v>0</v>
      </c>
      <c r="Q143" s="253"/>
      <c r="R143" s="265"/>
      <c r="S143" s="265"/>
      <c r="T143" s="265"/>
      <c r="U143" s="265"/>
      <c r="W143" s="192"/>
      <c r="X143" s="192"/>
      <c r="Y143" s="192"/>
      <c r="Z143" s="192"/>
    </row>
    <row r="144" spans="1:26" ht="12.75">
      <c r="A144" s="1" t="s">
        <v>691</v>
      </c>
      <c r="B144" s="3" t="s">
        <v>692</v>
      </c>
      <c r="C144" s="72">
        <v>48499</v>
      </c>
      <c r="D144" s="73">
        <v>31056</v>
      </c>
      <c r="E144" s="73">
        <v>10870</v>
      </c>
      <c r="F144" s="74">
        <v>6573</v>
      </c>
      <c r="H144" s="194">
        <v>46453</v>
      </c>
      <c r="I144" s="194">
        <v>29541</v>
      </c>
      <c r="J144" s="194">
        <v>10339</v>
      </c>
      <c r="K144" s="194">
        <v>6573</v>
      </c>
      <c r="L144" s="194"/>
      <c r="N144" s="191">
        <f t="shared" si="6"/>
        <v>4.404451811508409</v>
      </c>
      <c r="O144" s="191">
        <f t="shared" si="7"/>
        <v>5.128465522494153</v>
      </c>
      <c r="P144" s="191">
        <f t="shared" si="8"/>
        <v>0</v>
      </c>
      <c r="Q144" s="250"/>
      <c r="R144" s="265">
        <v>43</v>
      </c>
      <c r="S144" s="265"/>
      <c r="T144" s="265"/>
      <c r="U144" s="265"/>
      <c r="W144" s="192">
        <v>68</v>
      </c>
      <c r="X144" s="192"/>
      <c r="Y144" s="192"/>
      <c r="Z144" s="192"/>
    </row>
    <row r="145" spans="1:26" ht="12.75" hidden="1">
      <c r="A145" s="295" t="s">
        <v>693</v>
      </c>
      <c r="B145" s="296" t="s">
        <v>694</v>
      </c>
      <c r="C145" s="72">
        <v>6600</v>
      </c>
      <c r="D145" s="73">
        <v>100</v>
      </c>
      <c r="E145" s="73">
        <v>35</v>
      </c>
      <c r="F145" s="74">
        <v>6465</v>
      </c>
      <c r="H145" s="194">
        <v>6600</v>
      </c>
      <c r="I145" s="194">
        <v>100</v>
      </c>
      <c r="J145" s="194">
        <v>35</v>
      </c>
      <c r="K145" s="194">
        <v>6465</v>
      </c>
      <c r="L145" s="194"/>
      <c r="N145" s="191">
        <f t="shared" si="6"/>
        <v>0</v>
      </c>
      <c r="O145" s="191">
        <f t="shared" si="7"/>
        <v>0</v>
      </c>
      <c r="P145" s="191">
        <f t="shared" si="8"/>
        <v>0</v>
      </c>
      <c r="Q145" s="253"/>
      <c r="R145" s="265"/>
      <c r="S145" s="265"/>
      <c r="T145" s="265"/>
      <c r="U145" s="265"/>
      <c r="W145" s="192"/>
      <c r="X145" s="192"/>
      <c r="Y145" s="192"/>
      <c r="Z145" s="192"/>
    </row>
    <row r="146" spans="1:26" ht="12.75" hidden="1">
      <c r="A146" s="295" t="s">
        <v>695</v>
      </c>
      <c r="B146" s="296" t="s">
        <v>696</v>
      </c>
      <c r="C146" s="72">
        <v>43378</v>
      </c>
      <c r="D146" s="73">
        <v>29758</v>
      </c>
      <c r="E146" s="73">
        <v>10415</v>
      </c>
      <c r="F146" s="74">
        <v>3205</v>
      </c>
      <c r="H146" s="194">
        <v>41425</v>
      </c>
      <c r="I146" s="194">
        <v>28311</v>
      </c>
      <c r="J146" s="194">
        <v>9909</v>
      </c>
      <c r="K146" s="194">
        <v>3205</v>
      </c>
      <c r="L146" s="194"/>
      <c r="N146" s="191">
        <f t="shared" si="6"/>
        <v>4.714544357272189</v>
      </c>
      <c r="O146" s="191">
        <f t="shared" si="7"/>
        <v>5.111087563138</v>
      </c>
      <c r="P146" s="191">
        <f t="shared" si="8"/>
        <v>0</v>
      </c>
      <c r="Q146" s="253"/>
      <c r="R146" s="265"/>
      <c r="S146" s="265"/>
      <c r="T146" s="265"/>
      <c r="U146" s="265"/>
      <c r="W146" s="192"/>
      <c r="X146" s="192"/>
      <c r="Y146" s="192"/>
      <c r="Z146" s="192"/>
    </row>
    <row r="147" spans="1:26" ht="12.75" hidden="1">
      <c r="A147" s="295" t="s">
        <v>697</v>
      </c>
      <c r="B147" s="296" t="s">
        <v>698</v>
      </c>
      <c r="C147" s="72">
        <v>47570</v>
      </c>
      <c r="D147" s="73">
        <v>30360</v>
      </c>
      <c r="E147" s="73">
        <v>10626</v>
      </c>
      <c r="F147" s="74">
        <v>6584</v>
      </c>
      <c r="H147" s="194">
        <v>45571</v>
      </c>
      <c r="I147" s="194">
        <v>28879</v>
      </c>
      <c r="J147" s="194">
        <v>10108</v>
      </c>
      <c r="K147" s="194">
        <v>6584</v>
      </c>
      <c r="L147" s="194"/>
      <c r="N147" s="191">
        <f t="shared" si="6"/>
        <v>4.386561629106225</v>
      </c>
      <c r="O147" s="191">
        <f t="shared" si="7"/>
        <v>5.12829391599432</v>
      </c>
      <c r="P147" s="191">
        <f t="shared" si="8"/>
        <v>0</v>
      </c>
      <c r="Q147" s="253"/>
      <c r="R147" s="265"/>
      <c r="S147" s="265"/>
      <c r="T147" s="265"/>
      <c r="U147" s="265"/>
      <c r="W147" s="192"/>
      <c r="X147" s="192"/>
      <c r="Y147" s="192"/>
      <c r="Z147" s="192"/>
    </row>
    <row r="148" spans="1:26" ht="12.75" hidden="1">
      <c r="A148" s="295" t="s">
        <v>699</v>
      </c>
      <c r="B148" s="296" t="s">
        <v>700</v>
      </c>
      <c r="C148" s="72">
        <v>0</v>
      </c>
      <c r="D148" s="73">
        <v>0</v>
      </c>
      <c r="E148" s="73">
        <v>0</v>
      </c>
      <c r="F148" s="74">
        <v>0</v>
      </c>
      <c r="H148" s="194">
        <v>0</v>
      </c>
      <c r="I148" s="194">
        <v>0</v>
      </c>
      <c r="J148" s="194">
        <v>0</v>
      </c>
      <c r="K148" s="194">
        <v>0</v>
      </c>
      <c r="L148" s="194"/>
      <c r="N148" s="191" t="str">
        <f t="shared" si="6"/>
        <v>-</v>
      </c>
      <c r="O148" s="191" t="str">
        <f t="shared" si="7"/>
        <v>-</v>
      </c>
      <c r="P148" s="191" t="str">
        <f t="shared" si="8"/>
        <v>-</v>
      </c>
      <c r="Q148" s="253"/>
      <c r="R148" s="265"/>
      <c r="S148" s="265"/>
      <c r="T148" s="265"/>
      <c r="U148" s="265"/>
      <c r="W148" s="192"/>
      <c r="X148" s="192"/>
      <c r="Y148" s="192"/>
      <c r="Z148" s="192"/>
    </row>
    <row r="149" spans="1:26" ht="12.75" hidden="1">
      <c r="A149" s="295" t="s">
        <v>701</v>
      </c>
      <c r="B149" s="296" t="s">
        <v>700</v>
      </c>
      <c r="C149" s="72">
        <v>0</v>
      </c>
      <c r="D149" s="73">
        <v>0</v>
      </c>
      <c r="E149" s="73">
        <v>0</v>
      </c>
      <c r="F149" s="74">
        <v>0</v>
      </c>
      <c r="H149" s="194">
        <v>0</v>
      </c>
      <c r="I149" s="194">
        <v>0</v>
      </c>
      <c r="J149" s="194">
        <v>0</v>
      </c>
      <c r="K149" s="194">
        <v>0</v>
      </c>
      <c r="L149" s="194"/>
      <c r="N149" s="191" t="str">
        <f t="shared" si="6"/>
        <v>-</v>
      </c>
      <c r="O149" s="191" t="str">
        <f t="shared" si="7"/>
        <v>-</v>
      </c>
      <c r="P149" s="191" t="str">
        <f t="shared" si="8"/>
        <v>-</v>
      </c>
      <c r="Q149" s="253"/>
      <c r="R149" s="265"/>
      <c r="S149" s="265"/>
      <c r="T149" s="265"/>
      <c r="U149" s="265"/>
      <c r="W149" s="192"/>
      <c r="X149" s="192"/>
      <c r="Y149" s="192"/>
      <c r="Z149" s="192"/>
    </row>
    <row r="150" spans="1:26" ht="12.75" hidden="1">
      <c r="A150" s="295" t="s">
        <v>702</v>
      </c>
      <c r="B150" s="296" t="s">
        <v>703</v>
      </c>
      <c r="C150" s="72">
        <v>0</v>
      </c>
      <c r="D150" s="73">
        <v>0</v>
      </c>
      <c r="E150" s="73">
        <v>0</v>
      </c>
      <c r="F150" s="74">
        <v>0</v>
      </c>
      <c r="H150" s="194">
        <v>0</v>
      </c>
      <c r="I150" s="194">
        <v>0</v>
      </c>
      <c r="J150" s="194">
        <v>0</v>
      </c>
      <c r="K150" s="194">
        <v>0</v>
      </c>
      <c r="L150" s="194"/>
      <c r="N150" s="191" t="str">
        <f t="shared" si="6"/>
        <v>-</v>
      </c>
      <c r="O150" s="191" t="str">
        <f t="shared" si="7"/>
        <v>-</v>
      </c>
      <c r="P150" s="191" t="str">
        <f t="shared" si="8"/>
        <v>-</v>
      </c>
      <c r="Q150" s="253"/>
      <c r="R150" s="265"/>
      <c r="S150" s="265"/>
      <c r="T150" s="265"/>
      <c r="U150" s="265"/>
      <c r="W150" s="192"/>
      <c r="X150" s="192"/>
      <c r="Y150" s="192"/>
      <c r="Z150" s="192"/>
    </row>
    <row r="151" spans="1:26" ht="12.75" hidden="1">
      <c r="A151" s="295" t="s">
        <v>704</v>
      </c>
      <c r="B151" s="296" t="s">
        <v>703</v>
      </c>
      <c r="C151" s="72">
        <v>46280</v>
      </c>
      <c r="D151" s="73">
        <v>31915</v>
      </c>
      <c r="E151" s="73">
        <v>11170</v>
      </c>
      <c r="F151" s="74">
        <v>3195</v>
      </c>
      <c r="H151" s="194">
        <v>44184</v>
      </c>
      <c r="I151" s="194">
        <v>30362</v>
      </c>
      <c r="J151" s="194">
        <v>10627</v>
      </c>
      <c r="K151" s="194">
        <v>3195</v>
      </c>
      <c r="L151" s="194"/>
      <c r="N151" s="191">
        <f t="shared" si="6"/>
        <v>4.743798660148471</v>
      </c>
      <c r="O151" s="191">
        <f t="shared" si="7"/>
        <v>5.11494631447205</v>
      </c>
      <c r="P151" s="191">
        <f t="shared" si="8"/>
        <v>0</v>
      </c>
      <c r="Q151" s="253"/>
      <c r="R151" s="265"/>
      <c r="S151" s="265"/>
      <c r="T151" s="265"/>
      <c r="U151" s="265"/>
      <c r="W151" s="192"/>
      <c r="X151" s="192"/>
      <c r="Y151" s="192"/>
      <c r="Z151" s="192"/>
    </row>
    <row r="152" spans="1:26" ht="12.75" hidden="1">
      <c r="A152" s="295" t="s">
        <v>705</v>
      </c>
      <c r="B152" s="296" t="s">
        <v>703</v>
      </c>
      <c r="C152" s="72">
        <v>53461</v>
      </c>
      <c r="D152" s="73">
        <v>34722</v>
      </c>
      <c r="E152" s="73">
        <v>12153</v>
      </c>
      <c r="F152" s="74">
        <v>6586</v>
      </c>
      <c r="H152" s="194">
        <v>51172</v>
      </c>
      <c r="I152" s="194">
        <v>33027</v>
      </c>
      <c r="J152" s="194">
        <v>11559</v>
      </c>
      <c r="K152" s="194">
        <v>6586</v>
      </c>
      <c r="L152" s="194"/>
      <c r="N152" s="191">
        <f t="shared" si="6"/>
        <v>4.473149378566404</v>
      </c>
      <c r="O152" s="191">
        <f t="shared" si="7"/>
        <v>5.13216459260606</v>
      </c>
      <c r="P152" s="191">
        <f t="shared" si="8"/>
        <v>0</v>
      </c>
      <c r="Q152" s="253"/>
      <c r="R152" s="265"/>
      <c r="S152" s="265"/>
      <c r="T152" s="265"/>
      <c r="U152" s="265"/>
      <c r="W152" s="192"/>
      <c r="X152" s="192"/>
      <c r="Y152" s="192"/>
      <c r="Z152" s="192"/>
    </row>
    <row r="153" spans="1:26" ht="12.75" hidden="1">
      <c r="A153" s="295" t="s">
        <v>706</v>
      </c>
      <c r="B153" s="296" t="s">
        <v>707</v>
      </c>
      <c r="C153" s="72">
        <v>0</v>
      </c>
      <c r="D153" s="73">
        <v>0</v>
      </c>
      <c r="E153" s="73">
        <v>0</v>
      </c>
      <c r="F153" s="74">
        <v>0</v>
      </c>
      <c r="H153" s="194">
        <v>0</v>
      </c>
      <c r="I153" s="194">
        <v>0</v>
      </c>
      <c r="J153" s="194">
        <v>0</v>
      </c>
      <c r="K153" s="194">
        <v>0</v>
      </c>
      <c r="L153" s="194"/>
      <c r="N153" s="191" t="str">
        <f t="shared" si="6"/>
        <v>-</v>
      </c>
      <c r="O153" s="191" t="str">
        <f t="shared" si="7"/>
        <v>-</v>
      </c>
      <c r="P153" s="191" t="str">
        <f t="shared" si="8"/>
        <v>-</v>
      </c>
      <c r="Q153" s="253"/>
      <c r="R153" s="265"/>
      <c r="S153" s="265"/>
      <c r="T153" s="265"/>
      <c r="U153" s="265"/>
      <c r="W153" s="192"/>
      <c r="X153" s="192"/>
      <c r="Y153" s="192"/>
      <c r="Z153" s="192"/>
    </row>
    <row r="154" spans="1:26" ht="12.75" hidden="1">
      <c r="A154" s="295" t="s">
        <v>708</v>
      </c>
      <c r="B154" s="296" t="s">
        <v>709</v>
      </c>
      <c r="C154" s="72">
        <v>51658</v>
      </c>
      <c r="D154" s="73">
        <v>33384</v>
      </c>
      <c r="E154" s="73">
        <v>11684</v>
      </c>
      <c r="F154" s="74">
        <v>6590</v>
      </c>
      <c r="H154" s="194">
        <v>49459</v>
      </c>
      <c r="I154" s="194">
        <v>31755</v>
      </c>
      <c r="J154" s="194">
        <v>11114</v>
      </c>
      <c r="K154" s="194">
        <v>6590</v>
      </c>
      <c r="L154" s="194"/>
      <c r="N154" s="191">
        <f t="shared" si="6"/>
        <v>4.4461068764026805</v>
      </c>
      <c r="O154" s="191">
        <f t="shared" si="7"/>
        <v>5.1299008030231334</v>
      </c>
      <c r="P154" s="191">
        <f t="shared" si="8"/>
        <v>0</v>
      </c>
      <c r="Q154" s="253"/>
      <c r="R154" s="265"/>
      <c r="S154" s="265"/>
      <c r="T154" s="265"/>
      <c r="U154" s="265"/>
      <c r="W154" s="192"/>
      <c r="X154" s="192"/>
      <c r="Y154" s="192"/>
      <c r="Z154" s="192"/>
    </row>
    <row r="155" spans="1:26" ht="12.75" hidden="1">
      <c r="A155" s="295" t="s">
        <v>710</v>
      </c>
      <c r="B155" s="296" t="s">
        <v>711</v>
      </c>
      <c r="C155" s="72">
        <v>50946</v>
      </c>
      <c r="D155" s="73">
        <v>32827</v>
      </c>
      <c r="E155" s="73">
        <v>11489</v>
      </c>
      <c r="F155" s="74">
        <v>6630</v>
      </c>
      <c r="H155" s="194">
        <v>48784</v>
      </c>
      <c r="I155" s="194">
        <v>31225</v>
      </c>
      <c r="J155" s="194">
        <v>10929</v>
      </c>
      <c r="K155" s="194">
        <v>6630</v>
      </c>
      <c r="L155" s="194"/>
      <c r="N155" s="191">
        <f t="shared" si="6"/>
        <v>4.431780911774339</v>
      </c>
      <c r="O155" s="191">
        <f t="shared" si="7"/>
        <v>5.130504403522835</v>
      </c>
      <c r="P155" s="191">
        <f t="shared" si="8"/>
        <v>0</v>
      </c>
      <c r="Q155" s="253"/>
      <c r="R155" s="265"/>
      <c r="S155" s="265"/>
      <c r="T155" s="265"/>
      <c r="U155" s="265"/>
      <c r="W155" s="192"/>
      <c r="X155" s="192"/>
      <c r="Y155" s="192"/>
      <c r="Z155" s="192"/>
    </row>
    <row r="156" spans="1:26" ht="12.75" hidden="1">
      <c r="A156" s="295" t="s">
        <v>712</v>
      </c>
      <c r="B156" s="296" t="s">
        <v>713</v>
      </c>
      <c r="C156" s="72">
        <v>59066</v>
      </c>
      <c r="D156" s="73">
        <v>38108</v>
      </c>
      <c r="E156" s="73">
        <v>13338</v>
      </c>
      <c r="F156" s="74">
        <v>7620</v>
      </c>
      <c r="H156" s="194">
        <v>56553</v>
      </c>
      <c r="I156" s="194">
        <v>36247</v>
      </c>
      <c r="J156" s="194">
        <v>12686</v>
      </c>
      <c r="K156" s="194">
        <v>7620</v>
      </c>
      <c r="L156" s="194"/>
      <c r="N156" s="191">
        <f t="shared" si="6"/>
        <v>4.443619259809381</v>
      </c>
      <c r="O156" s="191">
        <f t="shared" si="7"/>
        <v>5.134218004248623</v>
      </c>
      <c r="P156" s="191">
        <f t="shared" si="8"/>
        <v>0</v>
      </c>
      <c r="Q156" s="253"/>
      <c r="R156" s="265"/>
      <c r="S156" s="265"/>
      <c r="T156" s="265"/>
      <c r="U156" s="265"/>
      <c r="W156" s="192"/>
      <c r="X156" s="192"/>
      <c r="Y156" s="192"/>
      <c r="Z156" s="192"/>
    </row>
    <row r="157" spans="1:26" ht="12.75" hidden="1">
      <c r="A157" s="295" t="s">
        <v>714</v>
      </c>
      <c r="B157" s="296" t="s">
        <v>715</v>
      </c>
      <c r="C157" s="72">
        <v>0</v>
      </c>
      <c r="D157" s="73">
        <v>0</v>
      </c>
      <c r="E157" s="73">
        <v>0</v>
      </c>
      <c r="F157" s="74">
        <v>0</v>
      </c>
      <c r="H157" s="194">
        <v>0</v>
      </c>
      <c r="I157" s="194">
        <v>0</v>
      </c>
      <c r="J157" s="194">
        <v>0</v>
      </c>
      <c r="K157" s="194">
        <v>0</v>
      </c>
      <c r="L157" s="194"/>
      <c r="N157" s="191" t="str">
        <f t="shared" si="6"/>
        <v>-</v>
      </c>
      <c r="O157" s="191" t="str">
        <f t="shared" si="7"/>
        <v>-</v>
      </c>
      <c r="P157" s="191" t="str">
        <f t="shared" si="8"/>
        <v>-</v>
      </c>
      <c r="Q157" s="253"/>
      <c r="R157" s="265"/>
      <c r="S157" s="265"/>
      <c r="T157" s="265"/>
      <c r="U157" s="265"/>
      <c r="W157" s="192"/>
      <c r="X157" s="192"/>
      <c r="Y157" s="192"/>
      <c r="Z157" s="192"/>
    </row>
    <row r="158" spans="1:26" ht="12.75" hidden="1">
      <c r="A158" s="295" t="s">
        <v>716</v>
      </c>
      <c r="B158" s="296" t="s">
        <v>717</v>
      </c>
      <c r="C158" s="72">
        <v>49120</v>
      </c>
      <c r="D158" s="73">
        <v>33622</v>
      </c>
      <c r="E158" s="73">
        <v>11768</v>
      </c>
      <c r="F158" s="74">
        <v>3730</v>
      </c>
      <c r="H158" s="194">
        <v>46911</v>
      </c>
      <c r="I158" s="194">
        <v>31986</v>
      </c>
      <c r="J158" s="194">
        <v>11195</v>
      </c>
      <c r="K158" s="194">
        <v>3730</v>
      </c>
      <c r="L158" s="194"/>
      <c r="N158" s="191">
        <f t="shared" si="6"/>
        <v>4.708916885165522</v>
      </c>
      <c r="O158" s="191">
        <f t="shared" si="7"/>
        <v>5.114737697742754</v>
      </c>
      <c r="P158" s="191">
        <f t="shared" si="8"/>
        <v>0</v>
      </c>
      <c r="Q158" s="253"/>
      <c r="R158" s="265"/>
      <c r="S158" s="265"/>
      <c r="T158" s="265"/>
      <c r="U158" s="265"/>
      <c r="W158" s="192"/>
      <c r="X158" s="192"/>
      <c r="Y158" s="192"/>
      <c r="Z158" s="192"/>
    </row>
    <row r="159" spans="1:26" ht="12.75" hidden="1">
      <c r="A159" s="295" t="s">
        <v>718</v>
      </c>
      <c r="B159" s="296" t="s">
        <v>719</v>
      </c>
      <c r="C159" s="72">
        <v>59017</v>
      </c>
      <c r="D159" s="73">
        <v>38109</v>
      </c>
      <c r="E159" s="73">
        <v>13338</v>
      </c>
      <c r="F159" s="74">
        <v>7570</v>
      </c>
      <c r="H159" s="194">
        <v>56505</v>
      </c>
      <c r="I159" s="194">
        <v>36248</v>
      </c>
      <c r="J159" s="194">
        <v>12687</v>
      </c>
      <c r="K159" s="194">
        <v>7570</v>
      </c>
      <c r="L159" s="194"/>
      <c r="N159" s="191">
        <f t="shared" si="6"/>
        <v>4.44562428103707</v>
      </c>
      <c r="O159" s="191">
        <f t="shared" si="7"/>
        <v>5.1340763628338095</v>
      </c>
      <c r="P159" s="191">
        <f t="shared" si="8"/>
        <v>0</v>
      </c>
      <c r="Q159" s="253"/>
      <c r="R159" s="265"/>
      <c r="S159" s="265"/>
      <c r="T159" s="265"/>
      <c r="U159" s="265"/>
      <c r="W159" s="192"/>
      <c r="X159" s="192"/>
      <c r="Y159" s="192"/>
      <c r="Z159" s="192"/>
    </row>
    <row r="160" spans="1:26" ht="12.75" hidden="1">
      <c r="A160" s="295" t="s">
        <v>720</v>
      </c>
      <c r="B160" s="296" t="s">
        <v>721</v>
      </c>
      <c r="C160" s="72">
        <v>62684</v>
      </c>
      <c r="D160" s="73">
        <v>40790</v>
      </c>
      <c r="E160" s="73">
        <v>14277</v>
      </c>
      <c r="F160" s="74">
        <v>7617</v>
      </c>
      <c r="H160" s="194">
        <v>59994</v>
      </c>
      <c r="I160" s="194">
        <v>38798</v>
      </c>
      <c r="J160" s="194">
        <v>13579</v>
      </c>
      <c r="K160" s="194">
        <v>7617</v>
      </c>
      <c r="L160" s="194"/>
      <c r="N160" s="191">
        <f t="shared" si="6"/>
        <v>4.483781711504477</v>
      </c>
      <c r="O160" s="191">
        <f t="shared" si="7"/>
        <v>5.134285272436728</v>
      </c>
      <c r="P160" s="191">
        <f t="shared" si="8"/>
        <v>0</v>
      </c>
      <c r="Q160" s="253"/>
      <c r="R160" s="265"/>
      <c r="S160" s="265"/>
      <c r="T160" s="265"/>
      <c r="U160" s="265"/>
      <c r="W160" s="192"/>
      <c r="X160" s="192"/>
      <c r="Y160" s="192"/>
      <c r="Z160" s="192"/>
    </row>
    <row r="161" spans="1:26" ht="12.75" hidden="1">
      <c r="A161" s="295" t="s">
        <v>722</v>
      </c>
      <c r="B161" s="296" t="s">
        <v>723</v>
      </c>
      <c r="C161" s="72">
        <v>55774</v>
      </c>
      <c r="D161" s="73">
        <v>38585</v>
      </c>
      <c r="E161" s="73">
        <v>13505</v>
      </c>
      <c r="F161" s="74">
        <v>3684</v>
      </c>
      <c r="H161" s="194">
        <v>53237</v>
      </c>
      <c r="I161" s="194">
        <v>36706</v>
      </c>
      <c r="J161" s="194">
        <v>12847</v>
      </c>
      <c r="K161" s="194">
        <v>3684</v>
      </c>
      <c r="L161" s="194"/>
      <c r="N161" s="191">
        <f t="shared" si="6"/>
        <v>4.765482653042056</v>
      </c>
      <c r="O161" s="191">
        <f t="shared" si="7"/>
        <v>5.119054105595808</v>
      </c>
      <c r="P161" s="191">
        <f t="shared" si="8"/>
        <v>0</v>
      </c>
      <c r="Q161" s="253"/>
      <c r="R161" s="265"/>
      <c r="S161" s="265"/>
      <c r="T161" s="265"/>
      <c r="U161" s="265"/>
      <c r="W161" s="192"/>
      <c r="X161" s="192"/>
      <c r="Y161" s="192"/>
      <c r="Z161" s="192"/>
    </row>
    <row r="162" spans="1:26" ht="12.75" hidden="1">
      <c r="A162" s="295" t="s">
        <v>724</v>
      </c>
      <c r="B162" s="296" t="s">
        <v>725</v>
      </c>
      <c r="C162" s="72">
        <v>56789</v>
      </c>
      <c r="D162" s="73">
        <v>36422</v>
      </c>
      <c r="E162" s="73">
        <v>12748</v>
      </c>
      <c r="F162" s="74">
        <v>7619</v>
      </c>
      <c r="H162" s="194">
        <v>54388</v>
      </c>
      <c r="I162" s="194">
        <v>34644</v>
      </c>
      <c r="J162" s="194">
        <v>12125</v>
      </c>
      <c r="K162" s="194">
        <v>7619</v>
      </c>
      <c r="L162" s="194"/>
      <c r="N162" s="191">
        <f t="shared" si="6"/>
        <v>4.414576744870203</v>
      </c>
      <c r="O162" s="191">
        <f t="shared" si="7"/>
        <v>5.132201824269728</v>
      </c>
      <c r="P162" s="191">
        <f t="shared" si="8"/>
        <v>0</v>
      </c>
      <c r="Q162" s="253"/>
      <c r="R162" s="265"/>
      <c r="S162" s="265"/>
      <c r="T162" s="265"/>
      <c r="U162" s="265"/>
      <c r="W162" s="192"/>
      <c r="X162" s="192"/>
      <c r="Y162" s="192"/>
      <c r="Z162" s="192"/>
    </row>
    <row r="163" spans="1:26" ht="12.75">
      <c r="A163" s="1" t="s">
        <v>726</v>
      </c>
      <c r="B163" s="3" t="s">
        <v>727</v>
      </c>
      <c r="C163" s="72">
        <v>54499</v>
      </c>
      <c r="D163" s="73">
        <v>34740</v>
      </c>
      <c r="E163" s="73">
        <v>12159</v>
      </c>
      <c r="F163" s="74">
        <v>7600</v>
      </c>
      <c r="H163" s="194">
        <v>52209</v>
      </c>
      <c r="I163" s="194">
        <v>33044</v>
      </c>
      <c r="J163" s="194">
        <v>11565</v>
      </c>
      <c r="K163" s="194">
        <v>7600</v>
      </c>
      <c r="L163" s="194"/>
      <c r="N163" s="191">
        <f t="shared" si="6"/>
        <v>4.3862169357773695</v>
      </c>
      <c r="O163" s="191">
        <f t="shared" si="7"/>
        <v>5.1325505386757015</v>
      </c>
      <c r="P163" s="191">
        <f t="shared" si="8"/>
        <v>0</v>
      </c>
      <c r="Q163" s="250"/>
      <c r="R163" s="265">
        <v>28</v>
      </c>
      <c r="S163" s="265"/>
      <c r="T163" s="265"/>
      <c r="U163" s="265"/>
      <c r="W163" s="192">
        <v>39</v>
      </c>
      <c r="X163" s="192"/>
      <c r="Y163" s="192"/>
      <c r="Z163" s="192"/>
    </row>
    <row r="164" spans="1:26" ht="12.75" hidden="1">
      <c r="A164" s="295" t="s">
        <v>728</v>
      </c>
      <c r="B164" s="296" t="s">
        <v>729</v>
      </c>
      <c r="C164" s="72">
        <v>50130</v>
      </c>
      <c r="D164" s="73">
        <v>34376</v>
      </c>
      <c r="E164" s="73">
        <v>12032</v>
      </c>
      <c r="F164" s="74">
        <v>3722</v>
      </c>
      <c r="H164" s="194">
        <v>47871</v>
      </c>
      <c r="I164" s="194">
        <v>32703</v>
      </c>
      <c r="J164" s="194">
        <v>11446</v>
      </c>
      <c r="K164" s="194">
        <v>3722</v>
      </c>
      <c r="L164" s="194"/>
      <c r="N164" s="191">
        <f t="shared" si="6"/>
        <v>4.718932130099645</v>
      </c>
      <c r="O164" s="191">
        <f t="shared" si="7"/>
        <v>5.115738617252234</v>
      </c>
      <c r="P164" s="191">
        <f t="shared" si="8"/>
        <v>0</v>
      </c>
      <c r="Q164" s="253"/>
      <c r="R164" s="265"/>
      <c r="S164" s="265"/>
      <c r="T164" s="265"/>
      <c r="U164" s="265"/>
      <c r="W164" s="192"/>
      <c r="X164" s="192"/>
      <c r="Y164" s="192"/>
      <c r="Z164" s="192"/>
    </row>
    <row r="165" spans="1:26" ht="12.75">
      <c r="A165" s="1" t="s">
        <v>730</v>
      </c>
      <c r="B165" s="3" t="s">
        <v>731</v>
      </c>
      <c r="C165" s="72">
        <v>55910</v>
      </c>
      <c r="D165" s="73">
        <v>35786</v>
      </c>
      <c r="E165" s="73">
        <v>12525</v>
      </c>
      <c r="F165" s="74">
        <v>7599</v>
      </c>
      <c r="H165" s="194">
        <v>53552</v>
      </c>
      <c r="I165" s="194">
        <v>34039</v>
      </c>
      <c r="J165" s="194">
        <v>11914</v>
      </c>
      <c r="K165" s="194">
        <v>7599</v>
      </c>
      <c r="L165" s="194"/>
      <c r="N165" s="191">
        <f t="shared" si="6"/>
        <v>4.403196892739757</v>
      </c>
      <c r="O165" s="191">
        <f t="shared" si="7"/>
        <v>5.132348188842201</v>
      </c>
      <c r="P165" s="191">
        <f t="shared" si="8"/>
        <v>0</v>
      </c>
      <c r="Q165" s="250"/>
      <c r="R165" s="265"/>
      <c r="S165" s="265"/>
      <c r="T165" s="265"/>
      <c r="U165" s="265"/>
      <c r="W165" s="192">
        <v>27</v>
      </c>
      <c r="X165" s="192"/>
      <c r="Y165" s="192"/>
      <c r="Z165" s="192"/>
    </row>
    <row r="166" spans="1:26" ht="12.75" hidden="1">
      <c r="A166" s="295" t="s">
        <v>732</v>
      </c>
      <c r="B166" s="296" t="s">
        <v>733</v>
      </c>
      <c r="C166" s="72">
        <v>50320</v>
      </c>
      <c r="D166" s="73">
        <v>34503</v>
      </c>
      <c r="E166" s="73">
        <v>12076</v>
      </c>
      <c r="F166" s="74">
        <v>3741</v>
      </c>
      <c r="H166" s="194">
        <v>48053</v>
      </c>
      <c r="I166" s="194">
        <v>32824</v>
      </c>
      <c r="J166" s="194">
        <v>11488</v>
      </c>
      <c r="K166" s="194">
        <v>3741</v>
      </c>
      <c r="L166" s="194"/>
      <c r="N166" s="191">
        <f t="shared" si="6"/>
        <v>4.717707531267564</v>
      </c>
      <c r="O166" s="191">
        <f t="shared" si="7"/>
        <v>5.115159639288322</v>
      </c>
      <c r="P166" s="191">
        <f t="shared" si="8"/>
        <v>0</v>
      </c>
      <c r="Q166" s="253"/>
      <c r="R166" s="265"/>
      <c r="S166" s="265"/>
      <c r="T166" s="265"/>
      <c r="U166" s="265"/>
      <c r="W166" s="192"/>
      <c r="X166" s="192"/>
      <c r="Y166" s="192"/>
      <c r="Z166" s="192"/>
    </row>
    <row r="167" spans="1:26" ht="12.75" hidden="1">
      <c r="A167" s="295" t="s">
        <v>734</v>
      </c>
      <c r="B167" s="296" t="s">
        <v>735</v>
      </c>
      <c r="C167" s="72">
        <v>58039</v>
      </c>
      <c r="D167" s="73">
        <v>37363</v>
      </c>
      <c r="E167" s="73">
        <v>13077</v>
      </c>
      <c r="F167" s="74">
        <v>7599</v>
      </c>
      <c r="H167" s="194">
        <v>55577</v>
      </c>
      <c r="I167" s="194">
        <v>35539</v>
      </c>
      <c r="J167" s="194">
        <v>12439</v>
      </c>
      <c r="K167" s="194">
        <v>7599</v>
      </c>
      <c r="L167" s="194"/>
      <c r="N167" s="191">
        <f t="shared" si="6"/>
        <v>4.429890062435902</v>
      </c>
      <c r="O167" s="191">
        <f t="shared" si="7"/>
        <v>5.132389768986172</v>
      </c>
      <c r="P167" s="191">
        <f t="shared" si="8"/>
        <v>0</v>
      </c>
      <c r="Q167" s="253"/>
      <c r="R167" s="265"/>
      <c r="S167" s="265"/>
      <c r="T167" s="265"/>
      <c r="U167" s="265"/>
      <c r="W167" s="192"/>
      <c r="X167" s="192"/>
      <c r="Y167" s="192"/>
      <c r="Z167" s="192"/>
    </row>
    <row r="168" spans="1:26" ht="12.75" hidden="1">
      <c r="A168" s="295" t="s">
        <v>736</v>
      </c>
      <c r="B168" s="296" t="s">
        <v>737</v>
      </c>
      <c r="C168" s="76">
        <v>52738</v>
      </c>
      <c r="D168" s="77">
        <v>33422</v>
      </c>
      <c r="E168" s="77">
        <v>11698</v>
      </c>
      <c r="F168" s="78">
        <v>7618</v>
      </c>
      <c r="H168" s="201">
        <v>50529</v>
      </c>
      <c r="I168" s="201">
        <v>31786</v>
      </c>
      <c r="J168" s="201">
        <v>11125</v>
      </c>
      <c r="K168" s="201">
        <v>7618</v>
      </c>
      <c r="L168" s="201"/>
      <c r="N168" s="191">
        <f t="shared" si="6"/>
        <v>4.3717469176116595</v>
      </c>
      <c r="O168" s="191">
        <f t="shared" si="7"/>
        <v>5.146920027685155</v>
      </c>
      <c r="P168" s="191">
        <f t="shared" si="8"/>
        <v>0</v>
      </c>
      <c r="Q168" s="253"/>
      <c r="R168" s="265"/>
      <c r="S168" s="265"/>
      <c r="T168" s="265"/>
      <c r="U168" s="265"/>
      <c r="W168" s="192"/>
      <c r="X168" s="192"/>
      <c r="Y168" s="192"/>
      <c r="Z168" s="192"/>
    </row>
    <row r="169" spans="1:26" ht="12.75" hidden="1">
      <c r="A169" s="295" t="s">
        <v>738</v>
      </c>
      <c r="B169" s="296" t="s">
        <v>737</v>
      </c>
      <c r="C169" s="72">
        <v>3926</v>
      </c>
      <c r="D169" s="73">
        <v>200</v>
      </c>
      <c r="E169" s="73">
        <v>70</v>
      </c>
      <c r="F169" s="74">
        <v>3656</v>
      </c>
      <c r="H169" s="194">
        <v>3926</v>
      </c>
      <c r="I169" s="194">
        <v>200</v>
      </c>
      <c r="J169" s="194">
        <v>70</v>
      </c>
      <c r="K169" s="194">
        <v>3656</v>
      </c>
      <c r="L169" s="194"/>
      <c r="N169" s="191">
        <f t="shared" si="6"/>
        <v>0</v>
      </c>
      <c r="O169" s="191">
        <f t="shared" si="7"/>
        <v>0</v>
      </c>
      <c r="P169" s="191">
        <f t="shared" si="8"/>
        <v>0</v>
      </c>
      <c r="Q169" s="253"/>
      <c r="R169" s="265"/>
      <c r="S169" s="265"/>
      <c r="T169" s="265"/>
      <c r="U169" s="265"/>
      <c r="W169" s="192"/>
      <c r="X169" s="192"/>
      <c r="Y169" s="192"/>
      <c r="Z169" s="192"/>
    </row>
    <row r="170" spans="1:26" ht="12.75" hidden="1">
      <c r="A170" s="295" t="s">
        <v>739</v>
      </c>
      <c r="B170" s="296" t="s">
        <v>740</v>
      </c>
      <c r="C170" s="72">
        <v>57523</v>
      </c>
      <c r="D170" s="73">
        <v>36992</v>
      </c>
      <c r="E170" s="73">
        <v>12947</v>
      </c>
      <c r="F170" s="74">
        <v>7584</v>
      </c>
      <c r="H170" s="194">
        <v>55085</v>
      </c>
      <c r="I170" s="194">
        <v>35186</v>
      </c>
      <c r="J170" s="194">
        <v>12315</v>
      </c>
      <c r="K170" s="194">
        <v>7584</v>
      </c>
      <c r="L170" s="194"/>
      <c r="N170" s="191">
        <f t="shared" si="6"/>
        <v>4.425887265135714</v>
      </c>
      <c r="O170" s="191">
        <f t="shared" si="7"/>
        <v>5.132723242198594</v>
      </c>
      <c r="P170" s="191">
        <f t="shared" si="8"/>
        <v>0</v>
      </c>
      <c r="Q170" s="253"/>
      <c r="R170" s="265"/>
      <c r="S170" s="265"/>
      <c r="T170" s="265"/>
      <c r="U170" s="265"/>
      <c r="W170" s="192"/>
      <c r="X170" s="192"/>
      <c r="Y170" s="192"/>
      <c r="Z170" s="192"/>
    </row>
    <row r="171" spans="1:26" ht="12.75" hidden="1">
      <c r="A171" s="295" t="s">
        <v>741</v>
      </c>
      <c r="B171" s="296" t="s">
        <v>742</v>
      </c>
      <c r="C171" s="72">
        <v>56313</v>
      </c>
      <c r="D171" s="73">
        <v>36060</v>
      </c>
      <c r="E171" s="73">
        <v>12621</v>
      </c>
      <c r="F171" s="74">
        <v>7632</v>
      </c>
      <c r="H171" s="194">
        <v>53937</v>
      </c>
      <c r="I171" s="194">
        <v>34300</v>
      </c>
      <c r="J171" s="194">
        <v>12005</v>
      </c>
      <c r="K171" s="194">
        <v>7632</v>
      </c>
      <c r="L171" s="194"/>
      <c r="N171" s="191">
        <f t="shared" si="6"/>
        <v>4.40513932921742</v>
      </c>
      <c r="O171" s="191">
        <f t="shared" si="7"/>
        <v>5.131195335276971</v>
      </c>
      <c r="P171" s="191">
        <f t="shared" si="8"/>
        <v>0</v>
      </c>
      <c r="Q171" s="253"/>
      <c r="R171" s="265"/>
      <c r="S171" s="265"/>
      <c r="T171" s="265"/>
      <c r="U171" s="265"/>
      <c r="W171" s="192"/>
      <c r="X171" s="192"/>
      <c r="Y171" s="192"/>
      <c r="Z171" s="192"/>
    </row>
    <row r="172" spans="1:26" ht="12.75">
      <c r="A172" s="1" t="s">
        <v>743</v>
      </c>
      <c r="B172" s="3" t="s">
        <v>744</v>
      </c>
      <c r="C172" s="72">
        <v>55049</v>
      </c>
      <c r="D172" s="73">
        <v>35168</v>
      </c>
      <c r="E172" s="73">
        <v>12309</v>
      </c>
      <c r="F172" s="74">
        <v>7572</v>
      </c>
      <c r="H172" s="194">
        <v>52731</v>
      </c>
      <c r="I172" s="194">
        <v>33451</v>
      </c>
      <c r="J172" s="194">
        <v>11708</v>
      </c>
      <c r="K172" s="194">
        <v>7572</v>
      </c>
      <c r="L172" s="194"/>
      <c r="N172" s="191">
        <f t="shared" si="6"/>
        <v>4.395896152168561</v>
      </c>
      <c r="O172" s="191">
        <f t="shared" si="7"/>
        <v>5.1328809303159915</v>
      </c>
      <c r="P172" s="191">
        <f t="shared" si="8"/>
        <v>0</v>
      </c>
      <c r="Q172" s="250"/>
      <c r="R172" s="265">
        <v>24</v>
      </c>
      <c r="S172" s="265"/>
      <c r="T172" s="265"/>
      <c r="U172" s="265"/>
      <c r="W172" s="192">
        <v>55</v>
      </c>
      <c r="X172" s="192"/>
      <c r="Y172" s="192"/>
      <c r="Z172" s="192"/>
    </row>
    <row r="173" spans="1:26" ht="12.75" hidden="1">
      <c r="A173" s="295" t="s">
        <v>745</v>
      </c>
      <c r="B173" s="296" t="s">
        <v>746</v>
      </c>
      <c r="C173" s="72">
        <v>6755</v>
      </c>
      <c r="D173" s="73">
        <v>0</v>
      </c>
      <c r="E173" s="73">
        <v>0</v>
      </c>
      <c r="F173" s="74">
        <v>6755</v>
      </c>
      <c r="H173" s="194">
        <v>6755</v>
      </c>
      <c r="I173" s="194">
        <v>0</v>
      </c>
      <c r="J173" s="194">
        <v>0</v>
      </c>
      <c r="K173" s="194">
        <v>6755</v>
      </c>
      <c r="L173" s="194"/>
      <c r="N173" s="191">
        <f t="shared" si="6"/>
        <v>0</v>
      </c>
      <c r="O173" s="191" t="e">
        <f t="shared" si="7"/>
        <v>#DIV/0!</v>
      </c>
      <c r="P173" s="191">
        <f t="shared" si="8"/>
        <v>0</v>
      </c>
      <c r="Q173" s="253"/>
      <c r="R173" s="265"/>
      <c r="S173" s="265"/>
      <c r="T173" s="265"/>
      <c r="U173" s="265"/>
      <c r="W173" s="192"/>
      <c r="X173" s="192"/>
      <c r="Y173" s="192"/>
      <c r="Z173" s="192"/>
    </row>
    <row r="174" spans="1:26" ht="12.75" hidden="1">
      <c r="A174" s="295" t="s">
        <v>747</v>
      </c>
      <c r="B174" s="296" t="s">
        <v>748</v>
      </c>
      <c r="C174" s="72">
        <v>0</v>
      </c>
      <c r="D174" s="73">
        <v>0</v>
      </c>
      <c r="E174" s="73">
        <v>0</v>
      </c>
      <c r="F174" s="74">
        <v>0</v>
      </c>
      <c r="H174" s="194">
        <v>0</v>
      </c>
      <c r="I174" s="194">
        <v>0</v>
      </c>
      <c r="J174" s="194">
        <v>0</v>
      </c>
      <c r="K174" s="194">
        <v>0</v>
      </c>
      <c r="L174" s="194"/>
      <c r="N174" s="191" t="str">
        <f t="shared" si="6"/>
        <v>-</v>
      </c>
      <c r="O174" s="191" t="str">
        <f t="shared" si="7"/>
        <v>-</v>
      </c>
      <c r="P174" s="191" t="str">
        <f t="shared" si="8"/>
        <v>-</v>
      </c>
      <c r="Q174" s="253"/>
      <c r="R174" s="265"/>
      <c r="S174" s="265"/>
      <c r="T174" s="265"/>
      <c r="U174" s="265"/>
      <c r="W174" s="192"/>
      <c r="X174" s="192"/>
      <c r="Y174" s="192"/>
      <c r="Z174" s="192"/>
    </row>
    <row r="175" spans="1:26" ht="12.75" hidden="1">
      <c r="A175" s="295" t="s">
        <v>749</v>
      </c>
      <c r="B175" s="296" t="s">
        <v>251</v>
      </c>
      <c r="C175" s="72">
        <v>0</v>
      </c>
      <c r="D175" s="73">
        <v>0</v>
      </c>
      <c r="E175" s="73">
        <v>0</v>
      </c>
      <c r="F175" s="74">
        <v>0</v>
      </c>
      <c r="H175" s="194">
        <v>0</v>
      </c>
      <c r="I175" s="194">
        <v>0</v>
      </c>
      <c r="J175" s="194">
        <v>0</v>
      </c>
      <c r="K175" s="194">
        <v>0</v>
      </c>
      <c r="L175" s="194"/>
      <c r="N175" s="191" t="str">
        <f t="shared" si="6"/>
        <v>-</v>
      </c>
      <c r="O175" s="191" t="str">
        <f t="shared" si="7"/>
        <v>-</v>
      </c>
      <c r="P175" s="191" t="str">
        <f t="shared" si="8"/>
        <v>-</v>
      </c>
      <c r="Q175" s="253"/>
      <c r="R175" s="265"/>
      <c r="S175" s="265"/>
      <c r="T175" s="265"/>
      <c r="U175" s="265"/>
      <c r="W175" s="192"/>
      <c r="X175" s="192"/>
      <c r="Y175" s="192"/>
      <c r="Z175" s="192"/>
    </row>
    <row r="176" spans="1:26" ht="12.75" hidden="1">
      <c r="A176" s="295" t="s">
        <v>750</v>
      </c>
      <c r="B176" s="296" t="s">
        <v>751</v>
      </c>
      <c r="C176" s="72">
        <v>70457</v>
      </c>
      <c r="D176" s="73">
        <v>47073</v>
      </c>
      <c r="E176" s="73">
        <v>16476</v>
      </c>
      <c r="F176" s="74">
        <v>6908</v>
      </c>
      <c r="H176" s="194">
        <v>67346</v>
      </c>
      <c r="I176" s="194">
        <v>44769</v>
      </c>
      <c r="J176" s="194">
        <v>15669</v>
      </c>
      <c r="K176" s="194">
        <v>6908</v>
      </c>
      <c r="L176" s="194"/>
      <c r="N176" s="191">
        <f t="shared" si="6"/>
        <v>4.6194280283907005</v>
      </c>
      <c r="O176" s="191">
        <f t="shared" si="7"/>
        <v>5.1464182805065946</v>
      </c>
      <c r="P176" s="191">
        <f t="shared" si="8"/>
        <v>0</v>
      </c>
      <c r="Q176" s="253"/>
      <c r="R176" s="265"/>
      <c r="S176" s="265"/>
      <c r="T176" s="265"/>
      <c r="U176" s="265"/>
      <c r="W176" s="192"/>
      <c r="X176" s="192"/>
      <c r="Y176" s="192"/>
      <c r="Z176" s="192"/>
    </row>
    <row r="177" spans="1:26" ht="12.75" hidden="1">
      <c r="A177" s="295" t="s">
        <v>752</v>
      </c>
      <c r="B177" s="296" t="s">
        <v>753</v>
      </c>
      <c r="C177" s="72">
        <v>62245</v>
      </c>
      <c r="D177" s="73">
        <v>41004</v>
      </c>
      <c r="E177" s="73">
        <v>14351</v>
      </c>
      <c r="F177" s="74">
        <v>6890</v>
      </c>
      <c r="H177" s="194">
        <v>59543</v>
      </c>
      <c r="I177" s="194">
        <v>39002</v>
      </c>
      <c r="J177" s="194">
        <v>13651</v>
      </c>
      <c r="K177" s="194">
        <v>6890</v>
      </c>
      <c r="L177" s="194"/>
      <c r="N177" s="191">
        <f t="shared" si="6"/>
        <v>4.537896982012995</v>
      </c>
      <c r="O177" s="191">
        <f t="shared" si="7"/>
        <v>5.133070098969284</v>
      </c>
      <c r="P177" s="191">
        <f t="shared" si="8"/>
        <v>0</v>
      </c>
      <c r="Q177" s="253"/>
      <c r="R177" s="265"/>
      <c r="S177" s="265"/>
      <c r="T177" s="265"/>
      <c r="U177" s="265"/>
      <c r="W177" s="192"/>
      <c r="X177" s="192"/>
      <c r="Y177" s="192"/>
      <c r="Z177" s="192"/>
    </row>
    <row r="178" spans="1:26" ht="12.75">
      <c r="A178" s="1" t="s">
        <v>754</v>
      </c>
      <c r="B178" s="3" t="s">
        <v>755</v>
      </c>
      <c r="C178" s="72">
        <v>59818</v>
      </c>
      <c r="D178" s="73">
        <v>39207</v>
      </c>
      <c r="E178" s="73">
        <v>13722</v>
      </c>
      <c r="F178" s="74">
        <v>6889</v>
      </c>
      <c r="H178" s="194">
        <v>57235</v>
      </c>
      <c r="I178" s="194">
        <v>37293</v>
      </c>
      <c r="J178" s="194">
        <v>13053</v>
      </c>
      <c r="K178" s="194">
        <v>6889</v>
      </c>
      <c r="L178" s="194"/>
      <c r="N178" s="191">
        <f t="shared" si="6"/>
        <v>4.512972831309511</v>
      </c>
      <c r="O178" s="191">
        <f t="shared" si="7"/>
        <v>5.132330464162166</v>
      </c>
      <c r="P178" s="191">
        <f t="shared" si="8"/>
        <v>0</v>
      </c>
      <c r="Q178" s="250"/>
      <c r="R178" s="265">
        <v>102</v>
      </c>
      <c r="S178" s="265"/>
      <c r="T178" s="265"/>
      <c r="U178" s="265"/>
      <c r="W178" s="192">
        <v>165</v>
      </c>
      <c r="X178" s="192"/>
      <c r="Y178" s="192"/>
      <c r="Z178" s="192"/>
    </row>
    <row r="179" spans="1:26" ht="12.75" hidden="1">
      <c r="A179" s="295" t="s">
        <v>756</v>
      </c>
      <c r="B179" s="296" t="s">
        <v>757</v>
      </c>
      <c r="C179" s="72">
        <v>55278</v>
      </c>
      <c r="D179" s="73">
        <v>35852</v>
      </c>
      <c r="E179" s="73">
        <v>12548</v>
      </c>
      <c r="F179" s="74">
        <v>6878</v>
      </c>
      <c r="H179" s="194">
        <v>52916</v>
      </c>
      <c r="I179" s="194">
        <v>34102</v>
      </c>
      <c r="J179" s="194">
        <v>11936</v>
      </c>
      <c r="K179" s="194">
        <v>6878</v>
      </c>
      <c r="L179" s="194"/>
      <c r="N179" s="191">
        <f t="shared" si="6"/>
        <v>4.463678282561048</v>
      </c>
      <c r="O179" s="191">
        <f t="shared" si="7"/>
        <v>5.131663832033311</v>
      </c>
      <c r="P179" s="191">
        <f t="shared" si="8"/>
        <v>0</v>
      </c>
      <c r="Q179" s="253"/>
      <c r="R179" s="265"/>
      <c r="S179" s="265"/>
      <c r="T179" s="265"/>
      <c r="U179" s="265"/>
      <c r="W179" s="192"/>
      <c r="X179" s="192"/>
      <c r="Y179" s="192"/>
      <c r="Z179" s="192"/>
    </row>
    <row r="180" spans="1:26" ht="12.75" customHeight="1" hidden="1">
      <c r="A180" s="295" t="s">
        <v>758</v>
      </c>
      <c r="B180" s="296" t="s">
        <v>759</v>
      </c>
      <c r="C180" s="72">
        <v>64523</v>
      </c>
      <c r="D180" s="73">
        <v>41184</v>
      </c>
      <c r="E180" s="73">
        <v>14414</v>
      </c>
      <c r="F180" s="74">
        <v>8925</v>
      </c>
      <c r="H180" s="194">
        <v>61809</v>
      </c>
      <c r="I180" s="194">
        <v>39173</v>
      </c>
      <c r="J180" s="194">
        <v>13711</v>
      </c>
      <c r="K180" s="194">
        <v>8925</v>
      </c>
      <c r="L180" s="194"/>
      <c r="N180" s="191">
        <f t="shared" si="6"/>
        <v>4.39094630231844</v>
      </c>
      <c r="O180" s="191">
        <f t="shared" si="7"/>
        <v>5.13363796492483</v>
      </c>
      <c r="P180" s="191">
        <f t="shared" si="8"/>
        <v>0</v>
      </c>
      <c r="Q180" s="253"/>
      <c r="R180" s="265"/>
      <c r="S180" s="265"/>
      <c r="T180" s="265"/>
      <c r="U180" s="265"/>
      <c r="W180" s="192"/>
      <c r="X180" s="192"/>
      <c r="Y180" s="192"/>
      <c r="Z180" s="192"/>
    </row>
    <row r="181" spans="1:26" ht="12.75" customHeight="1" hidden="1">
      <c r="A181" s="295" t="s">
        <v>760</v>
      </c>
      <c r="B181" s="296" t="s">
        <v>761</v>
      </c>
      <c r="C181" s="72">
        <v>61453</v>
      </c>
      <c r="D181" s="73">
        <v>38918</v>
      </c>
      <c r="E181" s="73">
        <v>13621</v>
      </c>
      <c r="F181" s="74">
        <v>8914</v>
      </c>
      <c r="H181" s="194">
        <v>58888</v>
      </c>
      <c r="I181" s="194">
        <v>37018</v>
      </c>
      <c r="J181" s="194">
        <v>12956</v>
      </c>
      <c r="K181" s="194">
        <v>8914</v>
      </c>
      <c r="L181" s="194"/>
      <c r="N181" s="191">
        <f t="shared" si="6"/>
        <v>4.3557261241679015</v>
      </c>
      <c r="O181" s="191">
        <f t="shared" si="7"/>
        <v>5.132638176022482</v>
      </c>
      <c r="P181" s="191">
        <f t="shared" si="8"/>
        <v>0</v>
      </c>
      <c r="Q181" s="253"/>
      <c r="R181" s="265"/>
      <c r="S181" s="265"/>
      <c r="T181" s="265"/>
      <c r="U181" s="265"/>
      <c r="W181" s="192"/>
      <c r="X181" s="192"/>
      <c r="Y181" s="192"/>
      <c r="Z181" s="192"/>
    </row>
    <row r="182" spans="1:26" ht="12.75">
      <c r="A182" s="1" t="s">
        <v>762</v>
      </c>
      <c r="B182" s="3" t="s">
        <v>763</v>
      </c>
      <c r="C182" s="72">
        <v>60309</v>
      </c>
      <c r="D182" s="73">
        <v>38068</v>
      </c>
      <c r="E182" s="73">
        <v>13324</v>
      </c>
      <c r="F182" s="74">
        <v>8917</v>
      </c>
      <c r="H182" s="194">
        <v>57799</v>
      </c>
      <c r="I182" s="194">
        <v>36209</v>
      </c>
      <c r="J182" s="194">
        <v>12673</v>
      </c>
      <c r="K182" s="194">
        <v>8917</v>
      </c>
      <c r="L182" s="194"/>
      <c r="N182" s="191">
        <f t="shared" si="6"/>
        <v>4.342635685738514</v>
      </c>
      <c r="O182" s="191">
        <f t="shared" si="7"/>
        <v>5.134082686624879</v>
      </c>
      <c r="P182" s="191">
        <f t="shared" si="8"/>
        <v>0</v>
      </c>
      <c r="Q182" s="250"/>
      <c r="R182" s="265">
        <v>17</v>
      </c>
      <c r="S182" s="265"/>
      <c r="T182" s="265"/>
      <c r="U182" s="265"/>
      <c r="W182" s="192">
        <v>17</v>
      </c>
      <c r="X182" s="192"/>
      <c r="Y182" s="192"/>
      <c r="Z182" s="192"/>
    </row>
    <row r="183" spans="1:26" ht="12.75" customHeight="1" hidden="1">
      <c r="A183" s="295" t="s">
        <v>764</v>
      </c>
      <c r="B183" s="296" t="s">
        <v>765</v>
      </c>
      <c r="C183" s="72">
        <v>71841</v>
      </c>
      <c r="D183" s="73">
        <v>45090</v>
      </c>
      <c r="E183" s="73">
        <v>15782</v>
      </c>
      <c r="F183" s="74">
        <v>10969</v>
      </c>
      <c r="H183" s="194">
        <v>68868</v>
      </c>
      <c r="I183" s="194">
        <v>42888</v>
      </c>
      <c r="J183" s="194">
        <v>15011</v>
      </c>
      <c r="K183" s="194">
        <v>10969</v>
      </c>
      <c r="L183" s="194"/>
      <c r="N183" s="191">
        <f t="shared" si="6"/>
        <v>4.316954173200898</v>
      </c>
      <c r="O183" s="191">
        <f t="shared" si="7"/>
        <v>5.134303301622836</v>
      </c>
      <c r="P183" s="191">
        <f t="shared" si="8"/>
        <v>0</v>
      </c>
      <c r="Q183" s="253"/>
      <c r="R183" s="265"/>
      <c r="S183" s="265"/>
      <c r="T183" s="265"/>
      <c r="U183" s="265"/>
      <c r="W183" s="192"/>
      <c r="X183" s="192"/>
      <c r="Y183" s="192"/>
      <c r="Z183" s="192"/>
    </row>
    <row r="184" spans="1:26" ht="12.75" hidden="1">
      <c r="A184" s="295" t="s">
        <v>766</v>
      </c>
      <c r="B184" s="296" t="s">
        <v>767</v>
      </c>
      <c r="C184" s="72">
        <v>8908</v>
      </c>
      <c r="D184" s="73">
        <v>100</v>
      </c>
      <c r="E184" s="73">
        <v>35</v>
      </c>
      <c r="F184" s="74">
        <v>8773</v>
      </c>
      <c r="H184" s="194">
        <v>8908</v>
      </c>
      <c r="I184" s="194">
        <v>100</v>
      </c>
      <c r="J184" s="194">
        <v>35</v>
      </c>
      <c r="K184" s="194">
        <v>8773</v>
      </c>
      <c r="L184" s="194"/>
      <c r="N184" s="191">
        <f t="shared" si="6"/>
        <v>0</v>
      </c>
      <c r="O184" s="191">
        <f t="shared" si="7"/>
        <v>0</v>
      </c>
      <c r="P184" s="191">
        <f t="shared" si="8"/>
        <v>0</v>
      </c>
      <c r="Q184" s="253"/>
      <c r="R184" s="265"/>
      <c r="S184" s="265"/>
      <c r="T184" s="265"/>
      <c r="U184" s="265"/>
      <c r="W184" s="192"/>
      <c r="X184" s="192"/>
      <c r="Y184" s="192"/>
      <c r="Z184" s="192"/>
    </row>
    <row r="185" spans="1:26" ht="12.75" hidden="1">
      <c r="A185" s="295" t="s">
        <v>768</v>
      </c>
      <c r="B185" s="296" t="s">
        <v>769</v>
      </c>
      <c r="C185" s="72">
        <v>10940</v>
      </c>
      <c r="D185" s="73">
        <v>100</v>
      </c>
      <c r="E185" s="73">
        <v>35</v>
      </c>
      <c r="F185" s="74">
        <v>10805</v>
      </c>
      <c r="H185" s="194">
        <v>10940</v>
      </c>
      <c r="I185" s="194">
        <v>100</v>
      </c>
      <c r="J185" s="194">
        <v>35</v>
      </c>
      <c r="K185" s="194">
        <v>10805</v>
      </c>
      <c r="L185" s="194"/>
      <c r="N185" s="191">
        <f t="shared" si="6"/>
        <v>0</v>
      </c>
      <c r="O185" s="191">
        <f t="shared" si="7"/>
        <v>0</v>
      </c>
      <c r="P185" s="191">
        <f t="shared" si="8"/>
        <v>0</v>
      </c>
      <c r="Q185" s="253"/>
      <c r="R185" s="265"/>
      <c r="S185" s="265"/>
      <c r="T185" s="265"/>
      <c r="U185" s="265"/>
      <c r="W185" s="192"/>
      <c r="X185" s="192"/>
      <c r="Y185" s="192"/>
      <c r="Z185" s="192"/>
    </row>
    <row r="186" spans="1:26" ht="12.75" hidden="1">
      <c r="A186" s="295" t="s">
        <v>770</v>
      </c>
      <c r="B186" s="296" t="s">
        <v>771</v>
      </c>
      <c r="C186" s="72">
        <v>57068</v>
      </c>
      <c r="D186" s="73">
        <v>34180</v>
      </c>
      <c r="E186" s="73">
        <v>11963</v>
      </c>
      <c r="F186" s="74">
        <v>10925</v>
      </c>
      <c r="H186" s="194">
        <v>54816</v>
      </c>
      <c r="I186" s="194">
        <v>32512</v>
      </c>
      <c r="J186" s="194">
        <v>11379</v>
      </c>
      <c r="K186" s="194">
        <v>10925</v>
      </c>
      <c r="L186" s="194"/>
      <c r="N186" s="191">
        <f t="shared" si="6"/>
        <v>4.10828955049621</v>
      </c>
      <c r="O186" s="191">
        <f t="shared" si="7"/>
        <v>5.130413385826785</v>
      </c>
      <c r="P186" s="191">
        <f t="shared" si="8"/>
        <v>0</v>
      </c>
      <c r="Q186" s="253"/>
      <c r="R186" s="265"/>
      <c r="S186" s="265"/>
      <c r="T186" s="265"/>
      <c r="U186" s="265"/>
      <c r="W186" s="192"/>
      <c r="X186" s="192"/>
      <c r="Y186" s="192"/>
      <c r="Z186" s="192"/>
    </row>
    <row r="187" spans="1:26" ht="12.75" hidden="1">
      <c r="A187" s="295" t="s">
        <v>772</v>
      </c>
      <c r="B187" s="296" t="s">
        <v>773</v>
      </c>
      <c r="C187" s="72">
        <v>69530</v>
      </c>
      <c r="D187" s="73">
        <v>43380</v>
      </c>
      <c r="E187" s="73">
        <v>15183</v>
      </c>
      <c r="F187" s="74">
        <v>10967</v>
      </c>
      <c r="H187" s="194">
        <v>66669</v>
      </c>
      <c r="I187" s="194">
        <v>41261</v>
      </c>
      <c r="J187" s="194">
        <v>14441</v>
      </c>
      <c r="K187" s="194">
        <v>10967</v>
      </c>
      <c r="L187" s="194"/>
      <c r="N187" s="191">
        <f t="shared" si="6"/>
        <v>4.291349802756898</v>
      </c>
      <c r="O187" s="191">
        <f t="shared" si="7"/>
        <v>5.1356002035820865</v>
      </c>
      <c r="P187" s="191">
        <f t="shared" si="8"/>
        <v>0</v>
      </c>
      <c r="Q187" s="253"/>
      <c r="R187" s="265"/>
      <c r="S187" s="265"/>
      <c r="T187" s="265"/>
      <c r="U187" s="265"/>
      <c r="W187" s="192"/>
      <c r="X187" s="192"/>
      <c r="Y187" s="192"/>
      <c r="Z187" s="192"/>
    </row>
    <row r="188" spans="1:26" ht="12.75" hidden="1">
      <c r="A188" s="295" t="s">
        <v>774</v>
      </c>
      <c r="B188" s="296" t="s">
        <v>775</v>
      </c>
      <c r="C188" s="72">
        <v>81147</v>
      </c>
      <c r="D188" s="73">
        <v>53481</v>
      </c>
      <c r="E188" s="73">
        <v>18718</v>
      </c>
      <c r="F188" s="74">
        <v>8948</v>
      </c>
      <c r="H188" s="194">
        <v>77620</v>
      </c>
      <c r="I188" s="194">
        <v>50868</v>
      </c>
      <c r="J188" s="194">
        <v>17804</v>
      </c>
      <c r="K188" s="194">
        <v>8948</v>
      </c>
      <c r="L188" s="194"/>
      <c r="N188" s="191">
        <f t="shared" si="6"/>
        <v>4.543931976294772</v>
      </c>
      <c r="O188" s="191">
        <f t="shared" si="7"/>
        <v>5.13682472281198</v>
      </c>
      <c r="P188" s="191">
        <f t="shared" si="8"/>
        <v>0</v>
      </c>
      <c r="Q188" s="253"/>
      <c r="R188" s="265"/>
      <c r="S188" s="265"/>
      <c r="T188" s="265"/>
      <c r="U188" s="265"/>
      <c r="W188" s="192"/>
      <c r="X188" s="192"/>
      <c r="Y188" s="192"/>
      <c r="Z188" s="192"/>
    </row>
    <row r="189" spans="1:26" ht="12.75" hidden="1">
      <c r="A189" s="295" t="s">
        <v>776</v>
      </c>
      <c r="B189" s="296" t="s">
        <v>777</v>
      </c>
      <c r="C189" s="72">
        <v>55685</v>
      </c>
      <c r="D189" s="73">
        <v>36166</v>
      </c>
      <c r="E189" s="73">
        <v>12658</v>
      </c>
      <c r="F189" s="74">
        <v>6861</v>
      </c>
      <c r="H189" s="194">
        <v>53301</v>
      </c>
      <c r="I189" s="194">
        <v>34400</v>
      </c>
      <c r="J189" s="194">
        <v>12040</v>
      </c>
      <c r="K189" s="194">
        <v>6861</v>
      </c>
      <c r="L189" s="194"/>
      <c r="N189" s="191">
        <f t="shared" si="6"/>
        <v>4.4727115813962115</v>
      </c>
      <c r="O189" s="191">
        <f t="shared" si="7"/>
        <v>5.13372093023257</v>
      </c>
      <c r="P189" s="191">
        <f t="shared" si="8"/>
        <v>0</v>
      </c>
      <c r="Q189" s="253"/>
      <c r="R189" s="265"/>
      <c r="S189" s="265"/>
      <c r="T189" s="265"/>
      <c r="U189" s="265"/>
      <c r="W189" s="192"/>
      <c r="X189" s="192"/>
      <c r="Y189" s="192"/>
      <c r="Z189" s="192"/>
    </row>
    <row r="190" spans="1:26" ht="12.75" hidden="1">
      <c r="A190" s="295" t="s">
        <v>778</v>
      </c>
      <c r="B190" s="296" t="s">
        <v>779</v>
      </c>
      <c r="C190" s="72">
        <v>0</v>
      </c>
      <c r="D190" s="73">
        <v>0</v>
      </c>
      <c r="E190" s="73">
        <v>0</v>
      </c>
      <c r="F190" s="74">
        <v>0</v>
      </c>
      <c r="H190" s="194">
        <v>0</v>
      </c>
      <c r="I190" s="194">
        <v>0</v>
      </c>
      <c r="J190" s="194">
        <v>0</v>
      </c>
      <c r="K190" s="194">
        <v>0</v>
      </c>
      <c r="L190" s="194"/>
      <c r="N190" s="191" t="str">
        <f t="shared" si="6"/>
        <v>-</v>
      </c>
      <c r="O190" s="191" t="str">
        <f t="shared" si="7"/>
        <v>-</v>
      </c>
      <c r="P190" s="191" t="str">
        <f t="shared" si="8"/>
        <v>-</v>
      </c>
      <c r="Q190" s="253"/>
      <c r="R190" s="265"/>
      <c r="S190" s="265"/>
      <c r="T190" s="265"/>
      <c r="U190" s="265"/>
      <c r="W190" s="192"/>
      <c r="X190" s="192"/>
      <c r="Y190" s="192"/>
      <c r="Z190" s="192"/>
    </row>
    <row r="191" spans="1:26" ht="12.75" hidden="1">
      <c r="A191" s="295" t="s">
        <v>780</v>
      </c>
      <c r="B191" s="296" t="s">
        <v>781</v>
      </c>
      <c r="C191" s="72">
        <v>0</v>
      </c>
      <c r="D191" s="73">
        <v>0</v>
      </c>
      <c r="E191" s="73">
        <v>0</v>
      </c>
      <c r="F191" s="74">
        <v>0</v>
      </c>
      <c r="H191" s="194">
        <v>0</v>
      </c>
      <c r="I191" s="194">
        <v>0</v>
      </c>
      <c r="J191" s="194">
        <v>0</v>
      </c>
      <c r="K191" s="194">
        <v>0</v>
      </c>
      <c r="L191" s="194"/>
      <c r="N191" s="191" t="str">
        <f t="shared" si="6"/>
        <v>-</v>
      </c>
      <c r="O191" s="191" t="str">
        <f t="shared" si="7"/>
        <v>-</v>
      </c>
      <c r="P191" s="191" t="str">
        <f t="shared" si="8"/>
        <v>-</v>
      </c>
      <c r="Q191" s="253"/>
      <c r="R191" s="265"/>
      <c r="S191" s="265"/>
      <c r="T191" s="265"/>
      <c r="U191" s="265"/>
      <c r="W191" s="192"/>
      <c r="X191" s="192"/>
      <c r="Y191" s="192"/>
      <c r="Z191" s="192"/>
    </row>
    <row r="192" spans="1:26" ht="12.75" hidden="1">
      <c r="A192" s="295" t="s">
        <v>782</v>
      </c>
      <c r="B192" s="296" t="s">
        <v>783</v>
      </c>
      <c r="C192" s="72">
        <v>0</v>
      </c>
      <c r="D192" s="73">
        <v>0</v>
      </c>
      <c r="E192" s="73">
        <v>0</v>
      </c>
      <c r="F192" s="74">
        <v>0</v>
      </c>
      <c r="H192" s="194">
        <v>0</v>
      </c>
      <c r="I192" s="194">
        <v>0</v>
      </c>
      <c r="J192" s="194">
        <v>0</v>
      </c>
      <c r="K192" s="194">
        <v>0</v>
      </c>
      <c r="L192" s="194"/>
      <c r="N192" s="191" t="str">
        <f t="shared" si="6"/>
        <v>-</v>
      </c>
      <c r="O192" s="191" t="str">
        <f t="shared" si="7"/>
        <v>-</v>
      </c>
      <c r="P192" s="191" t="str">
        <f t="shared" si="8"/>
        <v>-</v>
      </c>
      <c r="Q192" s="253"/>
      <c r="R192" s="265"/>
      <c r="S192" s="265"/>
      <c r="T192" s="265"/>
      <c r="U192" s="265"/>
      <c r="W192" s="192"/>
      <c r="X192" s="192"/>
      <c r="Y192" s="192"/>
      <c r="Z192" s="192"/>
    </row>
    <row r="193" spans="1:26" ht="12.75" hidden="1">
      <c r="A193" s="295" t="s">
        <v>784</v>
      </c>
      <c r="B193" s="296" t="s">
        <v>785</v>
      </c>
      <c r="C193" s="72">
        <v>41060</v>
      </c>
      <c r="D193" s="73">
        <v>28804</v>
      </c>
      <c r="E193" s="73">
        <v>10081</v>
      </c>
      <c r="F193" s="74">
        <v>2175</v>
      </c>
      <c r="H193" s="194">
        <v>39170</v>
      </c>
      <c r="I193" s="194">
        <v>27404</v>
      </c>
      <c r="J193" s="194">
        <v>9591</v>
      </c>
      <c r="K193" s="194">
        <v>2175</v>
      </c>
      <c r="L193" s="194"/>
      <c r="N193" s="191">
        <f t="shared" si="6"/>
        <v>4.825121266275218</v>
      </c>
      <c r="O193" s="191">
        <f t="shared" si="7"/>
        <v>5.10874324916071</v>
      </c>
      <c r="P193" s="191">
        <f t="shared" si="8"/>
        <v>0</v>
      </c>
      <c r="Q193" s="250"/>
      <c r="R193" s="265">
        <v>18</v>
      </c>
      <c r="S193" s="265"/>
      <c r="T193" s="265"/>
      <c r="U193" s="265"/>
      <c r="W193" s="192">
        <v>32</v>
      </c>
      <c r="X193" s="192"/>
      <c r="Y193" s="192"/>
      <c r="Z193" s="192"/>
    </row>
    <row r="194" spans="1:26" ht="12.75" hidden="1">
      <c r="A194" s="295" t="s">
        <v>786</v>
      </c>
      <c r="B194" s="296" t="s">
        <v>787</v>
      </c>
      <c r="C194" s="72">
        <v>41060</v>
      </c>
      <c r="D194" s="73">
        <v>28804</v>
      </c>
      <c r="E194" s="73">
        <v>10081</v>
      </c>
      <c r="F194" s="74">
        <v>2175</v>
      </c>
      <c r="H194" s="194">
        <v>39170</v>
      </c>
      <c r="I194" s="194">
        <v>27404</v>
      </c>
      <c r="J194" s="194">
        <v>9591</v>
      </c>
      <c r="K194" s="194">
        <v>2175</v>
      </c>
      <c r="L194" s="194"/>
      <c r="N194" s="191">
        <f t="shared" si="6"/>
        <v>4.825121266275218</v>
      </c>
      <c r="O194" s="191">
        <f t="shared" si="7"/>
        <v>5.10874324916071</v>
      </c>
      <c r="P194" s="191">
        <f t="shared" si="8"/>
        <v>0</v>
      </c>
      <c r="Q194" s="250"/>
      <c r="R194" s="265"/>
      <c r="S194" s="265">
        <v>23</v>
      </c>
      <c r="T194" s="265"/>
      <c r="U194" s="265"/>
      <c r="W194" s="192">
        <v>16</v>
      </c>
      <c r="X194" s="192">
        <v>58</v>
      </c>
      <c r="Y194" s="192"/>
      <c r="Z194" s="192"/>
    </row>
    <row r="195" spans="1:26" ht="12.75" hidden="1">
      <c r="A195" s="295" t="s">
        <v>788</v>
      </c>
      <c r="B195" s="296" t="s">
        <v>789</v>
      </c>
      <c r="C195" s="72">
        <v>0</v>
      </c>
      <c r="D195" s="73">
        <v>0</v>
      </c>
      <c r="E195" s="73">
        <v>0</v>
      </c>
      <c r="F195" s="74">
        <v>0</v>
      </c>
      <c r="H195" s="194">
        <v>0</v>
      </c>
      <c r="I195" s="194">
        <v>0</v>
      </c>
      <c r="J195" s="194">
        <v>0</v>
      </c>
      <c r="K195" s="194">
        <v>0</v>
      </c>
      <c r="L195" s="194"/>
      <c r="N195" s="191" t="str">
        <f t="shared" si="6"/>
        <v>-</v>
      </c>
      <c r="O195" s="191" t="str">
        <f t="shared" si="7"/>
        <v>-</v>
      </c>
      <c r="P195" s="191" t="str">
        <f t="shared" si="8"/>
        <v>-</v>
      </c>
      <c r="Q195" s="253"/>
      <c r="R195" s="265"/>
      <c r="S195" s="265"/>
      <c r="T195" s="265"/>
      <c r="U195" s="265"/>
      <c r="W195" s="192"/>
      <c r="X195" s="192"/>
      <c r="Y195" s="192"/>
      <c r="Z195" s="192"/>
    </row>
    <row r="196" spans="1:26" ht="12.75" hidden="1">
      <c r="A196" s="295" t="s">
        <v>790</v>
      </c>
      <c r="B196" s="296" t="s">
        <v>791</v>
      </c>
      <c r="C196" s="72">
        <v>41135</v>
      </c>
      <c r="D196" s="73">
        <v>28804</v>
      </c>
      <c r="E196" s="73">
        <v>10081</v>
      </c>
      <c r="F196" s="74">
        <v>2250</v>
      </c>
      <c r="H196" s="194">
        <v>39245</v>
      </c>
      <c r="I196" s="194">
        <v>27404</v>
      </c>
      <c r="J196" s="194">
        <v>9591</v>
      </c>
      <c r="K196" s="194">
        <v>2250</v>
      </c>
      <c r="L196" s="194"/>
      <c r="N196" s="191">
        <f t="shared" si="6"/>
        <v>4.815900114664288</v>
      </c>
      <c r="O196" s="191">
        <f t="shared" si="7"/>
        <v>5.10874324916071</v>
      </c>
      <c r="P196" s="191">
        <f t="shared" si="8"/>
        <v>0</v>
      </c>
      <c r="Q196" s="250"/>
      <c r="R196" s="265"/>
      <c r="S196" s="265">
        <v>102</v>
      </c>
      <c r="T196" s="265"/>
      <c r="U196" s="265"/>
      <c r="W196" s="192"/>
      <c r="X196" s="192">
        <v>211</v>
      </c>
      <c r="Y196" s="192"/>
      <c r="Z196" s="192"/>
    </row>
    <row r="197" spans="1:26" ht="12.75" hidden="1">
      <c r="A197" s="295" t="s">
        <v>792</v>
      </c>
      <c r="B197" s="296" t="s">
        <v>793</v>
      </c>
      <c r="C197" s="72">
        <v>0</v>
      </c>
      <c r="D197" s="73">
        <v>0</v>
      </c>
      <c r="E197" s="73">
        <v>0</v>
      </c>
      <c r="F197" s="74">
        <v>0</v>
      </c>
      <c r="H197" s="194">
        <v>0</v>
      </c>
      <c r="I197" s="194">
        <v>0</v>
      </c>
      <c r="J197" s="194">
        <v>0</v>
      </c>
      <c r="K197" s="194">
        <v>0</v>
      </c>
      <c r="L197" s="194"/>
      <c r="N197" s="191" t="str">
        <f t="shared" si="6"/>
        <v>-</v>
      </c>
      <c r="O197" s="191" t="str">
        <f t="shared" si="7"/>
        <v>-</v>
      </c>
      <c r="P197" s="191" t="str">
        <f t="shared" si="8"/>
        <v>-</v>
      </c>
      <c r="Q197" s="253"/>
      <c r="R197" s="265"/>
      <c r="S197" s="265"/>
      <c r="T197" s="265"/>
      <c r="U197" s="265"/>
      <c r="W197" s="192"/>
      <c r="X197" s="192"/>
      <c r="Y197" s="192"/>
      <c r="Z197" s="192"/>
    </row>
    <row r="198" spans="1:26" ht="12.75" hidden="1">
      <c r="A198" s="295" t="s">
        <v>794</v>
      </c>
      <c r="B198" s="296" t="s">
        <v>795</v>
      </c>
      <c r="C198" s="72">
        <v>41060</v>
      </c>
      <c r="D198" s="73">
        <v>28804</v>
      </c>
      <c r="E198" s="73">
        <v>10081</v>
      </c>
      <c r="F198" s="74">
        <v>2175</v>
      </c>
      <c r="H198" s="194">
        <v>39170</v>
      </c>
      <c r="I198" s="194">
        <v>27404</v>
      </c>
      <c r="J198" s="194">
        <v>9591</v>
      </c>
      <c r="K198" s="194">
        <v>2175</v>
      </c>
      <c r="L198" s="194"/>
      <c r="N198" s="191">
        <f t="shared" si="6"/>
        <v>4.825121266275218</v>
      </c>
      <c r="O198" s="191">
        <f t="shared" si="7"/>
        <v>5.10874324916071</v>
      </c>
      <c r="P198" s="191">
        <f t="shared" si="8"/>
        <v>0</v>
      </c>
      <c r="Q198" s="253"/>
      <c r="R198" s="265"/>
      <c r="S198" s="265"/>
      <c r="T198" s="265"/>
      <c r="U198" s="265"/>
      <c r="W198" s="192"/>
      <c r="X198" s="192"/>
      <c r="Y198" s="192"/>
      <c r="Z198" s="192"/>
    </row>
    <row r="199" spans="1:26" ht="12.75" hidden="1">
      <c r="A199" s="295" t="s">
        <v>796</v>
      </c>
      <c r="B199" s="296" t="s">
        <v>797</v>
      </c>
      <c r="C199" s="72">
        <v>41060</v>
      </c>
      <c r="D199" s="73">
        <v>28804</v>
      </c>
      <c r="E199" s="73">
        <v>10081</v>
      </c>
      <c r="F199" s="74">
        <v>2175</v>
      </c>
      <c r="H199" s="194">
        <v>39170</v>
      </c>
      <c r="I199" s="194">
        <v>27404</v>
      </c>
      <c r="J199" s="194">
        <v>9591</v>
      </c>
      <c r="K199" s="194">
        <v>2175</v>
      </c>
      <c r="L199" s="194"/>
      <c r="N199" s="191">
        <f t="shared" si="6"/>
        <v>4.825121266275218</v>
      </c>
      <c r="O199" s="191">
        <f t="shared" si="7"/>
        <v>5.10874324916071</v>
      </c>
      <c r="P199" s="191">
        <f t="shared" si="8"/>
        <v>0</v>
      </c>
      <c r="Q199" s="250"/>
      <c r="R199" s="265">
        <v>12</v>
      </c>
      <c r="S199" s="265">
        <v>110</v>
      </c>
      <c r="T199" s="265"/>
      <c r="U199" s="265"/>
      <c r="W199" s="192">
        <v>35</v>
      </c>
      <c r="X199" s="192">
        <v>232</v>
      </c>
      <c r="Y199" s="192"/>
      <c r="Z199" s="192"/>
    </row>
    <row r="200" spans="1:26" ht="12.75" hidden="1">
      <c r="A200" s="295" t="s">
        <v>798</v>
      </c>
      <c r="B200" s="296" t="s">
        <v>799</v>
      </c>
      <c r="C200" s="72">
        <v>41060</v>
      </c>
      <c r="D200" s="73">
        <v>28804</v>
      </c>
      <c r="E200" s="73">
        <v>10081</v>
      </c>
      <c r="F200" s="74">
        <v>2175</v>
      </c>
      <c r="H200" s="194">
        <v>39170</v>
      </c>
      <c r="I200" s="194">
        <v>27404</v>
      </c>
      <c r="J200" s="194">
        <v>9591</v>
      </c>
      <c r="K200" s="194">
        <v>2175</v>
      </c>
      <c r="L200" s="194"/>
      <c r="N200" s="191">
        <f aca="true" t="shared" si="9" ref="N200:N263">IF(H200=0,"-",C200/H200*100-100)</f>
        <v>4.825121266275218</v>
      </c>
      <c r="O200" s="191">
        <f aca="true" t="shared" si="10" ref="O200:O263">IF(H200=0,"-",D200/I200*100-100)</f>
        <v>5.10874324916071</v>
      </c>
      <c r="P200" s="191">
        <f aca="true" t="shared" si="11" ref="P200:P263">IF(H200=0,"-",F200/(K200+L200)*100-100)</f>
        <v>0</v>
      </c>
      <c r="Q200" s="250"/>
      <c r="R200" s="265">
        <v>10</v>
      </c>
      <c r="S200" s="265">
        <v>163</v>
      </c>
      <c r="T200" s="265"/>
      <c r="U200" s="265"/>
      <c r="W200" s="192">
        <v>27</v>
      </c>
      <c r="X200" s="192">
        <v>435</v>
      </c>
      <c r="Y200" s="192"/>
      <c r="Z200" s="192"/>
    </row>
    <row r="201" spans="1:26" ht="12.75" hidden="1">
      <c r="A201" s="295" t="s">
        <v>800</v>
      </c>
      <c r="B201" s="296" t="s">
        <v>801</v>
      </c>
      <c r="C201" s="72">
        <v>0</v>
      </c>
      <c r="D201" s="73">
        <v>0</v>
      </c>
      <c r="E201" s="73">
        <v>0</v>
      </c>
      <c r="F201" s="74">
        <v>0</v>
      </c>
      <c r="H201" s="194">
        <v>0</v>
      </c>
      <c r="I201" s="194">
        <v>0</v>
      </c>
      <c r="J201" s="194">
        <v>0</v>
      </c>
      <c r="K201" s="194">
        <v>0</v>
      </c>
      <c r="L201" s="194"/>
      <c r="N201" s="191" t="str">
        <f t="shared" si="9"/>
        <v>-</v>
      </c>
      <c r="O201" s="191" t="str">
        <f t="shared" si="10"/>
        <v>-</v>
      </c>
      <c r="P201" s="191" t="str">
        <f t="shared" si="11"/>
        <v>-</v>
      </c>
      <c r="Q201" s="253"/>
      <c r="R201" s="265"/>
      <c r="S201" s="265"/>
      <c r="T201" s="265"/>
      <c r="U201" s="265"/>
      <c r="W201" s="192"/>
      <c r="X201" s="192"/>
      <c r="Y201" s="192"/>
      <c r="Z201" s="192"/>
    </row>
    <row r="202" spans="1:26" ht="12.75" hidden="1">
      <c r="A202" s="295" t="s">
        <v>802</v>
      </c>
      <c r="B202" s="296" t="s">
        <v>803</v>
      </c>
      <c r="C202" s="72">
        <v>0</v>
      </c>
      <c r="D202" s="73">
        <v>0</v>
      </c>
      <c r="E202" s="73">
        <v>0</v>
      </c>
      <c r="F202" s="74">
        <v>0</v>
      </c>
      <c r="H202" s="194">
        <v>0</v>
      </c>
      <c r="I202" s="194">
        <v>0</v>
      </c>
      <c r="J202" s="194">
        <v>0</v>
      </c>
      <c r="K202" s="194">
        <v>0</v>
      </c>
      <c r="L202" s="194"/>
      <c r="N202" s="191" t="str">
        <f t="shared" si="9"/>
        <v>-</v>
      </c>
      <c r="O202" s="191" t="str">
        <f t="shared" si="10"/>
        <v>-</v>
      </c>
      <c r="P202" s="191" t="str">
        <f t="shared" si="11"/>
        <v>-</v>
      </c>
      <c r="Q202" s="253"/>
      <c r="R202" s="265"/>
      <c r="S202" s="265"/>
      <c r="T202" s="265"/>
      <c r="U202" s="265"/>
      <c r="W202" s="192"/>
      <c r="X202" s="192"/>
      <c r="Y202" s="192"/>
      <c r="Z202" s="192"/>
    </row>
    <row r="203" spans="1:26" ht="12.75" hidden="1">
      <c r="A203" s="295" t="s">
        <v>804</v>
      </c>
      <c r="B203" s="296" t="s">
        <v>805</v>
      </c>
      <c r="C203" s="72">
        <v>41135</v>
      </c>
      <c r="D203" s="73">
        <v>28804</v>
      </c>
      <c r="E203" s="73">
        <v>10081</v>
      </c>
      <c r="F203" s="74">
        <v>2250</v>
      </c>
      <c r="H203" s="194">
        <v>39245</v>
      </c>
      <c r="I203" s="194">
        <v>27404</v>
      </c>
      <c r="J203" s="194">
        <v>9591</v>
      </c>
      <c r="K203" s="194">
        <v>2250</v>
      </c>
      <c r="L203" s="194"/>
      <c r="N203" s="191">
        <f t="shared" si="9"/>
        <v>4.815900114664288</v>
      </c>
      <c r="O203" s="191">
        <f t="shared" si="10"/>
        <v>5.10874324916071</v>
      </c>
      <c r="P203" s="191">
        <f t="shared" si="11"/>
        <v>0</v>
      </c>
      <c r="Q203" s="250"/>
      <c r="R203" s="265"/>
      <c r="S203" s="265">
        <v>50</v>
      </c>
      <c r="T203" s="265"/>
      <c r="U203" s="265"/>
      <c r="W203" s="192"/>
      <c r="X203" s="192">
        <v>72</v>
      </c>
      <c r="Y203" s="192"/>
      <c r="Z203" s="192"/>
    </row>
    <row r="204" spans="1:26" ht="12.75" hidden="1">
      <c r="A204" s="295" t="s">
        <v>806</v>
      </c>
      <c r="B204" s="296" t="s">
        <v>807</v>
      </c>
      <c r="C204" s="72">
        <v>41135</v>
      </c>
      <c r="D204" s="73">
        <v>28804</v>
      </c>
      <c r="E204" s="73">
        <v>10081</v>
      </c>
      <c r="F204" s="74">
        <v>2250</v>
      </c>
      <c r="H204" s="194">
        <v>39245</v>
      </c>
      <c r="I204" s="194">
        <v>27404</v>
      </c>
      <c r="J204" s="194">
        <v>9591</v>
      </c>
      <c r="K204" s="194">
        <v>2250</v>
      </c>
      <c r="L204" s="194"/>
      <c r="N204" s="191">
        <f t="shared" si="9"/>
        <v>4.815900114664288</v>
      </c>
      <c r="O204" s="191">
        <f t="shared" si="10"/>
        <v>5.10874324916071</v>
      </c>
      <c r="P204" s="191">
        <f t="shared" si="11"/>
        <v>0</v>
      </c>
      <c r="Q204" s="250"/>
      <c r="R204" s="265"/>
      <c r="S204" s="265">
        <v>31</v>
      </c>
      <c r="T204" s="265"/>
      <c r="U204" s="265"/>
      <c r="W204" s="192"/>
      <c r="X204" s="192">
        <v>67</v>
      </c>
      <c r="Y204" s="192"/>
      <c r="Z204" s="192"/>
    </row>
    <row r="205" spans="1:26" ht="12.75" hidden="1">
      <c r="A205" s="295" t="s">
        <v>808</v>
      </c>
      <c r="B205" s="296" t="s">
        <v>809</v>
      </c>
      <c r="C205" s="72">
        <v>0</v>
      </c>
      <c r="D205" s="73">
        <v>0</v>
      </c>
      <c r="E205" s="73">
        <v>0</v>
      </c>
      <c r="F205" s="74">
        <v>0</v>
      </c>
      <c r="H205" s="194">
        <v>0</v>
      </c>
      <c r="I205" s="194">
        <v>0</v>
      </c>
      <c r="J205" s="194">
        <v>0</v>
      </c>
      <c r="K205" s="194">
        <v>0</v>
      </c>
      <c r="L205" s="194"/>
      <c r="N205" s="191" t="str">
        <f t="shared" si="9"/>
        <v>-</v>
      </c>
      <c r="O205" s="191" t="str">
        <f t="shared" si="10"/>
        <v>-</v>
      </c>
      <c r="P205" s="191" t="str">
        <f t="shared" si="11"/>
        <v>-</v>
      </c>
      <c r="Q205" s="253"/>
      <c r="R205" s="265"/>
      <c r="S205" s="265"/>
      <c r="T205" s="265"/>
      <c r="U205" s="265"/>
      <c r="W205" s="192"/>
      <c r="X205" s="192"/>
      <c r="Y205" s="192"/>
      <c r="Z205" s="192"/>
    </row>
    <row r="206" spans="1:26" ht="12.75">
      <c r="A206" s="1" t="s">
        <v>810</v>
      </c>
      <c r="B206" s="3" t="s">
        <v>811</v>
      </c>
      <c r="C206" s="72">
        <v>45815</v>
      </c>
      <c r="D206" s="73">
        <v>30639</v>
      </c>
      <c r="E206" s="73">
        <v>10724</v>
      </c>
      <c r="F206" s="74">
        <v>4452</v>
      </c>
      <c r="H206" s="194">
        <v>43796</v>
      </c>
      <c r="I206" s="194">
        <v>29144</v>
      </c>
      <c r="J206" s="194">
        <v>10200</v>
      </c>
      <c r="K206" s="194">
        <v>4452</v>
      </c>
      <c r="L206" s="194"/>
      <c r="N206" s="191">
        <f t="shared" si="9"/>
        <v>4.610010046579589</v>
      </c>
      <c r="O206" s="191">
        <f t="shared" si="10"/>
        <v>5.129700796047217</v>
      </c>
      <c r="P206" s="191">
        <f t="shared" si="11"/>
        <v>0</v>
      </c>
      <c r="Q206" s="250"/>
      <c r="R206" s="265">
        <v>871</v>
      </c>
      <c r="S206" s="265">
        <v>400</v>
      </c>
      <c r="T206" s="265"/>
      <c r="U206" s="265">
        <v>68</v>
      </c>
      <c r="W206" s="192">
        <v>1853</v>
      </c>
      <c r="X206" s="192">
        <v>526</v>
      </c>
      <c r="Y206" s="192">
        <v>20</v>
      </c>
      <c r="Z206" s="192">
        <v>119</v>
      </c>
    </row>
    <row r="207" spans="1:26" ht="12.75">
      <c r="A207" s="1" t="s">
        <v>812</v>
      </c>
      <c r="B207" s="3" t="s">
        <v>813</v>
      </c>
      <c r="C207" s="72">
        <v>45638</v>
      </c>
      <c r="D207" s="73">
        <v>30505</v>
      </c>
      <c r="E207" s="73">
        <v>10677</v>
      </c>
      <c r="F207" s="74">
        <v>4456</v>
      </c>
      <c r="H207" s="194">
        <v>43629</v>
      </c>
      <c r="I207" s="194">
        <v>29017</v>
      </c>
      <c r="J207" s="194">
        <v>10156</v>
      </c>
      <c r="K207" s="194">
        <v>4456</v>
      </c>
      <c r="L207" s="194"/>
      <c r="N207" s="191">
        <f t="shared" si="9"/>
        <v>4.604735382429112</v>
      </c>
      <c r="O207" s="191">
        <f t="shared" si="10"/>
        <v>5.128028397146494</v>
      </c>
      <c r="P207" s="191">
        <f t="shared" si="11"/>
        <v>0</v>
      </c>
      <c r="Q207" s="250"/>
      <c r="R207" s="265"/>
      <c r="S207" s="265"/>
      <c r="T207" s="265"/>
      <c r="U207" s="265"/>
      <c r="W207" s="192"/>
      <c r="X207" s="192"/>
      <c r="Y207" s="192">
        <v>6</v>
      </c>
      <c r="Z207" s="192"/>
    </row>
    <row r="208" spans="1:26" ht="12.75" hidden="1">
      <c r="A208" s="295" t="s">
        <v>814</v>
      </c>
      <c r="B208" s="296" t="s">
        <v>815</v>
      </c>
      <c r="C208" s="72">
        <v>0</v>
      </c>
      <c r="D208" s="73">
        <v>0</v>
      </c>
      <c r="E208" s="73">
        <v>0</v>
      </c>
      <c r="F208" s="74">
        <v>0</v>
      </c>
      <c r="H208" s="194">
        <v>0</v>
      </c>
      <c r="I208" s="194">
        <v>0</v>
      </c>
      <c r="J208" s="194">
        <v>0</v>
      </c>
      <c r="K208" s="194">
        <v>0</v>
      </c>
      <c r="L208" s="194"/>
      <c r="N208" s="191" t="str">
        <f t="shared" si="9"/>
        <v>-</v>
      </c>
      <c r="O208" s="191" t="str">
        <f t="shared" si="10"/>
        <v>-</v>
      </c>
      <c r="P208" s="191" t="str">
        <f t="shared" si="11"/>
        <v>-</v>
      </c>
      <c r="Q208" s="253"/>
      <c r="R208" s="265"/>
      <c r="S208" s="265"/>
      <c r="T208" s="265"/>
      <c r="U208" s="265"/>
      <c r="W208" s="192"/>
      <c r="X208" s="192"/>
      <c r="Y208" s="192"/>
      <c r="Z208" s="192"/>
    </row>
    <row r="209" spans="1:26" ht="12.75">
      <c r="A209" s="1" t="s">
        <v>816</v>
      </c>
      <c r="B209" s="3" t="s">
        <v>783</v>
      </c>
      <c r="C209" s="72">
        <v>45793</v>
      </c>
      <c r="D209" s="73">
        <v>30623</v>
      </c>
      <c r="E209" s="73">
        <v>10718</v>
      </c>
      <c r="F209" s="74">
        <v>4452</v>
      </c>
      <c r="H209" s="194">
        <v>43776</v>
      </c>
      <c r="I209" s="194">
        <v>29129</v>
      </c>
      <c r="J209" s="194">
        <v>10195</v>
      </c>
      <c r="K209" s="194">
        <v>4452</v>
      </c>
      <c r="L209" s="194"/>
      <c r="N209" s="191">
        <f t="shared" si="9"/>
        <v>4.607547514619895</v>
      </c>
      <c r="O209" s="191">
        <f t="shared" si="10"/>
        <v>5.128909334340364</v>
      </c>
      <c r="P209" s="191">
        <f t="shared" si="11"/>
        <v>0</v>
      </c>
      <c r="Q209" s="250"/>
      <c r="R209" s="265">
        <v>30</v>
      </c>
      <c r="S209" s="265"/>
      <c r="T209" s="265"/>
      <c r="U209" s="265"/>
      <c r="W209" s="192">
        <v>58</v>
      </c>
      <c r="X209" s="192"/>
      <c r="Y209" s="192"/>
      <c r="Z209" s="192"/>
    </row>
    <row r="210" spans="1:26" ht="12.75" hidden="1">
      <c r="A210" s="295" t="s">
        <v>817</v>
      </c>
      <c r="B210" s="296" t="s">
        <v>818</v>
      </c>
      <c r="C210" s="72">
        <v>0</v>
      </c>
      <c r="D210" s="73">
        <v>0</v>
      </c>
      <c r="E210" s="73">
        <v>0</v>
      </c>
      <c r="F210" s="74">
        <v>0</v>
      </c>
      <c r="H210" s="194">
        <v>0</v>
      </c>
      <c r="I210" s="194">
        <v>0</v>
      </c>
      <c r="J210" s="194">
        <v>0</v>
      </c>
      <c r="K210" s="194">
        <v>0</v>
      </c>
      <c r="L210" s="194"/>
      <c r="N210" s="191" t="str">
        <f t="shared" si="9"/>
        <v>-</v>
      </c>
      <c r="O210" s="191" t="str">
        <f t="shared" si="10"/>
        <v>-</v>
      </c>
      <c r="P210" s="191" t="str">
        <f t="shared" si="11"/>
        <v>-</v>
      </c>
      <c r="Q210" s="253"/>
      <c r="R210" s="265"/>
      <c r="S210" s="265"/>
      <c r="T210" s="265"/>
      <c r="U210" s="265"/>
      <c r="W210" s="192"/>
      <c r="X210" s="192"/>
      <c r="Y210" s="192"/>
      <c r="Z210" s="192"/>
    </row>
    <row r="211" spans="1:26" ht="12.75">
      <c r="A211" s="1" t="s">
        <v>819</v>
      </c>
      <c r="B211" s="3" t="s">
        <v>785</v>
      </c>
      <c r="C211" s="72">
        <v>45793</v>
      </c>
      <c r="D211" s="73">
        <v>30623</v>
      </c>
      <c r="E211" s="73">
        <v>10718</v>
      </c>
      <c r="F211" s="74">
        <v>4452</v>
      </c>
      <c r="H211" s="194">
        <v>43776</v>
      </c>
      <c r="I211" s="194">
        <v>29129</v>
      </c>
      <c r="J211" s="194">
        <v>10195</v>
      </c>
      <c r="K211" s="194">
        <v>4452</v>
      </c>
      <c r="L211" s="194"/>
      <c r="N211" s="191">
        <f t="shared" si="9"/>
        <v>4.607547514619895</v>
      </c>
      <c r="O211" s="191">
        <f t="shared" si="10"/>
        <v>5.128909334340364</v>
      </c>
      <c r="P211" s="191">
        <f t="shared" si="11"/>
        <v>0</v>
      </c>
      <c r="Q211" s="250"/>
      <c r="R211" s="265">
        <v>113</v>
      </c>
      <c r="S211" s="265"/>
      <c r="T211" s="265"/>
      <c r="U211" s="265"/>
      <c r="W211" s="192">
        <v>206</v>
      </c>
      <c r="X211" s="192"/>
      <c r="Y211" s="192"/>
      <c r="Z211" s="192"/>
    </row>
    <row r="212" spans="1:26" ht="12.75">
      <c r="A212" s="1" t="s">
        <v>820</v>
      </c>
      <c r="B212" s="3" t="s">
        <v>787</v>
      </c>
      <c r="C212" s="72">
        <v>45793</v>
      </c>
      <c r="D212" s="73">
        <v>30623</v>
      </c>
      <c r="E212" s="73">
        <v>10718</v>
      </c>
      <c r="F212" s="74">
        <v>4452</v>
      </c>
      <c r="H212" s="194">
        <v>43776</v>
      </c>
      <c r="I212" s="194">
        <v>29129</v>
      </c>
      <c r="J212" s="194">
        <v>10195</v>
      </c>
      <c r="K212" s="194">
        <v>4452</v>
      </c>
      <c r="L212" s="194"/>
      <c r="N212" s="191">
        <f t="shared" si="9"/>
        <v>4.607547514619895</v>
      </c>
      <c r="O212" s="191">
        <f t="shared" si="10"/>
        <v>5.128909334340364</v>
      </c>
      <c r="P212" s="191">
        <f t="shared" si="11"/>
        <v>0</v>
      </c>
      <c r="Q212" s="250"/>
      <c r="R212" s="265">
        <v>323</v>
      </c>
      <c r="S212" s="265">
        <v>48</v>
      </c>
      <c r="T212" s="265"/>
      <c r="U212" s="265"/>
      <c r="W212" s="192">
        <v>773</v>
      </c>
      <c r="X212" s="192">
        <v>76</v>
      </c>
      <c r="Y212" s="192"/>
      <c r="Z212" s="192"/>
    </row>
    <row r="213" spans="1:26" ht="12.75" hidden="1">
      <c r="A213" s="295" t="s">
        <v>821</v>
      </c>
      <c r="B213" s="296" t="s">
        <v>822</v>
      </c>
      <c r="C213" s="72">
        <v>0</v>
      </c>
      <c r="D213" s="73">
        <v>0</v>
      </c>
      <c r="E213" s="73">
        <v>0</v>
      </c>
      <c r="F213" s="74">
        <v>0</v>
      </c>
      <c r="H213" s="194">
        <v>0</v>
      </c>
      <c r="I213" s="194">
        <v>0</v>
      </c>
      <c r="J213" s="194">
        <v>0</v>
      </c>
      <c r="K213" s="194">
        <v>0</v>
      </c>
      <c r="L213" s="194"/>
      <c r="N213" s="191" t="str">
        <f t="shared" si="9"/>
        <v>-</v>
      </c>
      <c r="O213" s="191" t="str">
        <f t="shared" si="10"/>
        <v>-</v>
      </c>
      <c r="P213" s="191" t="str">
        <f t="shared" si="11"/>
        <v>-</v>
      </c>
      <c r="Q213" s="253"/>
      <c r="R213" s="265"/>
      <c r="S213" s="265"/>
      <c r="T213" s="265"/>
      <c r="U213" s="265"/>
      <c r="W213" s="192"/>
      <c r="X213" s="192"/>
      <c r="Y213" s="192"/>
      <c r="Z213" s="192"/>
    </row>
    <row r="214" spans="1:26" ht="12.75">
      <c r="A214" s="1" t="s">
        <v>823</v>
      </c>
      <c r="B214" s="3" t="s">
        <v>825</v>
      </c>
      <c r="C214" s="72">
        <v>45793</v>
      </c>
      <c r="D214" s="73">
        <v>30623</v>
      </c>
      <c r="E214" s="73">
        <v>10718</v>
      </c>
      <c r="F214" s="74">
        <v>4452</v>
      </c>
      <c r="H214" s="194">
        <v>43776</v>
      </c>
      <c r="I214" s="194">
        <v>29129</v>
      </c>
      <c r="J214" s="194">
        <v>10195</v>
      </c>
      <c r="K214" s="194">
        <v>4452</v>
      </c>
      <c r="L214" s="194"/>
      <c r="N214" s="191">
        <f t="shared" si="9"/>
        <v>4.607547514619895</v>
      </c>
      <c r="O214" s="191">
        <f t="shared" si="10"/>
        <v>5.128909334340364</v>
      </c>
      <c r="P214" s="191">
        <f t="shared" si="11"/>
        <v>0</v>
      </c>
      <c r="Q214" s="250"/>
      <c r="R214" s="265">
        <v>27</v>
      </c>
      <c r="S214" s="265"/>
      <c r="T214" s="265"/>
      <c r="U214" s="265"/>
      <c r="W214" s="192">
        <v>52</v>
      </c>
      <c r="X214" s="192"/>
      <c r="Y214" s="192"/>
      <c r="Z214" s="192"/>
    </row>
    <row r="215" spans="1:26" ht="12.75" hidden="1">
      <c r="A215" s="295" t="s">
        <v>826</v>
      </c>
      <c r="B215" s="296" t="s">
        <v>827</v>
      </c>
      <c r="C215" s="72">
        <v>4479</v>
      </c>
      <c r="D215" s="73">
        <v>100</v>
      </c>
      <c r="E215" s="73">
        <v>35</v>
      </c>
      <c r="F215" s="74">
        <v>4344</v>
      </c>
      <c r="H215" s="194">
        <v>4479</v>
      </c>
      <c r="I215" s="194">
        <v>100</v>
      </c>
      <c r="J215" s="194">
        <v>35</v>
      </c>
      <c r="K215" s="194">
        <v>4344</v>
      </c>
      <c r="L215" s="194"/>
      <c r="N215" s="191">
        <f t="shared" si="9"/>
        <v>0</v>
      </c>
      <c r="O215" s="191">
        <f t="shared" si="10"/>
        <v>0</v>
      </c>
      <c r="P215" s="191">
        <f t="shared" si="11"/>
        <v>0</v>
      </c>
      <c r="Q215" s="253"/>
      <c r="R215" s="265"/>
      <c r="S215" s="265"/>
      <c r="T215" s="265"/>
      <c r="U215" s="265"/>
      <c r="W215" s="192"/>
      <c r="X215" s="192"/>
      <c r="Y215" s="192"/>
      <c r="Z215" s="192"/>
    </row>
    <row r="216" spans="1:26" ht="12.75">
      <c r="A216" s="1" t="s">
        <v>828</v>
      </c>
      <c r="B216" s="3" t="s">
        <v>829</v>
      </c>
      <c r="C216" s="72">
        <v>45793</v>
      </c>
      <c r="D216" s="73">
        <v>30623</v>
      </c>
      <c r="E216" s="73">
        <v>10718</v>
      </c>
      <c r="F216" s="74">
        <v>4452</v>
      </c>
      <c r="H216" s="194">
        <v>43776</v>
      </c>
      <c r="I216" s="194">
        <v>29129</v>
      </c>
      <c r="J216" s="194">
        <v>10195</v>
      </c>
      <c r="K216" s="194">
        <v>4452</v>
      </c>
      <c r="L216" s="194"/>
      <c r="N216" s="191">
        <f t="shared" si="9"/>
        <v>4.607547514619895</v>
      </c>
      <c r="O216" s="191">
        <f t="shared" si="10"/>
        <v>5.128909334340364</v>
      </c>
      <c r="P216" s="191">
        <f t="shared" si="11"/>
        <v>0</v>
      </c>
      <c r="Q216" s="250"/>
      <c r="R216" s="265">
        <v>22</v>
      </c>
      <c r="S216" s="265"/>
      <c r="T216" s="265"/>
      <c r="U216" s="265"/>
      <c r="W216" s="192">
        <v>45</v>
      </c>
      <c r="X216" s="192"/>
      <c r="Y216" s="192"/>
      <c r="Z216" s="192"/>
    </row>
    <row r="217" spans="1:26" ht="12.75">
      <c r="A217" s="1" t="s">
        <v>830</v>
      </c>
      <c r="B217" s="3" t="s">
        <v>791</v>
      </c>
      <c r="C217" s="72">
        <v>45793</v>
      </c>
      <c r="D217" s="73">
        <v>30623</v>
      </c>
      <c r="E217" s="73">
        <v>10718</v>
      </c>
      <c r="F217" s="74">
        <v>4452</v>
      </c>
      <c r="H217" s="194">
        <v>43776</v>
      </c>
      <c r="I217" s="194">
        <v>29129</v>
      </c>
      <c r="J217" s="194">
        <v>10195</v>
      </c>
      <c r="K217" s="194">
        <v>4452</v>
      </c>
      <c r="L217" s="194"/>
      <c r="N217" s="191">
        <f t="shared" si="9"/>
        <v>4.607547514619895</v>
      </c>
      <c r="O217" s="191">
        <f t="shared" si="10"/>
        <v>5.128909334340364</v>
      </c>
      <c r="P217" s="191">
        <f t="shared" si="11"/>
        <v>0</v>
      </c>
      <c r="Q217" s="250"/>
      <c r="R217" s="265">
        <v>140</v>
      </c>
      <c r="S217" s="265"/>
      <c r="T217" s="265"/>
      <c r="U217" s="265"/>
      <c r="W217" s="192">
        <v>295</v>
      </c>
      <c r="X217" s="192"/>
      <c r="Y217" s="192"/>
      <c r="Z217" s="192"/>
    </row>
    <row r="218" spans="1:26" ht="12.75" hidden="1">
      <c r="A218" s="295" t="s">
        <v>831</v>
      </c>
      <c r="B218" s="296" t="s">
        <v>832</v>
      </c>
      <c r="C218" s="72">
        <v>0</v>
      </c>
      <c r="D218" s="73">
        <v>0</v>
      </c>
      <c r="E218" s="73">
        <v>0</v>
      </c>
      <c r="F218" s="74">
        <v>0</v>
      </c>
      <c r="H218" s="194">
        <v>0</v>
      </c>
      <c r="I218" s="194">
        <v>0</v>
      </c>
      <c r="J218" s="194">
        <v>0</v>
      </c>
      <c r="K218" s="194">
        <v>0</v>
      </c>
      <c r="L218" s="194"/>
      <c r="N218" s="191" t="str">
        <f t="shared" si="9"/>
        <v>-</v>
      </c>
      <c r="O218" s="191" t="str">
        <f t="shared" si="10"/>
        <v>-</v>
      </c>
      <c r="P218" s="191" t="str">
        <f t="shared" si="11"/>
        <v>-</v>
      </c>
      <c r="Q218" s="253"/>
      <c r="R218" s="265"/>
      <c r="S218" s="265"/>
      <c r="T218" s="265"/>
      <c r="U218" s="265"/>
      <c r="W218" s="192"/>
      <c r="X218" s="192"/>
      <c r="Y218" s="192"/>
      <c r="Z218" s="192"/>
    </row>
    <row r="219" spans="1:26" ht="12.75" hidden="1">
      <c r="A219" s="295" t="s">
        <v>833</v>
      </c>
      <c r="B219" s="296" t="s">
        <v>834</v>
      </c>
      <c r="C219" s="72">
        <v>0</v>
      </c>
      <c r="D219" s="73">
        <v>0</v>
      </c>
      <c r="E219" s="73">
        <v>0</v>
      </c>
      <c r="F219" s="74">
        <v>0</v>
      </c>
      <c r="H219" s="194">
        <v>0</v>
      </c>
      <c r="I219" s="194">
        <v>0</v>
      </c>
      <c r="J219" s="194">
        <v>0</v>
      </c>
      <c r="K219" s="194">
        <v>0</v>
      </c>
      <c r="L219" s="194"/>
      <c r="N219" s="191" t="str">
        <f t="shared" si="9"/>
        <v>-</v>
      </c>
      <c r="O219" s="191" t="str">
        <f t="shared" si="10"/>
        <v>-</v>
      </c>
      <c r="P219" s="191" t="str">
        <f t="shared" si="11"/>
        <v>-</v>
      </c>
      <c r="Q219" s="253"/>
      <c r="R219" s="265"/>
      <c r="S219" s="265"/>
      <c r="T219" s="265"/>
      <c r="U219" s="265"/>
      <c r="W219" s="192"/>
      <c r="X219" s="192"/>
      <c r="Y219" s="192"/>
      <c r="Z219" s="192"/>
    </row>
    <row r="220" spans="1:26" ht="12.75">
      <c r="A220" s="1" t="s">
        <v>835</v>
      </c>
      <c r="B220" s="3" t="s">
        <v>836</v>
      </c>
      <c r="C220" s="72">
        <v>45793</v>
      </c>
      <c r="D220" s="73">
        <v>30623</v>
      </c>
      <c r="E220" s="73">
        <v>10718</v>
      </c>
      <c r="F220" s="74">
        <v>4452</v>
      </c>
      <c r="H220" s="194">
        <v>43776</v>
      </c>
      <c r="I220" s="194">
        <v>29129</v>
      </c>
      <c r="J220" s="194">
        <v>10195</v>
      </c>
      <c r="K220" s="194">
        <v>4452</v>
      </c>
      <c r="L220" s="194"/>
      <c r="N220" s="191">
        <f t="shared" si="9"/>
        <v>4.607547514619895</v>
      </c>
      <c r="O220" s="191">
        <f t="shared" si="10"/>
        <v>5.128909334340364</v>
      </c>
      <c r="P220" s="191">
        <f t="shared" si="11"/>
        <v>0</v>
      </c>
      <c r="Q220" s="250"/>
      <c r="R220" s="265">
        <v>27</v>
      </c>
      <c r="S220" s="265"/>
      <c r="T220" s="265"/>
      <c r="U220" s="265"/>
      <c r="W220" s="192">
        <v>44</v>
      </c>
      <c r="X220" s="192"/>
      <c r="Y220" s="192"/>
      <c r="Z220" s="192"/>
    </row>
    <row r="221" spans="1:26" ht="12.75">
      <c r="A221" s="1" t="s">
        <v>837</v>
      </c>
      <c r="B221" s="3" t="s">
        <v>793</v>
      </c>
      <c r="C221" s="72">
        <v>45793</v>
      </c>
      <c r="D221" s="73">
        <v>30623</v>
      </c>
      <c r="E221" s="73">
        <v>10718</v>
      </c>
      <c r="F221" s="74">
        <v>4452</v>
      </c>
      <c r="H221" s="194">
        <v>43776</v>
      </c>
      <c r="I221" s="194">
        <v>29129</v>
      </c>
      <c r="J221" s="194">
        <v>10195</v>
      </c>
      <c r="K221" s="194">
        <v>4452</v>
      </c>
      <c r="L221" s="194"/>
      <c r="N221" s="191">
        <f t="shared" si="9"/>
        <v>4.607547514619895</v>
      </c>
      <c r="O221" s="191">
        <f t="shared" si="10"/>
        <v>5.128909334340364</v>
      </c>
      <c r="P221" s="191">
        <f t="shared" si="11"/>
        <v>0</v>
      </c>
      <c r="Q221" s="250"/>
      <c r="R221" s="265">
        <v>27</v>
      </c>
      <c r="S221" s="265">
        <v>27</v>
      </c>
      <c r="T221" s="265"/>
      <c r="U221" s="265"/>
      <c r="W221" s="192">
        <v>76</v>
      </c>
      <c r="X221" s="192">
        <v>51</v>
      </c>
      <c r="Y221" s="192"/>
      <c r="Z221" s="192"/>
    </row>
    <row r="222" spans="1:26" ht="12.75" hidden="1">
      <c r="A222" s="295" t="s">
        <v>838</v>
      </c>
      <c r="B222" s="296" t="s">
        <v>839</v>
      </c>
      <c r="C222" s="72">
        <v>0</v>
      </c>
      <c r="D222" s="73">
        <v>0</v>
      </c>
      <c r="E222" s="73">
        <v>0</v>
      </c>
      <c r="F222" s="74">
        <v>0</v>
      </c>
      <c r="H222" s="194">
        <v>0</v>
      </c>
      <c r="I222" s="194">
        <v>0</v>
      </c>
      <c r="J222" s="194">
        <v>0</v>
      </c>
      <c r="K222" s="194">
        <v>0</v>
      </c>
      <c r="L222" s="194"/>
      <c r="N222" s="191" t="str">
        <f t="shared" si="9"/>
        <v>-</v>
      </c>
      <c r="O222" s="191" t="str">
        <f t="shared" si="10"/>
        <v>-</v>
      </c>
      <c r="P222" s="191" t="str">
        <f t="shared" si="11"/>
        <v>-</v>
      </c>
      <c r="Q222" s="253"/>
      <c r="R222" s="265"/>
      <c r="S222" s="265"/>
      <c r="T222" s="265"/>
      <c r="U222" s="265"/>
      <c r="W222" s="192"/>
      <c r="X222" s="192"/>
      <c r="Y222" s="192"/>
      <c r="Z222" s="192"/>
    </row>
    <row r="223" spans="1:26" ht="12.75" hidden="1">
      <c r="A223" s="295" t="s">
        <v>840</v>
      </c>
      <c r="B223" s="296" t="s">
        <v>795</v>
      </c>
      <c r="C223" s="72">
        <v>0</v>
      </c>
      <c r="D223" s="73">
        <v>0</v>
      </c>
      <c r="E223" s="73">
        <v>0</v>
      </c>
      <c r="F223" s="74">
        <v>0</v>
      </c>
      <c r="H223" s="194">
        <v>0</v>
      </c>
      <c r="I223" s="194">
        <v>0</v>
      </c>
      <c r="J223" s="194">
        <v>0</v>
      </c>
      <c r="K223" s="194">
        <v>0</v>
      </c>
      <c r="L223" s="194"/>
      <c r="N223" s="191" t="str">
        <f t="shared" si="9"/>
        <v>-</v>
      </c>
      <c r="O223" s="191" t="str">
        <f t="shared" si="10"/>
        <v>-</v>
      </c>
      <c r="P223" s="191" t="str">
        <f t="shared" si="11"/>
        <v>-</v>
      </c>
      <c r="Q223" s="253"/>
      <c r="R223" s="265"/>
      <c r="S223" s="265"/>
      <c r="T223" s="265"/>
      <c r="U223" s="265"/>
      <c r="W223" s="192"/>
      <c r="X223" s="192"/>
      <c r="Y223" s="192"/>
      <c r="Z223" s="192"/>
    </row>
    <row r="224" spans="1:26" ht="12.75">
      <c r="A224" s="1" t="s">
        <v>841</v>
      </c>
      <c r="B224" s="3" t="s">
        <v>842</v>
      </c>
      <c r="C224" s="72">
        <v>45793</v>
      </c>
      <c r="D224" s="73">
        <v>30623</v>
      </c>
      <c r="E224" s="73">
        <v>10718</v>
      </c>
      <c r="F224" s="74">
        <v>4452</v>
      </c>
      <c r="H224" s="194">
        <v>43776</v>
      </c>
      <c r="I224" s="194">
        <v>29129</v>
      </c>
      <c r="J224" s="194">
        <v>10195</v>
      </c>
      <c r="K224" s="194">
        <v>4452</v>
      </c>
      <c r="L224" s="194"/>
      <c r="N224" s="191">
        <f t="shared" si="9"/>
        <v>4.607547514619895</v>
      </c>
      <c r="O224" s="191">
        <f t="shared" si="10"/>
        <v>5.128909334340364</v>
      </c>
      <c r="P224" s="191">
        <f t="shared" si="11"/>
        <v>0</v>
      </c>
      <c r="Q224" s="250"/>
      <c r="R224" s="265"/>
      <c r="S224" s="265"/>
      <c r="T224" s="265"/>
      <c r="U224" s="265"/>
      <c r="W224" s="192">
        <v>14</v>
      </c>
      <c r="X224" s="192"/>
      <c r="Y224" s="192"/>
      <c r="Z224" s="192"/>
    </row>
    <row r="225" spans="1:26" ht="12.75" hidden="1">
      <c r="A225" s="295" t="s">
        <v>843</v>
      </c>
      <c r="B225" s="296" t="s">
        <v>844</v>
      </c>
      <c r="C225" s="72">
        <v>0</v>
      </c>
      <c r="D225" s="73">
        <v>0</v>
      </c>
      <c r="E225" s="73">
        <v>0</v>
      </c>
      <c r="F225" s="74">
        <v>0</v>
      </c>
      <c r="H225" s="194">
        <v>0</v>
      </c>
      <c r="I225" s="194">
        <v>0</v>
      </c>
      <c r="J225" s="194">
        <v>0</v>
      </c>
      <c r="K225" s="194">
        <v>0</v>
      </c>
      <c r="L225" s="194"/>
      <c r="N225" s="191" t="str">
        <f t="shared" si="9"/>
        <v>-</v>
      </c>
      <c r="O225" s="191" t="str">
        <f t="shared" si="10"/>
        <v>-</v>
      </c>
      <c r="P225" s="191" t="str">
        <f t="shared" si="11"/>
        <v>-</v>
      </c>
      <c r="Q225" s="253"/>
      <c r="R225" s="265"/>
      <c r="S225" s="265"/>
      <c r="T225" s="265"/>
      <c r="U225" s="265"/>
      <c r="W225" s="192"/>
      <c r="X225" s="192"/>
      <c r="Y225" s="192"/>
      <c r="Z225" s="192"/>
    </row>
    <row r="226" spans="1:26" ht="12.75">
      <c r="A226" s="1" t="s">
        <v>845</v>
      </c>
      <c r="B226" s="3" t="s">
        <v>846</v>
      </c>
      <c r="C226" s="72">
        <v>45793</v>
      </c>
      <c r="D226" s="73">
        <v>30623</v>
      </c>
      <c r="E226" s="73">
        <v>10718</v>
      </c>
      <c r="F226" s="74">
        <v>4452</v>
      </c>
      <c r="H226" s="194">
        <v>43776</v>
      </c>
      <c r="I226" s="194">
        <v>29129</v>
      </c>
      <c r="J226" s="194">
        <v>10195</v>
      </c>
      <c r="K226" s="194">
        <v>4452</v>
      </c>
      <c r="L226" s="194"/>
      <c r="N226" s="191">
        <f t="shared" si="9"/>
        <v>4.607547514619895</v>
      </c>
      <c r="O226" s="191">
        <f t="shared" si="10"/>
        <v>5.128909334340364</v>
      </c>
      <c r="P226" s="191">
        <f t="shared" si="11"/>
        <v>0</v>
      </c>
      <c r="Q226" s="250"/>
      <c r="R226" s="265">
        <v>41</v>
      </c>
      <c r="S226" s="265"/>
      <c r="T226" s="265"/>
      <c r="U226" s="265"/>
      <c r="W226" s="192">
        <v>87</v>
      </c>
      <c r="X226" s="192"/>
      <c r="Y226" s="192"/>
      <c r="Z226" s="192"/>
    </row>
    <row r="227" spans="1:26" ht="12.75" hidden="1">
      <c r="A227" s="295" t="s">
        <v>847</v>
      </c>
      <c r="B227" s="296" t="s">
        <v>848</v>
      </c>
      <c r="C227" s="72">
        <v>0</v>
      </c>
      <c r="D227" s="73">
        <v>0</v>
      </c>
      <c r="E227" s="73">
        <v>0</v>
      </c>
      <c r="F227" s="74">
        <v>0</v>
      </c>
      <c r="H227" s="194">
        <v>0</v>
      </c>
      <c r="I227" s="194">
        <v>0</v>
      </c>
      <c r="J227" s="194">
        <v>0</v>
      </c>
      <c r="K227" s="194">
        <v>0</v>
      </c>
      <c r="L227" s="194"/>
      <c r="N227" s="191" t="str">
        <f t="shared" si="9"/>
        <v>-</v>
      </c>
      <c r="O227" s="191" t="str">
        <f t="shared" si="10"/>
        <v>-</v>
      </c>
      <c r="P227" s="191" t="str">
        <f t="shared" si="11"/>
        <v>-</v>
      </c>
      <c r="Q227" s="253"/>
      <c r="R227" s="265"/>
      <c r="S227" s="265"/>
      <c r="T227" s="265"/>
      <c r="U227" s="265"/>
      <c r="W227" s="192"/>
      <c r="X227" s="192"/>
      <c r="Y227" s="192"/>
      <c r="Z227" s="192"/>
    </row>
    <row r="228" spans="1:26" ht="12.75">
      <c r="A228" s="1" t="s">
        <v>849</v>
      </c>
      <c r="B228" s="3" t="s">
        <v>799</v>
      </c>
      <c r="C228" s="72">
        <v>45793</v>
      </c>
      <c r="D228" s="73">
        <v>30623</v>
      </c>
      <c r="E228" s="73">
        <v>10718</v>
      </c>
      <c r="F228" s="74">
        <v>4452</v>
      </c>
      <c r="H228" s="194">
        <v>43776</v>
      </c>
      <c r="I228" s="194">
        <v>29129</v>
      </c>
      <c r="J228" s="194">
        <v>10195</v>
      </c>
      <c r="K228" s="194">
        <v>4452</v>
      </c>
      <c r="L228" s="194"/>
      <c r="N228" s="191">
        <f t="shared" si="9"/>
        <v>4.607547514619895</v>
      </c>
      <c r="O228" s="191">
        <f t="shared" si="10"/>
        <v>5.128909334340364</v>
      </c>
      <c r="P228" s="191">
        <f t="shared" si="11"/>
        <v>0</v>
      </c>
      <c r="Q228" s="250"/>
      <c r="R228" s="265">
        <v>89</v>
      </c>
      <c r="S228" s="265"/>
      <c r="T228" s="265"/>
      <c r="U228" s="265"/>
      <c r="W228" s="192">
        <v>186</v>
      </c>
      <c r="X228" s="192"/>
      <c r="Y228" s="192"/>
      <c r="Z228" s="192"/>
    </row>
    <row r="229" spans="1:26" ht="12.75" hidden="1">
      <c r="A229" s="295" t="s">
        <v>850</v>
      </c>
      <c r="B229" s="296" t="s">
        <v>801</v>
      </c>
      <c r="C229" s="72">
        <v>0</v>
      </c>
      <c r="D229" s="73">
        <v>0</v>
      </c>
      <c r="E229" s="73">
        <v>0</v>
      </c>
      <c r="F229" s="74">
        <v>0</v>
      </c>
      <c r="H229" s="194">
        <v>0</v>
      </c>
      <c r="I229" s="194">
        <v>0</v>
      </c>
      <c r="J229" s="194">
        <v>0</v>
      </c>
      <c r="K229" s="194">
        <v>0</v>
      </c>
      <c r="L229" s="194"/>
      <c r="N229" s="191" t="str">
        <f t="shared" si="9"/>
        <v>-</v>
      </c>
      <c r="O229" s="191" t="str">
        <f t="shared" si="10"/>
        <v>-</v>
      </c>
      <c r="P229" s="191" t="str">
        <f t="shared" si="11"/>
        <v>-</v>
      </c>
      <c r="Q229" s="253"/>
      <c r="R229" s="265"/>
      <c r="S229" s="265"/>
      <c r="T229" s="265"/>
      <c r="U229" s="265"/>
      <c r="W229" s="192"/>
      <c r="X229" s="192"/>
      <c r="Y229" s="192"/>
      <c r="Z229" s="192"/>
    </row>
    <row r="230" spans="1:26" ht="12.75" hidden="1">
      <c r="A230" s="295" t="s">
        <v>851</v>
      </c>
      <c r="B230" s="296" t="s">
        <v>852</v>
      </c>
      <c r="C230" s="72">
        <v>45793</v>
      </c>
      <c r="D230" s="73">
        <v>30623</v>
      </c>
      <c r="E230" s="73">
        <v>10718</v>
      </c>
      <c r="F230" s="74">
        <v>4452</v>
      </c>
      <c r="H230" s="194">
        <v>43776</v>
      </c>
      <c r="I230" s="194">
        <v>29129</v>
      </c>
      <c r="J230" s="194">
        <v>10195</v>
      </c>
      <c r="K230" s="194">
        <v>4452</v>
      </c>
      <c r="L230" s="194"/>
      <c r="N230" s="191">
        <f t="shared" si="9"/>
        <v>4.607547514619895</v>
      </c>
      <c r="O230" s="191">
        <f t="shared" si="10"/>
        <v>5.128909334340364</v>
      </c>
      <c r="P230" s="191">
        <f t="shared" si="11"/>
        <v>0</v>
      </c>
      <c r="Q230" s="253"/>
      <c r="R230" s="265"/>
      <c r="S230" s="265"/>
      <c r="T230" s="265"/>
      <c r="U230" s="265"/>
      <c r="W230" s="192"/>
      <c r="X230" s="192"/>
      <c r="Y230" s="192"/>
      <c r="Z230" s="192"/>
    </row>
    <row r="231" spans="1:26" ht="12.75">
      <c r="A231" s="1" t="s">
        <v>853</v>
      </c>
      <c r="B231" s="3" t="s">
        <v>803</v>
      </c>
      <c r="C231" s="72">
        <v>45793</v>
      </c>
      <c r="D231" s="73">
        <v>30623</v>
      </c>
      <c r="E231" s="73">
        <v>10718</v>
      </c>
      <c r="F231" s="74">
        <v>4452</v>
      </c>
      <c r="H231" s="194">
        <v>43776</v>
      </c>
      <c r="I231" s="194">
        <v>29129</v>
      </c>
      <c r="J231" s="194">
        <v>10195</v>
      </c>
      <c r="K231" s="194">
        <v>4452</v>
      </c>
      <c r="L231" s="194"/>
      <c r="N231" s="191">
        <f t="shared" si="9"/>
        <v>4.607547514619895</v>
      </c>
      <c r="O231" s="191">
        <f t="shared" si="10"/>
        <v>5.128909334340364</v>
      </c>
      <c r="P231" s="191">
        <f t="shared" si="11"/>
        <v>0</v>
      </c>
      <c r="Q231" s="250"/>
      <c r="R231" s="265">
        <v>21</v>
      </c>
      <c r="S231" s="265"/>
      <c r="T231" s="265"/>
      <c r="U231" s="265"/>
      <c r="W231" s="192">
        <v>33</v>
      </c>
      <c r="X231" s="192"/>
      <c r="Y231" s="192"/>
      <c r="Z231" s="192"/>
    </row>
    <row r="232" spans="1:26" ht="12.75" hidden="1">
      <c r="A232" s="295" t="s">
        <v>854</v>
      </c>
      <c r="B232" s="296" t="s">
        <v>855</v>
      </c>
      <c r="C232" s="72">
        <v>0</v>
      </c>
      <c r="D232" s="73">
        <v>0</v>
      </c>
      <c r="E232" s="73">
        <v>0</v>
      </c>
      <c r="F232" s="74">
        <v>0</v>
      </c>
      <c r="H232" s="194">
        <v>0</v>
      </c>
      <c r="I232" s="194">
        <v>0</v>
      </c>
      <c r="J232" s="194">
        <v>0</v>
      </c>
      <c r="K232" s="194">
        <v>0</v>
      </c>
      <c r="L232" s="194"/>
      <c r="N232" s="191" t="str">
        <f t="shared" si="9"/>
        <v>-</v>
      </c>
      <c r="O232" s="191" t="str">
        <f t="shared" si="10"/>
        <v>-</v>
      </c>
      <c r="P232" s="191" t="str">
        <f t="shared" si="11"/>
        <v>-</v>
      </c>
      <c r="Q232" s="253"/>
      <c r="R232" s="265"/>
      <c r="S232" s="265"/>
      <c r="T232" s="265"/>
      <c r="U232" s="265"/>
      <c r="W232" s="192"/>
      <c r="X232" s="192"/>
      <c r="Y232" s="192"/>
      <c r="Z232" s="192"/>
    </row>
    <row r="233" spans="1:26" ht="12.75" hidden="1">
      <c r="A233" s="295" t="s">
        <v>856</v>
      </c>
      <c r="B233" s="296" t="s">
        <v>857</v>
      </c>
      <c r="C233" s="72">
        <v>0</v>
      </c>
      <c r="D233" s="73">
        <v>0</v>
      </c>
      <c r="E233" s="73">
        <v>0</v>
      </c>
      <c r="F233" s="74">
        <v>0</v>
      </c>
      <c r="H233" s="194">
        <v>0</v>
      </c>
      <c r="I233" s="194">
        <v>0</v>
      </c>
      <c r="J233" s="194">
        <v>0</v>
      </c>
      <c r="K233" s="194">
        <v>0</v>
      </c>
      <c r="L233" s="194"/>
      <c r="N233" s="191" t="str">
        <f t="shared" si="9"/>
        <v>-</v>
      </c>
      <c r="O233" s="191" t="str">
        <f t="shared" si="10"/>
        <v>-</v>
      </c>
      <c r="P233" s="191" t="str">
        <f t="shared" si="11"/>
        <v>-</v>
      </c>
      <c r="Q233" s="253"/>
      <c r="R233" s="265"/>
      <c r="S233" s="265"/>
      <c r="T233" s="265"/>
      <c r="U233" s="265"/>
      <c r="W233" s="192"/>
      <c r="X233" s="192"/>
      <c r="Y233" s="192"/>
      <c r="Z233" s="192"/>
    </row>
    <row r="234" spans="1:26" ht="12.75">
      <c r="A234" s="1" t="s">
        <v>858</v>
      </c>
      <c r="B234" s="3" t="s">
        <v>859</v>
      </c>
      <c r="C234" s="72">
        <v>45793</v>
      </c>
      <c r="D234" s="73">
        <v>30623</v>
      </c>
      <c r="E234" s="73">
        <v>10718</v>
      </c>
      <c r="F234" s="74">
        <v>4452</v>
      </c>
      <c r="H234" s="194">
        <v>43776</v>
      </c>
      <c r="I234" s="194">
        <v>29129</v>
      </c>
      <c r="J234" s="194">
        <v>10195</v>
      </c>
      <c r="K234" s="194">
        <v>4452</v>
      </c>
      <c r="L234" s="194"/>
      <c r="N234" s="191">
        <f t="shared" si="9"/>
        <v>4.607547514619895</v>
      </c>
      <c r="O234" s="191">
        <f t="shared" si="10"/>
        <v>5.128909334340364</v>
      </c>
      <c r="P234" s="191">
        <f t="shared" si="11"/>
        <v>0</v>
      </c>
      <c r="Q234" s="250"/>
      <c r="R234" s="265">
        <v>56</v>
      </c>
      <c r="S234" s="265"/>
      <c r="T234" s="265"/>
      <c r="U234" s="265"/>
      <c r="W234" s="192">
        <v>97</v>
      </c>
      <c r="X234" s="192"/>
      <c r="Y234" s="192"/>
      <c r="Z234" s="192"/>
    </row>
    <row r="235" spans="1:26" ht="12.75">
      <c r="A235" s="1" t="s">
        <v>860</v>
      </c>
      <c r="B235" s="3" t="s">
        <v>861</v>
      </c>
      <c r="C235" s="72">
        <v>45793</v>
      </c>
      <c r="D235" s="73">
        <v>30623</v>
      </c>
      <c r="E235" s="73">
        <v>10718</v>
      </c>
      <c r="F235" s="74">
        <v>4452</v>
      </c>
      <c r="H235" s="194">
        <v>43776</v>
      </c>
      <c r="I235" s="194">
        <v>29129</v>
      </c>
      <c r="J235" s="194">
        <v>10195</v>
      </c>
      <c r="K235" s="194">
        <v>4452</v>
      </c>
      <c r="L235" s="194"/>
      <c r="N235" s="191">
        <f t="shared" si="9"/>
        <v>4.607547514619895</v>
      </c>
      <c r="O235" s="191">
        <f t="shared" si="10"/>
        <v>5.128909334340364</v>
      </c>
      <c r="P235" s="191">
        <f t="shared" si="11"/>
        <v>0</v>
      </c>
      <c r="Q235" s="250"/>
      <c r="R235" s="265">
        <v>31</v>
      </c>
      <c r="S235" s="265"/>
      <c r="T235" s="265"/>
      <c r="U235" s="265"/>
      <c r="W235" s="192">
        <v>78</v>
      </c>
      <c r="X235" s="192"/>
      <c r="Y235" s="192"/>
      <c r="Z235" s="192"/>
    </row>
    <row r="236" spans="1:26" ht="12.75">
      <c r="A236" s="1" t="s">
        <v>862</v>
      </c>
      <c r="B236" s="3" t="s">
        <v>805</v>
      </c>
      <c r="C236" s="72">
        <v>45793</v>
      </c>
      <c r="D236" s="73">
        <v>30623</v>
      </c>
      <c r="E236" s="73">
        <v>10718</v>
      </c>
      <c r="F236" s="74">
        <v>4452</v>
      </c>
      <c r="H236" s="194">
        <v>43776</v>
      </c>
      <c r="I236" s="194">
        <v>29129</v>
      </c>
      <c r="J236" s="194">
        <v>10195</v>
      </c>
      <c r="K236" s="194">
        <v>4452</v>
      </c>
      <c r="L236" s="194"/>
      <c r="N236" s="191">
        <f t="shared" si="9"/>
        <v>4.607547514619895</v>
      </c>
      <c r="O236" s="191">
        <f t="shared" si="10"/>
        <v>5.128909334340364</v>
      </c>
      <c r="P236" s="191">
        <f t="shared" si="11"/>
        <v>0</v>
      </c>
      <c r="Q236" s="250"/>
      <c r="R236" s="265">
        <v>34</v>
      </c>
      <c r="S236" s="265"/>
      <c r="T236" s="265"/>
      <c r="U236" s="265"/>
      <c r="W236" s="192">
        <v>68</v>
      </c>
      <c r="X236" s="192"/>
      <c r="Y236" s="192"/>
      <c r="Z236" s="192"/>
    </row>
    <row r="237" spans="1:26" ht="12.75">
      <c r="A237" s="1" t="s">
        <v>863</v>
      </c>
      <c r="B237" s="3" t="s">
        <v>787</v>
      </c>
      <c r="C237" s="72">
        <v>45793</v>
      </c>
      <c r="D237" s="73">
        <v>30623</v>
      </c>
      <c r="E237" s="73">
        <v>10718</v>
      </c>
      <c r="F237" s="74">
        <v>4452</v>
      </c>
      <c r="H237" s="194">
        <v>43776</v>
      </c>
      <c r="I237" s="194">
        <v>29129</v>
      </c>
      <c r="J237" s="194">
        <v>10195</v>
      </c>
      <c r="K237" s="194">
        <v>4452</v>
      </c>
      <c r="L237" s="194"/>
      <c r="N237" s="191">
        <f t="shared" si="9"/>
        <v>4.607547514619895</v>
      </c>
      <c r="O237" s="191">
        <f t="shared" si="10"/>
        <v>5.128909334340364</v>
      </c>
      <c r="P237" s="191">
        <f t="shared" si="11"/>
        <v>0</v>
      </c>
      <c r="Q237" s="250"/>
      <c r="R237" s="265">
        <v>59</v>
      </c>
      <c r="S237" s="265"/>
      <c r="T237" s="265"/>
      <c r="U237" s="265"/>
      <c r="W237" s="192">
        <v>135</v>
      </c>
      <c r="X237" s="192"/>
      <c r="Y237" s="192"/>
      <c r="Z237" s="192"/>
    </row>
    <row r="238" spans="1:26" ht="12.75">
      <c r="A238" s="1" t="s">
        <v>864</v>
      </c>
      <c r="B238" s="3" t="s">
        <v>865</v>
      </c>
      <c r="C238" s="72">
        <v>47020</v>
      </c>
      <c r="D238" s="73">
        <v>31532</v>
      </c>
      <c r="E238" s="73">
        <v>11036</v>
      </c>
      <c r="F238" s="74">
        <v>4452</v>
      </c>
      <c r="H238" s="194">
        <v>44943</v>
      </c>
      <c r="I238" s="194">
        <v>29993</v>
      </c>
      <c r="J238" s="194">
        <v>10498</v>
      </c>
      <c r="K238" s="194">
        <v>4452</v>
      </c>
      <c r="L238" s="194"/>
      <c r="N238" s="191">
        <f t="shared" si="9"/>
        <v>4.6214093407204615</v>
      </c>
      <c r="O238" s="191">
        <f t="shared" si="10"/>
        <v>5.131197279365196</v>
      </c>
      <c r="P238" s="191">
        <f t="shared" si="11"/>
        <v>0</v>
      </c>
      <c r="Q238" s="250"/>
      <c r="R238" s="265">
        <v>76</v>
      </c>
      <c r="S238" s="265"/>
      <c r="T238" s="265"/>
      <c r="U238" s="265"/>
      <c r="W238" s="192">
        <v>180</v>
      </c>
      <c r="X238" s="192">
        <v>7</v>
      </c>
      <c r="Y238" s="192"/>
      <c r="Z238" s="192">
        <v>10</v>
      </c>
    </row>
    <row r="239" spans="1:26" ht="12.75" hidden="1">
      <c r="A239" s="295" t="s">
        <v>866</v>
      </c>
      <c r="B239" s="296" t="s">
        <v>807</v>
      </c>
      <c r="C239" s="72">
        <v>0</v>
      </c>
      <c r="D239" s="73">
        <v>0</v>
      </c>
      <c r="E239" s="73">
        <v>0</v>
      </c>
      <c r="F239" s="74">
        <v>0</v>
      </c>
      <c r="H239" s="194">
        <v>0</v>
      </c>
      <c r="I239" s="194">
        <v>0</v>
      </c>
      <c r="J239" s="194">
        <v>0</v>
      </c>
      <c r="K239" s="194">
        <v>0</v>
      </c>
      <c r="L239" s="194"/>
      <c r="N239" s="191" t="str">
        <f t="shared" si="9"/>
        <v>-</v>
      </c>
      <c r="O239" s="191" t="str">
        <f t="shared" si="10"/>
        <v>-</v>
      </c>
      <c r="P239" s="191" t="str">
        <f t="shared" si="11"/>
        <v>-</v>
      </c>
      <c r="Q239" s="253"/>
      <c r="R239" s="265"/>
      <c r="S239" s="265"/>
      <c r="T239" s="265"/>
      <c r="U239" s="265"/>
      <c r="W239" s="192"/>
      <c r="X239" s="192"/>
      <c r="Y239" s="192"/>
      <c r="Z239" s="192"/>
    </row>
    <row r="240" spans="1:26" ht="12.75" hidden="1">
      <c r="A240" s="295" t="s">
        <v>867</v>
      </c>
      <c r="B240" s="296" t="s">
        <v>868</v>
      </c>
      <c r="C240" s="72">
        <v>43089</v>
      </c>
      <c r="D240" s="73">
        <v>30325</v>
      </c>
      <c r="E240" s="73">
        <v>10614</v>
      </c>
      <c r="F240" s="74">
        <v>2150</v>
      </c>
      <c r="H240" s="194">
        <v>41098</v>
      </c>
      <c r="I240" s="194">
        <v>28850</v>
      </c>
      <c r="J240" s="194">
        <v>10098</v>
      </c>
      <c r="K240" s="194">
        <v>2150</v>
      </c>
      <c r="L240" s="194"/>
      <c r="N240" s="191">
        <f t="shared" si="9"/>
        <v>4.844517981410277</v>
      </c>
      <c r="O240" s="191">
        <f t="shared" si="10"/>
        <v>5.112651646447148</v>
      </c>
      <c r="P240" s="191">
        <f t="shared" si="11"/>
        <v>0</v>
      </c>
      <c r="Q240" s="253"/>
      <c r="R240" s="265"/>
      <c r="S240" s="265"/>
      <c r="T240" s="265"/>
      <c r="U240" s="265"/>
      <c r="W240" s="192"/>
      <c r="X240" s="192"/>
      <c r="Y240" s="192"/>
      <c r="Z240" s="192"/>
    </row>
    <row r="241" spans="1:26" ht="12.75" hidden="1">
      <c r="A241" s="295" t="s">
        <v>869</v>
      </c>
      <c r="B241" s="296" t="s">
        <v>870</v>
      </c>
      <c r="C241" s="72">
        <v>0</v>
      </c>
      <c r="D241" s="73">
        <v>0</v>
      </c>
      <c r="E241" s="73">
        <v>0</v>
      </c>
      <c r="F241" s="74">
        <v>0</v>
      </c>
      <c r="H241" s="194">
        <v>0</v>
      </c>
      <c r="I241" s="194">
        <v>0</v>
      </c>
      <c r="J241" s="194">
        <v>0</v>
      </c>
      <c r="K241" s="194">
        <v>0</v>
      </c>
      <c r="L241" s="194"/>
      <c r="N241" s="191" t="str">
        <f t="shared" si="9"/>
        <v>-</v>
      </c>
      <c r="O241" s="191" t="str">
        <f t="shared" si="10"/>
        <v>-</v>
      </c>
      <c r="P241" s="191" t="str">
        <f t="shared" si="11"/>
        <v>-</v>
      </c>
      <c r="Q241" s="253"/>
      <c r="R241" s="265"/>
      <c r="S241" s="265"/>
      <c r="T241" s="265"/>
      <c r="U241" s="265"/>
      <c r="W241" s="192"/>
      <c r="X241" s="192"/>
      <c r="Y241" s="192"/>
      <c r="Z241" s="192"/>
    </row>
    <row r="242" spans="1:26" ht="12.75" hidden="1">
      <c r="A242" s="295" t="s">
        <v>871</v>
      </c>
      <c r="B242" s="296" t="s">
        <v>872</v>
      </c>
      <c r="C242" s="72">
        <v>0</v>
      </c>
      <c r="D242" s="73">
        <v>0</v>
      </c>
      <c r="E242" s="73">
        <v>0</v>
      </c>
      <c r="F242" s="74">
        <v>0</v>
      </c>
      <c r="H242" s="194">
        <v>0</v>
      </c>
      <c r="I242" s="194">
        <v>0</v>
      </c>
      <c r="J242" s="194">
        <v>0</v>
      </c>
      <c r="K242" s="194">
        <v>0</v>
      </c>
      <c r="L242" s="194"/>
      <c r="N242" s="191" t="str">
        <f t="shared" si="9"/>
        <v>-</v>
      </c>
      <c r="O242" s="191" t="str">
        <f t="shared" si="10"/>
        <v>-</v>
      </c>
      <c r="P242" s="191" t="str">
        <f t="shared" si="11"/>
        <v>-</v>
      </c>
      <c r="Q242" s="253"/>
      <c r="R242" s="265"/>
      <c r="S242" s="265"/>
      <c r="T242" s="265"/>
      <c r="U242" s="265"/>
      <c r="W242" s="192"/>
      <c r="X242" s="192"/>
      <c r="Y242" s="192"/>
      <c r="Z242" s="192"/>
    </row>
    <row r="243" spans="1:26" ht="12.75">
      <c r="A243" s="1" t="s">
        <v>873</v>
      </c>
      <c r="B243" s="3" t="s">
        <v>874</v>
      </c>
      <c r="C243" s="72">
        <v>45793</v>
      </c>
      <c r="D243" s="73">
        <v>30623</v>
      </c>
      <c r="E243" s="73">
        <v>10718</v>
      </c>
      <c r="F243" s="74">
        <v>4452</v>
      </c>
      <c r="H243" s="194">
        <v>43776</v>
      </c>
      <c r="I243" s="194">
        <v>29129</v>
      </c>
      <c r="J243" s="194">
        <v>10195</v>
      </c>
      <c r="K243" s="194">
        <v>4452</v>
      </c>
      <c r="L243" s="194"/>
      <c r="N243" s="191">
        <f t="shared" si="9"/>
        <v>4.607547514619895</v>
      </c>
      <c r="O243" s="191">
        <f t="shared" si="10"/>
        <v>5.128909334340364</v>
      </c>
      <c r="P243" s="191">
        <f t="shared" si="11"/>
        <v>0</v>
      </c>
      <c r="Q243" s="250"/>
      <c r="R243" s="265">
        <v>43</v>
      </c>
      <c r="S243" s="265"/>
      <c r="T243" s="265"/>
      <c r="U243" s="265"/>
      <c r="W243" s="192">
        <v>80</v>
      </c>
      <c r="X243" s="192"/>
      <c r="Y243" s="192"/>
      <c r="Z243" s="192"/>
    </row>
    <row r="244" spans="1:26" ht="12.75" hidden="1">
      <c r="A244" s="295" t="s">
        <v>875</v>
      </c>
      <c r="B244" s="296" t="s">
        <v>876</v>
      </c>
      <c r="C244" s="72">
        <v>0</v>
      </c>
      <c r="D244" s="73">
        <v>0</v>
      </c>
      <c r="E244" s="73">
        <v>0</v>
      </c>
      <c r="F244" s="74">
        <v>0</v>
      </c>
      <c r="H244" s="194">
        <v>0</v>
      </c>
      <c r="I244" s="194">
        <v>0</v>
      </c>
      <c r="J244" s="194">
        <v>0</v>
      </c>
      <c r="K244" s="194">
        <v>0</v>
      </c>
      <c r="L244" s="194"/>
      <c r="N244" s="191" t="str">
        <f t="shared" si="9"/>
        <v>-</v>
      </c>
      <c r="O244" s="191" t="str">
        <f t="shared" si="10"/>
        <v>-</v>
      </c>
      <c r="P244" s="191" t="str">
        <f t="shared" si="11"/>
        <v>-</v>
      </c>
      <c r="Q244" s="253"/>
      <c r="R244" s="265"/>
      <c r="S244" s="265"/>
      <c r="T244" s="265"/>
      <c r="U244" s="265"/>
      <c r="W244" s="192"/>
      <c r="X244" s="192"/>
      <c r="Y244" s="192"/>
      <c r="Z244" s="192"/>
    </row>
    <row r="245" spans="1:26" ht="12.75" hidden="1">
      <c r="A245" s="295" t="s">
        <v>877</v>
      </c>
      <c r="B245" s="296" t="s">
        <v>878</v>
      </c>
      <c r="C245" s="72">
        <v>61466</v>
      </c>
      <c r="D245" s="73">
        <v>42219</v>
      </c>
      <c r="E245" s="73">
        <v>14777</v>
      </c>
      <c r="F245" s="74">
        <v>4470</v>
      </c>
      <c r="H245" s="194">
        <v>58675</v>
      </c>
      <c r="I245" s="194">
        <v>40152</v>
      </c>
      <c r="J245" s="194">
        <v>14053</v>
      </c>
      <c r="K245" s="194">
        <v>4470</v>
      </c>
      <c r="L245" s="194"/>
      <c r="N245" s="191">
        <f t="shared" si="9"/>
        <v>4.756710694503624</v>
      </c>
      <c r="O245" s="191">
        <f t="shared" si="10"/>
        <v>5.147937836222354</v>
      </c>
      <c r="P245" s="191">
        <f t="shared" si="11"/>
        <v>0</v>
      </c>
      <c r="Q245" s="253"/>
      <c r="R245" s="265"/>
      <c r="S245" s="265"/>
      <c r="T245" s="265"/>
      <c r="U245" s="265"/>
      <c r="W245" s="192"/>
      <c r="X245" s="192"/>
      <c r="Y245" s="192"/>
      <c r="Z245" s="192"/>
    </row>
    <row r="246" spans="1:26" ht="12.75" hidden="1">
      <c r="A246" s="295" t="s">
        <v>879</v>
      </c>
      <c r="B246" s="296" t="s">
        <v>880</v>
      </c>
      <c r="C246" s="72">
        <v>0</v>
      </c>
      <c r="D246" s="73">
        <v>0</v>
      </c>
      <c r="E246" s="73">
        <v>0</v>
      </c>
      <c r="F246" s="74">
        <v>0</v>
      </c>
      <c r="H246" s="194">
        <v>0</v>
      </c>
      <c r="I246" s="194">
        <v>0</v>
      </c>
      <c r="J246" s="194">
        <v>0</v>
      </c>
      <c r="K246" s="194">
        <v>0</v>
      </c>
      <c r="L246" s="194"/>
      <c r="N246" s="191" t="str">
        <f t="shared" si="9"/>
        <v>-</v>
      </c>
      <c r="O246" s="191" t="str">
        <f t="shared" si="10"/>
        <v>-</v>
      </c>
      <c r="P246" s="191" t="str">
        <f t="shared" si="11"/>
        <v>-</v>
      </c>
      <c r="Q246" s="253"/>
      <c r="R246" s="265"/>
      <c r="S246" s="265"/>
      <c r="T246" s="265"/>
      <c r="U246" s="265"/>
      <c r="W246" s="192"/>
      <c r="X246" s="192"/>
      <c r="Y246" s="192"/>
      <c r="Z246" s="192"/>
    </row>
    <row r="247" spans="1:26" ht="12.75" hidden="1">
      <c r="A247" s="295" t="s">
        <v>881</v>
      </c>
      <c r="B247" s="296" t="s">
        <v>882</v>
      </c>
      <c r="C247" s="72">
        <v>0</v>
      </c>
      <c r="D247" s="73">
        <v>0</v>
      </c>
      <c r="E247" s="73">
        <v>0</v>
      </c>
      <c r="F247" s="74">
        <v>0</v>
      </c>
      <c r="H247" s="194">
        <v>0</v>
      </c>
      <c r="I247" s="194">
        <v>0</v>
      </c>
      <c r="J247" s="194">
        <v>0</v>
      </c>
      <c r="K247" s="194">
        <v>0</v>
      </c>
      <c r="L247" s="194"/>
      <c r="N247" s="191" t="str">
        <f t="shared" si="9"/>
        <v>-</v>
      </c>
      <c r="O247" s="191" t="str">
        <f t="shared" si="10"/>
        <v>-</v>
      </c>
      <c r="P247" s="191" t="str">
        <f t="shared" si="11"/>
        <v>-</v>
      </c>
      <c r="Q247" s="253"/>
      <c r="R247" s="265"/>
      <c r="S247" s="265"/>
      <c r="T247" s="265"/>
      <c r="U247" s="265"/>
      <c r="W247" s="192"/>
      <c r="X247" s="192"/>
      <c r="Y247" s="192"/>
      <c r="Z247" s="192"/>
    </row>
    <row r="248" spans="1:26" ht="12.75" hidden="1">
      <c r="A248" s="295" t="s">
        <v>883</v>
      </c>
      <c r="B248" s="296" t="s">
        <v>884</v>
      </c>
      <c r="C248" s="72">
        <v>0</v>
      </c>
      <c r="D248" s="73">
        <v>0</v>
      </c>
      <c r="E248" s="73">
        <v>0</v>
      </c>
      <c r="F248" s="74">
        <v>0</v>
      </c>
      <c r="H248" s="194">
        <v>0</v>
      </c>
      <c r="I248" s="194">
        <v>0</v>
      </c>
      <c r="J248" s="194">
        <v>0</v>
      </c>
      <c r="K248" s="194">
        <v>0</v>
      </c>
      <c r="L248" s="194"/>
      <c r="N248" s="191" t="str">
        <f t="shared" si="9"/>
        <v>-</v>
      </c>
      <c r="O248" s="191" t="str">
        <f t="shared" si="10"/>
        <v>-</v>
      </c>
      <c r="P248" s="191" t="str">
        <f t="shared" si="11"/>
        <v>-</v>
      </c>
      <c r="Q248" s="253"/>
      <c r="R248" s="265"/>
      <c r="S248" s="265"/>
      <c r="T248" s="265"/>
      <c r="U248" s="265"/>
      <c r="W248" s="192"/>
      <c r="X248" s="192"/>
      <c r="Y248" s="192"/>
      <c r="Z248" s="192"/>
    </row>
    <row r="249" spans="1:26" ht="12.75" hidden="1">
      <c r="A249" s="295" t="s">
        <v>885</v>
      </c>
      <c r="B249" s="296" t="s">
        <v>886</v>
      </c>
      <c r="C249" s="72">
        <v>40506</v>
      </c>
      <c r="D249" s="73">
        <v>28424</v>
      </c>
      <c r="E249" s="73">
        <v>9948</v>
      </c>
      <c r="F249" s="74">
        <v>2134</v>
      </c>
      <c r="H249" s="194">
        <v>38641</v>
      </c>
      <c r="I249" s="194">
        <v>27042</v>
      </c>
      <c r="J249" s="194">
        <v>9465</v>
      </c>
      <c r="K249" s="194">
        <v>2134</v>
      </c>
      <c r="L249" s="194"/>
      <c r="N249" s="191">
        <f t="shared" si="9"/>
        <v>4.826479645971887</v>
      </c>
      <c r="O249" s="191">
        <f t="shared" si="10"/>
        <v>5.110568744915312</v>
      </c>
      <c r="P249" s="191">
        <f t="shared" si="11"/>
        <v>0</v>
      </c>
      <c r="Q249" s="253"/>
      <c r="R249" s="265"/>
      <c r="S249" s="265"/>
      <c r="T249" s="265"/>
      <c r="U249" s="265"/>
      <c r="W249" s="192"/>
      <c r="X249" s="192"/>
      <c r="Y249" s="192"/>
      <c r="Z249" s="192"/>
    </row>
    <row r="250" spans="1:26" ht="12.75" hidden="1">
      <c r="A250" s="295" t="s">
        <v>887</v>
      </c>
      <c r="B250" s="296" t="s">
        <v>888</v>
      </c>
      <c r="C250" s="72">
        <v>46591</v>
      </c>
      <c r="D250" s="73">
        <v>32919</v>
      </c>
      <c r="E250" s="73">
        <v>11522</v>
      </c>
      <c r="F250" s="74">
        <v>2150</v>
      </c>
      <c r="H250" s="194">
        <v>44428</v>
      </c>
      <c r="I250" s="194">
        <v>31317</v>
      </c>
      <c r="J250" s="194">
        <v>10961</v>
      </c>
      <c r="K250" s="194">
        <v>2150</v>
      </c>
      <c r="L250" s="194"/>
      <c r="N250" s="191">
        <f t="shared" si="9"/>
        <v>4.868551364004674</v>
      </c>
      <c r="O250" s="191">
        <f t="shared" si="10"/>
        <v>5.1154325126927915</v>
      </c>
      <c r="P250" s="191">
        <f t="shared" si="11"/>
        <v>0</v>
      </c>
      <c r="Q250" s="253"/>
      <c r="R250" s="265"/>
      <c r="S250" s="265"/>
      <c r="T250" s="265"/>
      <c r="U250" s="265"/>
      <c r="W250" s="192"/>
      <c r="X250" s="192"/>
      <c r="Y250" s="192"/>
      <c r="Z250" s="192"/>
    </row>
    <row r="251" spans="1:26" ht="12.75" hidden="1">
      <c r="A251" s="295" t="s">
        <v>889</v>
      </c>
      <c r="B251" s="296" t="s">
        <v>890</v>
      </c>
      <c r="C251" s="72">
        <v>42959</v>
      </c>
      <c r="D251" s="73">
        <v>30237</v>
      </c>
      <c r="E251" s="73">
        <v>10583</v>
      </c>
      <c r="F251" s="74">
        <v>2139</v>
      </c>
      <c r="H251" s="194">
        <v>40974</v>
      </c>
      <c r="I251" s="194">
        <v>28767</v>
      </c>
      <c r="J251" s="194">
        <v>10068</v>
      </c>
      <c r="K251" s="194">
        <v>2139</v>
      </c>
      <c r="L251" s="194"/>
      <c r="N251" s="191">
        <f t="shared" si="9"/>
        <v>4.844535559135068</v>
      </c>
      <c r="O251" s="191">
        <f t="shared" si="10"/>
        <v>5.110021900093869</v>
      </c>
      <c r="P251" s="191">
        <f t="shared" si="11"/>
        <v>0</v>
      </c>
      <c r="Q251" s="253"/>
      <c r="R251" s="265"/>
      <c r="S251" s="265"/>
      <c r="T251" s="265"/>
      <c r="U251" s="265"/>
      <c r="W251" s="192"/>
      <c r="X251" s="192"/>
      <c r="Y251" s="192"/>
      <c r="Z251" s="192"/>
    </row>
    <row r="252" spans="1:26" ht="12.75" hidden="1">
      <c r="A252" s="295" t="s">
        <v>891</v>
      </c>
      <c r="B252" s="297" t="s">
        <v>892</v>
      </c>
      <c r="C252" s="72">
        <v>2306</v>
      </c>
      <c r="D252" s="73">
        <v>200</v>
      </c>
      <c r="E252" s="73">
        <v>70</v>
      </c>
      <c r="F252" s="74">
        <v>2036</v>
      </c>
      <c r="H252" s="194">
        <v>2306</v>
      </c>
      <c r="I252" s="194">
        <v>200</v>
      </c>
      <c r="J252" s="194">
        <v>70</v>
      </c>
      <c r="K252" s="194">
        <v>2036</v>
      </c>
      <c r="L252" s="194"/>
      <c r="N252" s="191">
        <f t="shared" si="9"/>
        <v>0</v>
      </c>
      <c r="O252" s="191">
        <f t="shared" si="10"/>
        <v>0</v>
      </c>
      <c r="P252" s="191">
        <f t="shared" si="11"/>
        <v>0</v>
      </c>
      <c r="Q252" s="253"/>
      <c r="R252" s="265"/>
      <c r="S252" s="265"/>
      <c r="T252" s="265"/>
      <c r="U252" s="265"/>
      <c r="W252" s="192"/>
      <c r="X252" s="192"/>
      <c r="Y252" s="192"/>
      <c r="Z252" s="192"/>
    </row>
    <row r="253" spans="1:26" ht="12.75" hidden="1">
      <c r="A253" s="295" t="s">
        <v>893</v>
      </c>
      <c r="B253" s="296" t="s">
        <v>894</v>
      </c>
      <c r="C253" s="72">
        <v>43299</v>
      </c>
      <c r="D253" s="73">
        <v>30490</v>
      </c>
      <c r="E253" s="73">
        <v>10672</v>
      </c>
      <c r="F253" s="74">
        <v>2137</v>
      </c>
      <c r="H253" s="194">
        <v>41296</v>
      </c>
      <c r="I253" s="194">
        <v>29007</v>
      </c>
      <c r="J253" s="194">
        <v>10152</v>
      </c>
      <c r="K253" s="194">
        <v>2137</v>
      </c>
      <c r="L253" s="194"/>
      <c r="N253" s="191">
        <f t="shared" si="9"/>
        <v>4.850348702053481</v>
      </c>
      <c r="O253" s="191">
        <f t="shared" si="10"/>
        <v>5.112559037473716</v>
      </c>
      <c r="P253" s="191">
        <f t="shared" si="11"/>
        <v>0</v>
      </c>
      <c r="Q253" s="250"/>
      <c r="R253" s="265">
        <v>399</v>
      </c>
      <c r="S253" s="265">
        <v>2526</v>
      </c>
      <c r="T253" s="265">
        <v>9</v>
      </c>
      <c r="U253" s="265">
        <v>24</v>
      </c>
      <c r="W253" s="192">
        <v>1367</v>
      </c>
      <c r="X253" s="192">
        <v>4754</v>
      </c>
      <c r="Y253" s="192">
        <f>27+19</f>
        <v>46</v>
      </c>
      <c r="Z253" s="192">
        <v>41</v>
      </c>
    </row>
    <row r="254" spans="1:26" ht="12.75">
      <c r="A254" s="1" t="s">
        <v>895</v>
      </c>
      <c r="B254" s="3" t="s">
        <v>896</v>
      </c>
      <c r="C254" s="72">
        <v>53507</v>
      </c>
      <c r="D254" s="73">
        <v>33998</v>
      </c>
      <c r="E254" s="73">
        <v>11899</v>
      </c>
      <c r="F254" s="74">
        <v>7610</v>
      </c>
      <c r="H254" s="194">
        <v>51268</v>
      </c>
      <c r="I254" s="194">
        <v>32339</v>
      </c>
      <c r="J254" s="194">
        <v>11319</v>
      </c>
      <c r="K254" s="194">
        <v>7610</v>
      </c>
      <c r="L254" s="194"/>
      <c r="N254" s="191">
        <f t="shared" si="9"/>
        <v>4.367246625575419</v>
      </c>
      <c r="O254" s="191">
        <f t="shared" si="10"/>
        <v>5.13002875784656</v>
      </c>
      <c r="P254" s="191">
        <f t="shared" si="11"/>
        <v>0</v>
      </c>
      <c r="Q254" s="250"/>
      <c r="R254" s="265">
        <v>23</v>
      </c>
      <c r="S254" s="265">
        <v>12</v>
      </c>
      <c r="T254" s="265"/>
      <c r="U254" s="265"/>
      <c r="W254" s="192">
        <v>37</v>
      </c>
      <c r="X254" s="192">
        <v>12</v>
      </c>
      <c r="Y254" s="192"/>
      <c r="Z254" s="192"/>
    </row>
    <row r="255" spans="1:26" ht="12.75" hidden="1">
      <c r="A255" s="295" t="s">
        <v>897</v>
      </c>
      <c r="B255" s="296" t="s">
        <v>898</v>
      </c>
      <c r="C255" s="72">
        <v>0</v>
      </c>
      <c r="D255" s="73">
        <v>0</v>
      </c>
      <c r="E255" s="73">
        <v>0</v>
      </c>
      <c r="F255" s="74">
        <v>0</v>
      </c>
      <c r="H255" s="194">
        <v>0</v>
      </c>
      <c r="I255" s="194">
        <v>0</v>
      </c>
      <c r="J255" s="194">
        <v>0</v>
      </c>
      <c r="K255" s="194">
        <v>0</v>
      </c>
      <c r="L255" s="194"/>
      <c r="N255" s="191" t="str">
        <f t="shared" si="9"/>
        <v>-</v>
      </c>
      <c r="O255" s="191" t="str">
        <f t="shared" si="10"/>
        <v>-</v>
      </c>
      <c r="P255" s="191" t="str">
        <f t="shared" si="11"/>
        <v>-</v>
      </c>
      <c r="Q255" s="253"/>
      <c r="R255" s="265"/>
      <c r="S255" s="265"/>
      <c r="T255" s="265"/>
      <c r="U255" s="265"/>
      <c r="W255" s="192"/>
      <c r="X255" s="192"/>
      <c r="Y255" s="192"/>
      <c r="Z255" s="192"/>
    </row>
    <row r="256" spans="1:26" ht="12.75" hidden="1">
      <c r="A256" s="295" t="s">
        <v>899</v>
      </c>
      <c r="B256" s="296" t="s">
        <v>900</v>
      </c>
      <c r="C256" s="72">
        <v>0</v>
      </c>
      <c r="D256" s="73">
        <v>0</v>
      </c>
      <c r="E256" s="73">
        <v>0</v>
      </c>
      <c r="F256" s="74">
        <v>0</v>
      </c>
      <c r="H256" s="194">
        <v>0</v>
      </c>
      <c r="I256" s="194">
        <v>0</v>
      </c>
      <c r="J256" s="194">
        <v>0</v>
      </c>
      <c r="K256" s="194">
        <v>0</v>
      </c>
      <c r="L256" s="194"/>
      <c r="N256" s="191" t="str">
        <f t="shared" si="9"/>
        <v>-</v>
      </c>
      <c r="O256" s="191" t="str">
        <f t="shared" si="10"/>
        <v>-</v>
      </c>
      <c r="P256" s="191" t="str">
        <f t="shared" si="11"/>
        <v>-</v>
      </c>
      <c r="Q256" s="253"/>
      <c r="R256" s="265"/>
      <c r="S256" s="265"/>
      <c r="T256" s="265"/>
      <c r="U256" s="265"/>
      <c r="W256" s="192"/>
      <c r="X256" s="192"/>
      <c r="Y256" s="192"/>
      <c r="Z256" s="192"/>
    </row>
    <row r="257" spans="1:26" ht="12.75" hidden="1">
      <c r="A257" s="295" t="s">
        <v>901</v>
      </c>
      <c r="B257" s="296" t="s">
        <v>902</v>
      </c>
      <c r="C257" s="72">
        <v>0</v>
      </c>
      <c r="D257" s="73">
        <v>0</v>
      </c>
      <c r="E257" s="73">
        <v>0</v>
      </c>
      <c r="F257" s="74">
        <v>0</v>
      </c>
      <c r="H257" s="194">
        <v>0</v>
      </c>
      <c r="I257" s="194">
        <v>0</v>
      </c>
      <c r="J257" s="194">
        <v>0</v>
      </c>
      <c r="K257" s="194">
        <v>0</v>
      </c>
      <c r="L257" s="194"/>
      <c r="N257" s="191" t="str">
        <f t="shared" si="9"/>
        <v>-</v>
      </c>
      <c r="O257" s="191" t="str">
        <f t="shared" si="10"/>
        <v>-</v>
      </c>
      <c r="P257" s="191" t="str">
        <f t="shared" si="11"/>
        <v>-</v>
      </c>
      <c r="Q257" s="253"/>
      <c r="R257" s="265"/>
      <c r="S257" s="265"/>
      <c r="T257" s="265"/>
      <c r="U257" s="265"/>
      <c r="W257" s="192"/>
      <c r="X257" s="192"/>
      <c r="Y257" s="192"/>
      <c r="Z257" s="192"/>
    </row>
    <row r="258" spans="1:26" ht="12.75">
      <c r="A258" s="1" t="s">
        <v>903</v>
      </c>
      <c r="B258" s="3" t="s">
        <v>904</v>
      </c>
      <c r="C258" s="72">
        <v>47438</v>
      </c>
      <c r="D258" s="73">
        <v>31837</v>
      </c>
      <c r="E258" s="73">
        <v>11143</v>
      </c>
      <c r="F258" s="74">
        <v>4458</v>
      </c>
      <c r="H258" s="194">
        <v>45340</v>
      </c>
      <c r="I258" s="194">
        <v>30283</v>
      </c>
      <c r="J258" s="194">
        <v>10599</v>
      </c>
      <c r="K258" s="194">
        <v>4458</v>
      </c>
      <c r="L258" s="194"/>
      <c r="N258" s="191">
        <f t="shared" si="9"/>
        <v>4.627260696956341</v>
      </c>
      <c r="O258" s="191">
        <f t="shared" si="10"/>
        <v>5.131591982300307</v>
      </c>
      <c r="P258" s="191">
        <f t="shared" si="11"/>
        <v>0</v>
      </c>
      <c r="Q258" s="250"/>
      <c r="R258" s="265">
        <v>19</v>
      </c>
      <c r="S258" s="265"/>
      <c r="T258" s="265"/>
      <c r="U258" s="265"/>
      <c r="W258" s="192">
        <v>31</v>
      </c>
      <c r="X258" s="192"/>
      <c r="Y258" s="192"/>
      <c r="Z258" s="192"/>
    </row>
    <row r="259" spans="1:26" ht="12.75" hidden="1">
      <c r="A259" s="295" t="s">
        <v>905</v>
      </c>
      <c r="B259" s="296" t="s">
        <v>906</v>
      </c>
      <c r="C259" s="72">
        <v>0</v>
      </c>
      <c r="D259" s="73">
        <v>0</v>
      </c>
      <c r="E259" s="73">
        <v>0</v>
      </c>
      <c r="F259" s="74">
        <v>0</v>
      </c>
      <c r="H259" s="194">
        <v>0</v>
      </c>
      <c r="I259" s="194">
        <v>0</v>
      </c>
      <c r="J259" s="194">
        <v>0</v>
      </c>
      <c r="K259" s="194">
        <v>0</v>
      </c>
      <c r="L259" s="194"/>
      <c r="N259" s="191" t="str">
        <f t="shared" si="9"/>
        <v>-</v>
      </c>
      <c r="O259" s="191" t="str">
        <f t="shared" si="10"/>
        <v>-</v>
      </c>
      <c r="P259" s="191" t="str">
        <f t="shared" si="11"/>
        <v>-</v>
      </c>
      <c r="Q259" s="253"/>
      <c r="R259" s="265"/>
      <c r="S259" s="265"/>
      <c r="T259" s="265"/>
      <c r="U259" s="265"/>
      <c r="W259" s="192"/>
      <c r="X259" s="192"/>
      <c r="Y259" s="192"/>
      <c r="Z259" s="192"/>
    </row>
    <row r="260" spans="1:26" ht="12.75" hidden="1">
      <c r="A260" s="295" t="s">
        <v>907</v>
      </c>
      <c r="B260" s="296" t="s">
        <v>908</v>
      </c>
      <c r="C260" s="72">
        <v>0</v>
      </c>
      <c r="D260" s="73">
        <v>0</v>
      </c>
      <c r="E260" s="73">
        <v>0</v>
      </c>
      <c r="F260" s="74">
        <v>0</v>
      </c>
      <c r="H260" s="194">
        <v>0</v>
      </c>
      <c r="I260" s="194">
        <v>0</v>
      </c>
      <c r="J260" s="194">
        <v>0</v>
      </c>
      <c r="K260" s="194">
        <v>0</v>
      </c>
      <c r="L260" s="194"/>
      <c r="N260" s="191" t="str">
        <f t="shared" si="9"/>
        <v>-</v>
      </c>
      <c r="O260" s="191" t="str">
        <f t="shared" si="10"/>
        <v>-</v>
      </c>
      <c r="P260" s="191" t="str">
        <f t="shared" si="11"/>
        <v>-</v>
      </c>
      <c r="Q260" s="253"/>
      <c r="R260" s="265"/>
      <c r="S260" s="265"/>
      <c r="T260" s="265"/>
      <c r="U260" s="265"/>
      <c r="W260" s="192"/>
      <c r="X260" s="192"/>
      <c r="Y260" s="192"/>
      <c r="Z260" s="192"/>
    </row>
    <row r="261" spans="1:26" ht="12.75">
      <c r="A261" s="1" t="s">
        <v>909</v>
      </c>
      <c r="B261" s="3" t="s">
        <v>910</v>
      </c>
      <c r="C261" s="72">
        <v>47946</v>
      </c>
      <c r="D261" s="73">
        <v>32210</v>
      </c>
      <c r="E261" s="73">
        <v>11274</v>
      </c>
      <c r="F261" s="74">
        <v>4462</v>
      </c>
      <c r="H261" s="194">
        <v>45823</v>
      </c>
      <c r="I261" s="194">
        <v>30638</v>
      </c>
      <c r="J261" s="194">
        <v>10723</v>
      </c>
      <c r="K261" s="194">
        <v>4462</v>
      </c>
      <c r="L261" s="194"/>
      <c r="N261" s="191">
        <f t="shared" si="9"/>
        <v>4.633044540951062</v>
      </c>
      <c r="O261" s="191">
        <f t="shared" si="10"/>
        <v>5.130883216920168</v>
      </c>
      <c r="P261" s="191">
        <f t="shared" si="11"/>
        <v>0</v>
      </c>
      <c r="Q261" s="250"/>
      <c r="R261" s="265"/>
      <c r="S261" s="265"/>
      <c r="T261" s="265"/>
      <c r="U261" s="265"/>
      <c r="W261" s="192">
        <v>5</v>
      </c>
      <c r="X261" s="192"/>
      <c r="Y261" s="192"/>
      <c r="Z261" s="192"/>
    </row>
    <row r="262" spans="1:26" ht="12.75" hidden="1">
      <c r="A262" s="295" t="s">
        <v>911</v>
      </c>
      <c r="B262" s="296" t="s">
        <v>912</v>
      </c>
      <c r="C262" s="72">
        <v>50780</v>
      </c>
      <c r="D262" s="73">
        <v>34317</v>
      </c>
      <c r="E262" s="73">
        <v>12011</v>
      </c>
      <c r="F262" s="74">
        <v>4452</v>
      </c>
      <c r="H262" s="194">
        <v>48519</v>
      </c>
      <c r="I262" s="194">
        <v>32642</v>
      </c>
      <c r="J262" s="194">
        <v>11425</v>
      </c>
      <c r="K262" s="194">
        <v>4452</v>
      </c>
      <c r="L262" s="194"/>
      <c r="N262" s="191">
        <f t="shared" si="9"/>
        <v>4.660030091304449</v>
      </c>
      <c r="O262" s="191">
        <f t="shared" si="10"/>
        <v>5.131425770479751</v>
      </c>
      <c r="P262" s="191">
        <f t="shared" si="11"/>
        <v>0</v>
      </c>
      <c r="Q262" s="253"/>
      <c r="R262" s="265"/>
      <c r="S262" s="265"/>
      <c r="T262" s="265"/>
      <c r="U262" s="265"/>
      <c r="W262" s="192"/>
      <c r="X262" s="192"/>
      <c r="Y262" s="192"/>
      <c r="Z262" s="192"/>
    </row>
    <row r="263" spans="1:26" ht="12.75" hidden="1">
      <c r="A263" s="295" t="s">
        <v>913</v>
      </c>
      <c r="B263" s="296" t="s">
        <v>914</v>
      </c>
      <c r="C263" s="72">
        <v>48158</v>
      </c>
      <c r="D263" s="73">
        <v>32359</v>
      </c>
      <c r="E263" s="73">
        <v>11326</v>
      </c>
      <c r="F263" s="74">
        <v>4473</v>
      </c>
      <c r="H263" s="194">
        <v>46026</v>
      </c>
      <c r="I263" s="194">
        <v>30780</v>
      </c>
      <c r="J263" s="194">
        <v>10773</v>
      </c>
      <c r="K263" s="194">
        <v>4473</v>
      </c>
      <c r="L263" s="194"/>
      <c r="N263" s="191">
        <f t="shared" si="9"/>
        <v>4.632164428801119</v>
      </c>
      <c r="O263" s="191">
        <f t="shared" si="10"/>
        <v>5.129954515919422</v>
      </c>
      <c r="P263" s="191">
        <f t="shared" si="11"/>
        <v>0</v>
      </c>
      <c r="Q263" s="253"/>
      <c r="R263" s="265"/>
      <c r="S263" s="265"/>
      <c r="T263" s="265"/>
      <c r="U263" s="265"/>
      <c r="W263" s="192"/>
      <c r="X263" s="192"/>
      <c r="Y263" s="192"/>
      <c r="Z263" s="192"/>
    </row>
    <row r="264" spans="1:26" ht="12.75">
      <c r="A264" s="1" t="s">
        <v>915</v>
      </c>
      <c r="B264" s="3" t="s">
        <v>916</v>
      </c>
      <c r="C264" s="72">
        <v>47722</v>
      </c>
      <c r="D264" s="73">
        <v>32036</v>
      </c>
      <c r="E264" s="73">
        <v>11213</v>
      </c>
      <c r="F264" s="74">
        <v>4473</v>
      </c>
      <c r="H264" s="194">
        <v>45612</v>
      </c>
      <c r="I264" s="194">
        <v>30473</v>
      </c>
      <c r="J264" s="194">
        <v>10666</v>
      </c>
      <c r="K264" s="194">
        <v>4473</v>
      </c>
      <c r="L264" s="194"/>
      <c r="N264" s="191">
        <f aca="true" t="shared" si="12" ref="N264:N327">IF(H264=0,"-",C264/H264*100-100)</f>
        <v>4.625975620450745</v>
      </c>
      <c r="O264" s="191">
        <f aca="true" t="shared" si="13" ref="O264:O327">IF(H264=0,"-",D264/I264*100-100)</f>
        <v>5.129130705870779</v>
      </c>
      <c r="P264" s="191">
        <f aca="true" t="shared" si="14" ref="P264:P327">IF(H264=0,"-",F264/(K264+L264)*100-100)</f>
        <v>0</v>
      </c>
      <c r="Q264" s="250"/>
      <c r="R264" s="265">
        <v>82</v>
      </c>
      <c r="S264" s="265"/>
      <c r="T264" s="265"/>
      <c r="U264" s="265"/>
      <c r="W264" s="192">
        <v>140</v>
      </c>
      <c r="X264" s="192"/>
      <c r="Y264" s="192"/>
      <c r="Z264" s="192"/>
    </row>
    <row r="265" spans="1:26" ht="12.75" hidden="1">
      <c r="A265" s="295" t="s">
        <v>917</v>
      </c>
      <c r="B265" s="296" t="s">
        <v>918</v>
      </c>
      <c r="C265" s="72">
        <v>52136</v>
      </c>
      <c r="D265" s="73">
        <v>35308</v>
      </c>
      <c r="E265" s="73">
        <v>12358</v>
      </c>
      <c r="F265" s="74">
        <v>4470</v>
      </c>
      <c r="H265" s="194">
        <v>49808</v>
      </c>
      <c r="I265" s="194">
        <v>33584</v>
      </c>
      <c r="J265" s="194">
        <v>11754</v>
      </c>
      <c r="K265" s="194">
        <v>4470</v>
      </c>
      <c r="L265" s="194"/>
      <c r="N265" s="191">
        <f t="shared" si="12"/>
        <v>4.673947960167041</v>
      </c>
      <c r="O265" s="191">
        <f t="shared" si="13"/>
        <v>5.133396855645557</v>
      </c>
      <c r="P265" s="191">
        <f t="shared" si="14"/>
        <v>0</v>
      </c>
      <c r="Q265" s="253"/>
      <c r="R265" s="265"/>
      <c r="S265" s="265"/>
      <c r="T265" s="265"/>
      <c r="U265" s="265"/>
      <c r="W265" s="192"/>
      <c r="X265" s="192"/>
      <c r="Y265" s="192"/>
      <c r="Z265" s="192"/>
    </row>
    <row r="266" spans="1:26" ht="12.75" hidden="1">
      <c r="A266" s="295" t="s">
        <v>919</v>
      </c>
      <c r="B266" s="296" t="s">
        <v>920</v>
      </c>
      <c r="C266" s="72">
        <v>47881</v>
      </c>
      <c r="D266" s="73">
        <v>30584</v>
      </c>
      <c r="E266" s="73">
        <v>10704</v>
      </c>
      <c r="F266" s="74">
        <v>6593</v>
      </c>
      <c r="H266" s="194">
        <v>45867</v>
      </c>
      <c r="I266" s="194">
        <v>29092</v>
      </c>
      <c r="J266" s="194">
        <v>10182</v>
      </c>
      <c r="K266" s="194">
        <v>6593</v>
      </c>
      <c r="L266" s="194"/>
      <c r="N266" s="191">
        <f t="shared" si="12"/>
        <v>4.390956461072236</v>
      </c>
      <c r="O266" s="191">
        <f t="shared" si="13"/>
        <v>5.128557679087038</v>
      </c>
      <c r="P266" s="191">
        <f t="shared" si="14"/>
        <v>0</v>
      </c>
      <c r="Q266" s="253"/>
      <c r="R266" s="265"/>
      <c r="S266" s="265"/>
      <c r="T266" s="265"/>
      <c r="U266" s="265"/>
      <c r="W266" s="192"/>
      <c r="X266" s="192"/>
      <c r="Y266" s="192"/>
      <c r="Z266" s="192"/>
    </row>
    <row r="267" spans="1:26" ht="12.75">
      <c r="A267" s="1" t="s">
        <v>921</v>
      </c>
      <c r="B267" s="3" t="s">
        <v>922</v>
      </c>
      <c r="C267" s="72">
        <v>48280</v>
      </c>
      <c r="D267" s="73">
        <v>30879</v>
      </c>
      <c r="E267" s="73">
        <v>10808</v>
      </c>
      <c r="F267" s="74">
        <v>6593</v>
      </c>
      <c r="H267" s="194">
        <v>46245</v>
      </c>
      <c r="I267" s="194">
        <v>29372</v>
      </c>
      <c r="J267" s="194">
        <v>10280</v>
      </c>
      <c r="K267" s="194">
        <v>6593</v>
      </c>
      <c r="L267" s="194"/>
      <c r="N267" s="191">
        <f t="shared" si="12"/>
        <v>4.400475727105629</v>
      </c>
      <c r="O267" s="191">
        <f t="shared" si="13"/>
        <v>5.130736756094237</v>
      </c>
      <c r="P267" s="191">
        <f t="shared" si="14"/>
        <v>0</v>
      </c>
      <c r="Q267" s="250"/>
      <c r="R267" s="265"/>
      <c r="S267" s="265"/>
      <c r="T267" s="265"/>
      <c r="U267" s="265"/>
      <c r="W267" s="192" t="s">
        <v>2845</v>
      </c>
      <c r="X267" s="192"/>
      <c r="Y267" s="192"/>
      <c r="Z267" s="192"/>
    </row>
    <row r="268" spans="1:26" ht="12.75" hidden="1">
      <c r="A268" s="295" t="s">
        <v>923</v>
      </c>
      <c r="B268" s="296" t="s">
        <v>924</v>
      </c>
      <c r="C268" s="72">
        <v>40940</v>
      </c>
      <c r="D268" s="73">
        <v>27032</v>
      </c>
      <c r="E268" s="73">
        <v>9461</v>
      </c>
      <c r="F268" s="74">
        <v>4447</v>
      </c>
      <c r="H268" s="194">
        <v>39161</v>
      </c>
      <c r="I268" s="194">
        <v>25714</v>
      </c>
      <c r="J268" s="194">
        <v>9000</v>
      </c>
      <c r="K268" s="194">
        <v>4447</v>
      </c>
      <c r="L268" s="194"/>
      <c r="N268" s="191">
        <f t="shared" si="12"/>
        <v>4.542784913561974</v>
      </c>
      <c r="O268" s="191">
        <f t="shared" si="13"/>
        <v>5.125612506805638</v>
      </c>
      <c r="P268" s="191">
        <f t="shared" si="14"/>
        <v>0</v>
      </c>
      <c r="Q268" s="253"/>
      <c r="R268" s="265"/>
      <c r="S268" s="265"/>
      <c r="T268" s="265"/>
      <c r="U268" s="265"/>
      <c r="W268" s="192"/>
      <c r="X268" s="192"/>
      <c r="Y268" s="192"/>
      <c r="Z268" s="192"/>
    </row>
    <row r="269" spans="1:26" ht="12.75" hidden="1">
      <c r="A269" s="295" t="s">
        <v>925</v>
      </c>
      <c r="B269" s="296" t="s">
        <v>926</v>
      </c>
      <c r="C269" s="72">
        <v>6612</v>
      </c>
      <c r="D269" s="73">
        <v>100</v>
      </c>
      <c r="E269" s="73">
        <v>35</v>
      </c>
      <c r="F269" s="74">
        <v>6477</v>
      </c>
      <c r="H269" s="194">
        <v>6612</v>
      </c>
      <c r="I269" s="194">
        <v>100</v>
      </c>
      <c r="J269" s="194">
        <v>35</v>
      </c>
      <c r="K269" s="194">
        <v>6477</v>
      </c>
      <c r="L269" s="194"/>
      <c r="N269" s="191">
        <f t="shared" si="12"/>
        <v>0</v>
      </c>
      <c r="O269" s="191">
        <f t="shared" si="13"/>
        <v>0</v>
      </c>
      <c r="P269" s="191">
        <f t="shared" si="14"/>
        <v>0</v>
      </c>
      <c r="Q269" s="253"/>
      <c r="R269" s="265"/>
      <c r="S269" s="265"/>
      <c r="T269" s="265"/>
      <c r="U269" s="265"/>
      <c r="W269" s="192"/>
      <c r="X269" s="192"/>
      <c r="Y269" s="192"/>
      <c r="Z269" s="192"/>
    </row>
    <row r="270" spans="1:26" ht="12.75" hidden="1">
      <c r="A270" s="295" t="s">
        <v>927</v>
      </c>
      <c r="B270" s="296" t="s">
        <v>928</v>
      </c>
      <c r="C270" s="72">
        <v>0</v>
      </c>
      <c r="D270" s="73">
        <v>0</v>
      </c>
      <c r="E270" s="73">
        <v>0</v>
      </c>
      <c r="F270" s="74">
        <v>0</v>
      </c>
      <c r="H270" s="194">
        <v>0</v>
      </c>
      <c r="I270" s="194">
        <v>0</v>
      </c>
      <c r="J270" s="194">
        <v>0</v>
      </c>
      <c r="K270" s="194">
        <v>0</v>
      </c>
      <c r="L270" s="194"/>
      <c r="N270" s="191" t="str">
        <f t="shared" si="12"/>
        <v>-</v>
      </c>
      <c r="O270" s="191" t="str">
        <f t="shared" si="13"/>
        <v>-</v>
      </c>
      <c r="P270" s="191" t="str">
        <f t="shared" si="14"/>
        <v>-</v>
      </c>
      <c r="Q270" s="253"/>
      <c r="R270" s="265"/>
      <c r="S270" s="265"/>
      <c r="T270" s="265"/>
      <c r="U270" s="265"/>
      <c r="W270" s="192"/>
      <c r="X270" s="192"/>
      <c r="Y270" s="192"/>
      <c r="Z270" s="192"/>
    </row>
    <row r="271" spans="1:26" ht="12.75" hidden="1">
      <c r="A271" s="295" t="s">
        <v>929</v>
      </c>
      <c r="B271" s="296" t="s">
        <v>930</v>
      </c>
      <c r="C271" s="72">
        <v>0</v>
      </c>
      <c r="D271" s="73">
        <v>0</v>
      </c>
      <c r="E271" s="73">
        <v>0</v>
      </c>
      <c r="F271" s="74">
        <v>0</v>
      </c>
      <c r="H271" s="194">
        <v>0</v>
      </c>
      <c r="I271" s="194">
        <v>0</v>
      </c>
      <c r="J271" s="194">
        <v>0</v>
      </c>
      <c r="K271" s="194">
        <v>0</v>
      </c>
      <c r="L271" s="194"/>
      <c r="N271" s="191" t="str">
        <f t="shared" si="12"/>
        <v>-</v>
      </c>
      <c r="O271" s="191" t="str">
        <f t="shared" si="13"/>
        <v>-</v>
      </c>
      <c r="P271" s="191" t="str">
        <f t="shared" si="14"/>
        <v>-</v>
      </c>
      <c r="Q271" s="253"/>
      <c r="R271" s="265"/>
      <c r="S271" s="265"/>
      <c r="T271" s="265"/>
      <c r="U271" s="265"/>
      <c r="W271" s="192"/>
      <c r="X271" s="192"/>
      <c r="Y271" s="192"/>
      <c r="Z271" s="192"/>
    </row>
    <row r="272" spans="1:26" ht="12.75" hidden="1">
      <c r="A272" s="295" t="s">
        <v>931</v>
      </c>
      <c r="B272" s="296" t="s">
        <v>930</v>
      </c>
      <c r="C272" s="72">
        <v>0</v>
      </c>
      <c r="D272" s="73">
        <v>0</v>
      </c>
      <c r="E272" s="73">
        <v>0</v>
      </c>
      <c r="F272" s="74">
        <v>0</v>
      </c>
      <c r="H272" s="194">
        <v>0</v>
      </c>
      <c r="I272" s="194">
        <v>0</v>
      </c>
      <c r="J272" s="194">
        <v>0</v>
      </c>
      <c r="K272" s="194">
        <v>0</v>
      </c>
      <c r="L272" s="194"/>
      <c r="N272" s="191" t="str">
        <f t="shared" si="12"/>
        <v>-</v>
      </c>
      <c r="O272" s="191" t="str">
        <f t="shared" si="13"/>
        <v>-</v>
      </c>
      <c r="P272" s="191" t="str">
        <f t="shared" si="14"/>
        <v>-</v>
      </c>
      <c r="Q272" s="253"/>
      <c r="R272" s="265"/>
      <c r="S272" s="265"/>
      <c r="T272" s="265"/>
      <c r="U272" s="265"/>
      <c r="W272" s="192"/>
      <c r="X272" s="192"/>
      <c r="Y272" s="192"/>
      <c r="Z272" s="192"/>
    </row>
    <row r="273" spans="1:26" ht="12.75" hidden="1">
      <c r="A273" s="295" t="s">
        <v>932</v>
      </c>
      <c r="B273" s="296" t="s">
        <v>933</v>
      </c>
      <c r="C273" s="72">
        <v>0</v>
      </c>
      <c r="D273" s="73">
        <v>0</v>
      </c>
      <c r="E273" s="73">
        <v>0</v>
      </c>
      <c r="F273" s="74">
        <v>0</v>
      </c>
      <c r="H273" s="194">
        <v>0</v>
      </c>
      <c r="I273" s="194">
        <v>0</v>
      </c>
      <c r="J273" s="194">
        <v>0</v>
      </c>
      <c r="K273" s="194">
        <v>0</v>
      </c>
      <c r="L273" s="194"/>
      <c r="N273" s="191" t="str">
        <f t="shared" si="12"/>
        <v>-</v>
      </c>
      <c r="O273" s="191" t="str">
        <f t="shared" si="13"/>
        <v>-</v>
      </c>
      <c r="P273" s="191" t="str">
        <f t="shared" si="14"/>
        <v>-</v>
      </c>
      <c r="Q273" s="253"/>
      <c r="R273" s="265"/>
      <c r="S273" s="265"/>
      <c r="T273" s="265"/>
      <c r="U273" s="265"/>
      <c r="W273" s="192"/>
      <c r="X273" s="192"/>
      <c r="Y273" s="192"/>
      <c r="Z273" s="192"/>
    </row>
    <row r="274" spans="1:26" ht="12.75" hidden="1">
      <c r="A274" s="295" t="s">
        <v>934</v>
      </c>
      <c r="B274" s="296" t="s">
        <v>935</v>
      </c>
      <c r="C274" s="72">
        <v>43618</v>
      </c>
      <c r="D274" s="73">
        <v>29007</v>
      </c>
      <c r="E274" s="73">
        <v>10152</v>
      </c>
      <c r="F274" s="74">
        <v>4459</v>
      </c>
      <c r="H274" s="194">
        <v>41708</v>
      </c>
      <c r="I274" s="194">
        <v>27592</v>
      </c>
      <c r="J274" s="194">
        <v>9657</v>
      </c>
      <c r="K274" s="194">
        <v>4459</v>
      </c>
      <c r="L274" s="194"/>
      <c r="N274" s="191">
        <f t="shared" si="12"/>
        <v>4.579457178478947</v>
      </c>
      <c r="O274" s="191">
        <f t="shared" si="13"/>
        <v>5.12829805740796</v>
      </c>
      <c r="P274" s="191">
        <f t="shared" si="14"/>
        <v>0</v>
      </c>
      <c r="Q274" s="253"/>
      <c r="R274" s="265"/>
      <c r="S274" s="265"/>
      <c r="T274" s="265"/>
      <c r="U274" s="265"/>
      <c r="W274" s="192"/>
      <c r="X274" s="192"/>
      <c r="Y274" s="192"/>
      <c r="Z274" s="192"/>
    </row>
    <row r="275" spans="1:26" ht="12.75" hidden="1">
      <c r="A275" s="295" t="s">
        <v>936</v>
      </c>
      <c r="B275" s="296" t="s">
        <v>937</v>
      </c>
      <c r="C275" s="72">
        <v>0</v>
      </c>
      <c r="D275" s="73">
        <v>0</v>
      </c>
      <c r="E275" s="73">
        <v>0</v>
      </c>
      <c r="F275" s="74">
        <v>0</v>
      </c>
      <c r="H275" s="194">
        <v>0</v>
      </c>
      <c r="I275" s="194">
        <v>0</v>
      </c>
      <c r="J275" s="194">
        <v>0</v>
      </c>
      <c r="K275" s="194">
        <v>0</v>
      </c>
      <c r="L275" s="194"/>
      <c r="N275" s="191" t="str">
        <f t="shared" si="12"/>
        <v>-</v>
      </c>
      <c r="O275" s="191" t="str">
        <f t="shared" si="13"/>
        <v>-</v>
      </c>
      <c r="P275" s="191" t="str">
        <f t="shared" si="14"/>
        <v>-</v>
      </c>
      <c r="Q275" s="253"/>
      <c r="R275" s="265"/>
      <c r="S275" s="265"/>
      <c r="T275" s="265"/>
      <c r="U275" s="265"/>
      <c r="W275" s="192"/>
      <c r="X275" s="192"/>
      <c r="Y275" s="192"/>
      <c r="Z275" s="192"/>
    </row>
    <row r="276" spans="1:26" ht="12.75" hidden="1">
      <c r="A276" s="295" t="s">
        <v>938</v>
      </c>
      <c r="B276" s="296" t="s">
        <v>939</v>
      </c>
      <c r="C276" s="72">
        <v>47558</v>
      </c>
      <c r="D276" s="73">
        <v>31926</v>
      </c>
      <c r="E276" s="73">
        <v>11174</v>
      </c>
      <c r="F276" s="74">
        <v>4458</v>
      </c>
      <c r="H276" s="194">
        <v>45455</v>
      </c>
      <c r="I276" s="194">
        <v>30368</v>
      </c>
      <c r="J276" s="194">
        <v>10629</v>
      </c>
      <c r="K276" s="194">
        <v>4458</v>
      </c>
      <c r="L276" s="194"/>
      <c r="N276" s="191">
        <f t="shared" si="12"/>
        <v>4.626553734462661</v>
      </c>
      <c r="O276" s="191">
        <f t="shared" si="13"/>
        <v>5.130400421496304</v>
      </c>
      <c r="P276" s="191">
        <f t="shared" si="14"/>
        <v>0</v>
      </c>
      <c r="Q276" s="253"/>
      <c r="R276" s="265"/>
      <c r="S276" s="265"/>
      <c r="T276" s="265"/>
      <c r="U276" s="265"/>
      <c r="W276" s="192"/>
      <c r="X276" s="192"/>
      <c r="Y276" s="192"/>
      <c r="Z276" s="192"/>
    </row>
    <row r="277" spans="1:26" ht="12.75" hidden="1">
      <c r="A277" s="295" t="s">
        <v>940</v>
      </c>
      <c r="B277" s="296" t="s">
        <v>941</v>
      </c>
      <c r="C277" s="72">
        <v>0</v>
      </c>
      <c r="D277" s="73">
        <v>0</v>
      </c>
      <c r="E277" s="73">
        <v>0</v>
      </c>
      <c r="F277" s="74">
        <v>0</v>
      </c>
      <c r="H277" s="194">
        <v>0</v>
      </c>
      <c r="I277" s="194">
        <v>0</v>
      </c>
      <c r="J277" s="194">
        <v>0</v>
      </c>
      <c r="K277" s="194">
        <v>0</v>
      </c>
      <c r="L277" s="194"/>
      <c r="N277" s="191" t="str">
        <f t="shared" si="12"/>
        <v>-</v>
      </c>
      <c r="O277" s="191" t="str">
        <f t="shared" si="13"/>
        <v>-</v>
      </c>
      <c r="P277" s="191" t="str">
        <f t="shared" si="14"/>
        <v>-</v>
      </c>
      <c r="Q277" s="253"/>
      <c r="R277" s="265"/>
      <c r="S277" s="265"/>
      <c r="T277" s="265"/>
      <c r="U277" s="265"/>
      <c r="W277" s="192"/>
      <c r="X277" s="192"/>
      <c r="Y277" s="192"/>
      <c r="Z277" s="192"/>
    </row>
    <row r="278" spans="1:26" ht="12.75" hidden="1">
      <c r="A278" s="295" t="s">
        <v>942</v>
      </c>
      <c r="B278" s="296" t="s">
        <v>943</v>
      </c>
      <c r="C278" s="72">
        <v>0</v>
      </c>
      <c r="D278" s="73">
        <v>0</v>
      </c>
      <c r="E278" s="73">
        <v>0</v>
      </c>
      <c r="F278" s="74">
        <v>0</v>
      </c>
      <c r="H278" s="194">
        <v>0</v>
      </c>
      <c r="I278" s="194">
        <v>0</v>
      </c>
      <c r="J278" s="194">
        <v>0</v>
      </c>
      <c r="K278" s="194">
        <v>0</v>
      </c>
      <c r="L278" s="194"/>
      <c r="N278" s="191" t="str">
        <f t="shared" si="12"/>
        <v>-</v>
      </c>
      <c r="O278" s="191" t="str">
        <f t="shared" si="13"/>
        <v>-</v>
      </c>
      <c r="P278" s="191" t="str">
        <f t="shared" si="14"/>
        <v>-</v>
      </c>
      <c r="Q278" s="253"/>
      <c r="R278" s="265"/>
      <c r="S278" s="265"/>
      <c r="T278" s="265"/>
      <c r="U278" s="265"/>
      <c r="W278" s="192"/>
      <c r="X278" s="192"/>
      <c r="Y278" s="192"/>
      <c r="Z278" s="192"/>
    </row>
    <row r="279" spans="1:26" ht="12.75">
      <c r="A279" s="1" t="s">
        <v>944</v>
      </c>
      <c r="B279" s="3" t="s">
        <v>945</v>
      </c>
      <c r="C279" s="76">
        <v>47619</v>
      </c>
      <c r="D279" s="77">
        <v>31977</v>
      </c>
      <c r="E279" s="77">
        <v>11192</v>
      </c>
      <c r="F279" s="78">
        <v>4450</v>
      </c>
      <c r="H279" s="201">
        <v>45512</v>
      </c>
      <c r="I279" s="201">
        <v>30416</v>
      </c>
      <c r="J279" s="201">
        <v>10646</v>
      </c>
      <c r="K279" s="201">
        <v>4450</v>
      </c>
      <c r="L279" s="201"/>
      <c r="N279" s="191">
        <f t="shared" si="12"/>
        <v>4.629548251010718</v>
      </c>
      <c r="O279" s="191">
        <f t="shared" si="13"/>
        <v>5.132167280378752</v>
      </c>
      <c r="P279" s="191">
        <f t="shared" si="14"/>
        <v>0</v>
      </c>
      <c r="Q279" s="250"/>
      <c r="R279" s="265">
        <v>22</v>
      </c>
      <c r="S279" s="265"/>
      <c r="T279" s="265"/>
      <c r="U279" s="265"/>
      <c r="W279" s="192">
        <v>33</v>
      </c>
      <c r="X279" s="192"/>
      <c r="Y279" s="192"/>
      <c r="Z279" s="192"/>
    </row>
    <row r="280" spans="1:26" ht="12.75">
      <c r="A280" s="1" t="s">
        <v>946</v>
      </c>
      <c r="B280" s="3" t="s">
        <v>947</v>
      </c>
      <c r="C280" s="72">
        <v>45235</v>
      </c>
      <c r="D280" s="73">
        <v>30210</v>
      </c>
      <c r="E280" s="73">
        <v>10574</v>
      </c>
      <c r="F280" s="74">
        <v>4451</v>
      </c>
      <c r="H280" s="194">
        <v>43245</v>
      </c>
      <c r="I280" s="194">
        <v>28736</v>
      </c>
      <c r="J280" s="194">
        <v>10058</v>
      </c>
      <c r="K280" s="194">
        <v>4451</v>
      </c>
      <c r="L280" s="194"/>
      <c r="N280" s="191">
        <f t="shared" si="12"/>
        <v>4.6016880564227165</v>
      </c>
      <c r="O280" s="191">
        <f t="shared" si="13"/>
        <v>5.129454342984417</v>
      </c>
      <c r="P280" s="191">
        <f t="shared" si="14"/>
        <v>0</v>
      </c>
      <c r="Q280" s="250"/>
      <c r="R280" s="265">
        <v>5</v>
      </c>
      <c r="S280" s="265"/>
      <c r="T280" s="265"/>
      <c r="U280" s="265"/>
      <c r="W280" s="192">
        <v>10</v>
      </c>
      <c r="X280" s="192"/>
      <c r="Y280" s="192"/>
      <c r="Z280" s="192"/>
    </row>
    <row r="281" spans="1:26" ht="12.75">
      <c r="A281" s="1" t="s">
        <v>948</v>
      </c>
      <c r="B281" s="3" t="s">
        <v>949</v>
      </c>
      <c r="C281" s="72">
        <v>49998</v>
      </c>
      <c r="D281" s="73">
        <v>33727</v>
      </c>
      <c r="E281" s="73">
        <v>11804</v>
      </c>
      <c r="F281" s="74">
        <v>4467</v>
      </c>
      <c r="H281" s="194">
        <v>47776</v>
      </c>
      <c r="I281" s="194">
        <v>32081</v>
      </c>
      <c r="J281" s="194">
        <v>11228</v>
      </c>
      <c r="K281" s="194">
        <v>4467</v>
      </c>
      <c r="L281" s="194"/>
      <c r="N281" s="191">
        <f t="shared" si="12"/>
        <v>4.650870730073692</v>
      </c>
      <c r="O281" s="191">
        <f t="shared" si="13"/>
        <v>5.130762756771915</v>
      </c>
      <c r="P281" s="191">
        <f t="shared" si="14"/>
        <v>0</v>
      </c>
      <c r="Q281" s="250"/>
      <c r="R281" s="265"/>
      <c r="S281" s="265"/>
      <c r="T281" s="265"/>
      <c r="U281" s="265"/>
      <c r="W281" s="192">
        <v>9</v>
      </c>
      <c r="X281" s="192"/>
      <c r="Y281" s="192"/>
      <c r="Z281" s="192"/>
    </row>
    <row r="282" spans="1:26" ht="12.75" hidden="1">
      <c r="A282" s="295" t="s">
        <v>950</v>
      </c>
      <c r="B282" s="296" t="s">
        <v>951</v>
      </c>
      <c r="C282" s="72">
        <v>44554</v>
      </c>
      <c r="D282" s="73">
        <v>29722</v>
      </c>
      <c r="E282" s="73">
        <v>10403</v>
      </c>
      <c r="F282" s="74">
        <v>4429</v>
      </c>
      <c r="H282" s="194">
        <v>42596</v>
      </c>
      <c r="I282" s="194">
        <v>28272</v>
      </c>
      <c r="J282" s="194">
        <v>9895</v>
      </c>
      <c r="K282" s="194">
        <v>4429</v>
      </c>
      <c r="L282" s="194"/>
      <c r="N282" s="191">
        <f t="shared" si="12"/>
        <v>4.596675744201335</v>
      </c>
      <c r="O282" s="191">
        <f t="shared" si="13"/>
        <v>5.128749292586306</v>
      </c>
      <c r="P282" s="191">
        <f t="shared" si="14"/>
        <v>0</v>
      </c>
      <c r="Q282" s="253"/>
      <c r="R282" s="265"/>
      <c r="S282" s="265"/>
      <c r="T282" s="265"/>
      <c r="U282" s="265"/>
      <c r="W282" s="192"/>
      <c r="X282" s="192"/>
      <c r="Y282" s="192"/>
      <c r="Z282" s="192"/>
    </row>
    <row r="283" spans="1:26" ht="12.75" hidden="1">
      <c r="A283" s="295" t="s">
        <v>952</v>
      </c>
      <c r="B283" s="296" t="s">
        <v>953</v>
      </c>
      <c r="C283" s="72">
        <v>0</v>
      </c>
      <c r="D283" s="73">
        <v>0</v>
      </c>
      <c r="E283" s="73">
        <v>0</v>
      </c>
      <c r="F283" s="74">
        <v>0</v>
      </c>
      <c r="H283" s="194">
        <v>0</v>
      </c>
      <c r="I283" s="194">
        <v>0</v>
      </c>
      <c r="J283" s="194">
        <v>0</v>
      </c>
      <c r="K283" s="194">
        <v>0</v>
      </c>
      <c r="L283" s="194"/>
      <c r="N283" s="191" t="str">
        <f t="shared" si="12"/>
        <v>-</v>
      </c>
      <c r="O283" s="191" t="str">
        <f t="shared" si="13"/>
        <v>-</v>
      </c>
      <c r="P283" s="191" t="str">
        <f t="shared" si="14"/>
        <v>-</v>
      </c>
      <c r="Q283" s="253"/>
      <c r="R283" s="265"/>
      <c r="S283" s="265"/>
      <c r="T283" s="265"/>
      <c r="U283" s="265"/>
      <c r="W283" s="192"/>
      <c r="X283" s="192"/>
      <c r="Y283" s="192"/>
      <c r="Z283" s="192"/>
    </row>
    <row r="284" spans="1:26" ht="12.75" hidden="1">
      <c r="A284" s="295" t="s">
        <v>954</v>
      </c>
      <c r="B284" s="296" t="s">
        <v>955</v>
      </c>
      <c r="C284" s="72">
        <v>50176</v>
      </c>
      <c r="D284" s="73">
        <v>33858</v>
      </c>
      <c r="E284" s="73">
        <v>11850</v>
      </c>
      <c r="F284" s="74">
        <v>4468</v>
      </c>
      <c r="H284" s="194">
        <v>47945</v>
      </c>
      <c r="I284" s="194">
        <v>32205</v>
      </c>
      <c r="J284" s="194">
        <v>11272</v>
      </c>
      <c r="K284" s="194">
        <v>4468</v>
      </c>
      <c r="L284" s="194"/>
      <c r="N284" s="191">
        <f t="shared" si="12"/>
        <v>4.653248513922193</v>
      </c>
      <c r="O284" s="191">
        <f t="shared" si="13"/>
        <v>5.132743362831846</v>
      </c>
      <c r="P284" s="191">
        <f t="shared" si="14"/>
        <v>0</v>
      </c>
      <c r="Q284" s="253"/>
      <c r="R284" s="265"/>
      <c r="S284" s="265"/>
      <c r="T284" s="265"/>
      <c r="U284" s="265"/>
      <c r="W284" s="192"/>
      <c r="X284" s="192"/>
      <c r="Y284" s="192"/>
      <c r="Z284" s="192"/>
    </row>
    <row r="285" spans="1:26" ht="12.75" hidden="1">
      <c r="A285" s="295" t="s">
        <v>956</v>
      </c>
      <c r="B285" s="296" t="s">
        <v>957</v>
      </c>
      <c r="C285" s="72">
        <v>0</v>
      </c>
      <c r="D285" s="73">
        <v>0</v>
      </c>
      <c r="E285" s="73">
        <v>0</v>
      </c>
      <c r="F285" s="74">
        <v>0</v>
      </c>
      <c r="H285" s="194">
        <v>0</v>
      </c>
      <c r="I285" s="194">
        <v>0</v>
      </c>
      <c r="J285" s="194">
        <v>0</v>
      </c>
      <c r="K285" s="194">
        <v>0</v>
      </c>
      <c r="L285" s="194"/>
      <c r="N285" s="191" t="str">
        <f t="shared" si="12"/>
        <v>-</v>
      </c>
      <c r="O285" s="191" t="str">
        <f t="shared" si="13"/>
        <v>-</v>
      </c>
      <c r="P285" s="191" t="str">
        <f t="shared" si="14"/>
        <v>-</v>
      </c>
      <c r="Q285" s="253"/>
      <c r="R285" s="265"/>
      <c r="S285" s="265"/>
      <c r="T285" s="265"/>
      <c r="U285" s="265"/>
      <c r="W285" s="192"/>
      <c r="X285" s="192"/>
      <c r="Y285" s="192"/>
      <c r="Z285" s="192"/>
    </row>
    <row r="286" spans="1:26" ht="12.75">
      <c r="A286" s="1" t="s">
        <v>958</v>
      </c>
      <c r="B286" s="3" t="s">
        <v>959</v>
      </c>
      <c r="C286" s="72">
        <v>45576</v>
      </c>
      <c r="D286" s="73">
        <v>30472</v>
      </c>
      <c r="E286" s="73">
        <v>10665</v>
      </c>
      <c r="F286" s="74">
        <v>4439</v>
      </c>
      <c r="H286" s="194">
        <v>43569</v>
      </c>
      <c r="I286" s="194">
        <v>28985</v>
      </c>
      <c r="J286" s="194">
        <v>10145</v>
      </c>
      <c r="K286" s="194">
        <v>4439</v>
      </c>
      <c r="L286" s="194"/>
      <c r="N286" s="191">
        <f t="shared" si="12"/>
        <v>4.606486263168776</v>
      </c>
      <c r="O286" s="191">
        <f t="shared" si="13"/>
        <v>5.130239779196131</v>
      </c>
      <c r="P286" s="191">
        <f t="shared" si="14"/>
        <v>0</v>
      </c>
      <c r="Q286" s="250"/>
      <c r="R286" s="265">
        <v>9</v>
      </c>
      <c r="S286" s="265"/>
      <c r="T286" s="265"/>
      <c r="U286" s="265"/>
      <c r="W286" s="192">
        <v>11</v>
      </c>
      <c r="X286" s="192"/>
      <c r="Y286" s="192"/>
      <c r="Z286" s="192"/>
    </row>
    <row r="287" spans="1:26" ht="12.75" hidden="1">
      <c r="A287" s="295" t="s">
        <v>960</v>
      </c>
      <c r="B287" s="296" t="s">
        <v>961</v>
      </c>
      <c r="C287" s="72">
        <v>46538</v>
      </c>
      <c r="D287" s="73">
        <v>31146</v>
      </c>
      <c r="E287" s="73">
        <v>10901</v>
      </c>
      <c r="F287" s="74">
        <v>4491</v>
      </c>
      <c r="H287" s="194">
        <v>44486</v>
      </c>
      <c r="I287" s="194">
        <v>29626</v>
      </c>
      <c r="J287" s="194">
        <v>10369</v>
      </c>
      <c r="K287" s="194">
        <v>4491</v>
      </c>
      <c r="L287" s="194"/>
      <c r="N287" s="191">
        <f t="shared" si="12"/>
        <v>4.612687137526407</v>
      </c>
      <c r="O287" s="191">
        <f t="shared" si="13"/>
        <v>5.130628501991481</v>
      </c>
      <c r="P287" s="191">
        <f t="shared" si="14"/>
        <v>0</v>
      </c>
      <c r="Q287" s="253"/>
      <c r="R287" s="265"/>
      <c r="S287" s="265"/>
      <c r="T287" s="265"/>
      <c r="U287" s="265"/>
      <c r="W287" s="192"/>
      <c r="X287" s="192"/>
      <c r="Y287" s="192"/>
      <c r="Z287" s="192"/>
    </row>
    <row r="288" spans="1:26" ht="12.75">
      <c r="A288" s="1" t="s">
        <v>962</v>
      </c>
      <c r="B288" s="3" t="s">
        <v>963</v>
      </c>
      <c r="C288" s="72">
        <v>45761</v>
      </c>
      <c r="D288" s="73">
        <v>30596</v>
      </c>
      <c r="E288" s="73">
        <v>10709</v>
      </c>
      <c r="F288" s="74">
        <v>4456</v>
      </c>
      <c r="H288" s="194">
        <v>43745</v>
      </c>
      <c r="I288" s="194">
        <v>29103</v>
      </c>
      <c r="J288" s="194">
        <v>10186</v>
      </c>
      <c r="K288" s="194">
        <v>4456</v>
      </c>
      <c r="L288" s="194"/>
      <c r="N288" s="191">
        <f t="shared" si="12"/>
        <v>4.608526688764442</v>
      </c>
      <c r="O288" s="191">
        <f t="shared" si="13"/>
        <v>5.130055320757322</v>
      </c>
      <c r="P288" s="191">
        <f t="shared" si="14"/>
        <v>0</v>
      </c>
      <c r="Q288" s="250"/>
      <c r="R288" s="265">
        <v>179</v>
      </c>
      <c r="S288" s="265"/>
      <c r="T288" s="265"/>
      <c r="U288" s="265"/>
      <c r="W288" s="192">
        <v>345</v>
      </c>
      <c r="X288" s="192">
        <v>3</v>
      </c>
      <c r="Y288" s="192"/>
      <c r="Z288" s="192"/>
    </row>
    <row r="289" spans="1:26" ht="12.75">
      <c r="A289" s="1" t="s">
        <v>964</v>
      </c>
      <c r="B289" s="3" t="s">
        <v>965</v>
      </c>
      <c r="C289" s="72">
        <v>44962</v>
      </c>
      <c r="D289" s="73">
        <v>30002</v>
      </c>
      <c r="E289" s="73">
        <v>10501</v>
      </c>
      <c r="F289" s="74">
        <v>4459</v>
      </c>
      <c r="H289" s="194">
        <v>42985</v>
      </c>
      <c r="I289" s="194">
        <v>28538</v>
      </c>
      <c r="J289" s="194">
        <v>9988</v>
      </c>
      <c r="K289" s="194">
        <v>4459</v>
      </c>
      <c r="L289" s="194"/>
      <c r="N289" s="191">
        <f t="shared" si="12"/>
        <v>4.599278818192403</v>
      </c>
      <c r="O289" s="191">
        <f t="shared" si="13"/>
        <v>5.130002102459883</v>
      </c>
      <c r="P289" s="191">
        <f t="shared" si="14"/>
        <v>0</v>
      </c>
      <c r="Q289" s="250"/>
      <c r="R289" s="265">
        <v>59</v>
      </c>
      <c r="S289" s="265">
        <v>21</v>
      </c>
      <c r="T289" s="265">
        <f>14</f>
        <v>14</v>
      </c>
      <c r="U289" s="265"/>
      <c r="W289" s="192">
        <v>120</v>
      </c>
      <c r="X289" s="192">
        <v>33</v>
      </c>
      <c r="Y289" s="192">
        <v>43</v>
      </c>
      <c r="Z289" s="192"/>
    </row>
    <row r="290" spans="1:26" ht="12.75" hidden="1">
      <c r="A290" s="295" t="s">
        <v>966</v>
      </c>
      <c r="B290" s="296" t="s">
        <v>967</v>
      </c>
      <c r="C290" s="72">
        <v>46295</v>
      </c>
      <c r="D290" s="73">
        <v>30982</v>
      </c>
      <c r="E290" s="73">
        <v>10844</v>
      </c>
      <c r="F290" s="74">
        <v>4469</v>
      </c>
      <c r="H290" s="194">
        <v>44254</v>
      </c>
      <c r="I290" s="194">
        <v>29470</v>
      </c>
      <c r="J290" s="194">
        <v>10315</v>
      </c>
      <c r="K290" s="194">
        <v>4469</v>
      </c>
      <c r="L290" s="194"/>
      <c r="N290" s="191">
        <f t="shared" si="12"/>
        <v>4.612012473448729</v>
      </c>
      <c r="O290" s="191">
        <f t="shared" si="13"/>
        <v>5.13064133016627</v>
      </c>
      <c r="P290" s="191">
        <f t="shared" si="14"/>
        <v>0</v>
      </c>
      <c r="Q290" s="253"/>
      <c r="R290" s="265"/>
      <c r="S290" s="265"/>
      <c r="T290" s="265"/>
      <c r="U290" s="265"/>
      <c r="W290" s="192"/>
      <c r="X290" s="192"/>
      <c r="Y290" s="192"/>
      <c r="Z290" s="192"/>
    </row>
    <row r="291" spans="1:26" ht="12.75">
      <c r="A291" s="1" t="s">
        <v>968</v>
      </c>
      <c r="B291" s="3" t="s">
        <v>965</v>
      </c>
      <c r="C291" s="72">
        <v>44613</v>
      </c>
      <c r="D291" s="73">
        <v>29745</v>
      </c>
      <c r="E291" s="73">
        <v>10411</v>
      </c>
      <c r="F291" s="74">
        <v>4457</v>
      </c>
      <c r="H291" s="194">
        <v>42654</v>
      </c>
      <c r="I291" s="194">
        <v>28294</v>
      </c>
      <c r="J291" s="194">
        <v>9903</v>
      </c>
      <c r="K291" s="194">
        <v>4457</v>
      </c>
      <c r="L291" s="194"/>
      <c r="N291" s="191">
        <f t="shared" si="12"/>
        <v>4.592769728513147</v>
      </c>
      <c r="O291" s="191">
        <f t="shared" si="13"/>
        <v>5.128295751749491</v>
      </c>
      <c r="P291" s="191">
        <f t="shared" si="14"/>
        <v>0</v>
      </c>
      <c r="Q291" s="250"/>
      <c r="R291" s="265">
        <v>40</v>
      </c>
      <c r="S291" s="265"/>
      <c r="T291" s="265"/>
      <c r="U291" s="265"/>
      <c r="W291" s="192">
        <v>64</v>
      </c>
      <c r="X291" s="192"/>
      <c r="Y291" s="192"/>
      <c r="Z291" s="192"/>
    </row>
    <row r="292" spans="1:26" ht="12.75">
      <c r="A292" s="1" t="s">
        <v>969</v>
      </c>
      <c r="B292" s="3" t="s">
        <v>970</v>
      </c>
      <c r="C292" s="72">
        <v>47628</v>
      </c>
      <c r="D292" s="73">
        <v>31978</v>
      </c>
      <c r="E292" s="73">
        <v>11192</v>
      </c>
      <c r="F292" s="74">
        <v>4458</v>
      </c>
      <c r="H292" s="194">
        <v>45521</v>
      </c>
      <c r="I292" s="194">
        <v>30417</v>
      </c>
      <c r="J292" s="194">
        <v>10646</v>
      </c>
      <c r="K292" s="194">
        <v>4458</v>
      </c>
      <c r="L292" s="194"/>
      <c r="N292" s="191">
        <f t="shared" si="12"/>
        <v>4.628632938643705</v>
      </c>
      <c r="O292" s="191">
        <f t="shared" si="13"/>
        <v>5.131998553440511</v>
      </c>
      <c r="P292" s="191">
        <f t="shared" si="14"/>
        <v>0</v>
      </c>
      <c r="Q292" s="250"/>
      <c r="R292" s="265">
        <v>192</v>
      </c>
      <c r="S292" s="265">
        <v>27</v>
      </c>
      <c r="T292" s="265"/>
      <c r="U292" s="265"/>
      <c r="W292" s="192">
        <v>383</v>
      </c>
      <c r="X292" s="192">
        <v>28</v>
      </c>
      <c r="Y292" s="192"/>
      <c r="Z292" s="192"/>
    </row>
    <row r="293" spans="1:26" ht="12.75" hidden="1">
      <c r="A293" s="295" t="s">
        <v>971</v>
      </c>
      <c r="B293" s="296" t="s">
        <v>972</v>
      </c>
      <c r="C293" s="72">
        <v>0</v>
      </c>
      <c r="D293" s="73">
        <v>0</v>
      </c>
      <c r="E293" s="73">
        <v>0</v>
      </c>
      <c r="F293" s="74">
        <v>0</v>
      </c>
      <c r="H293" s="194">
        <v>0</v>
      </c>
      <c r="I293" s="194">
        <v>0</v>
      </c>
      <c r="J293" s="194">
        <v>0</v>
      </c>
      <c r="K293" s="194">
        <v>0</v>
      </c>
      <c r="L293" s="194"/>
      <c r="N293" s="191" t="str">
        <f t="shared" si="12"/>
        <v>-</v>
      </c>
      <c r="O293" s="191" t="str">
        <f t="shared" si="13"/>
        <v>-</v>
      </c>
      <c r="P293" s="191" t="str">
        <f t="shared" si="14"/>
        <v>-</v>
      </c>
      <c r="Q293" s="253"/>
      <c r="R293" s="265"/>
      <c r="S293" s="265"/>
      <c r="T293" s="265"/>
      <c r="U293" s="265"/>
      <c r="W293" s="192"/>
      <c r="X293" s="192"/>
      <c r="Y293" s="192"/>
      <c r="Z293" s="192"/>
    </row>
    <row r="294" spans="1:26" ht="12.75" hidden="1">
      <c r="A294" s="295" t="s">
        <v>973</v>
      </c>
      <c r="B294" s="296" t="s">
        <v>974</v>
      </c>
      <c r="C294" s="72">
        <v>0</v>
      </c>
      <c r="D294" s="73">
        <v>0</v>
      </c>
      <c r="E294" s="73">
        <v>0</v>
      </c>
      <c r="F294" s="74">
        <v>0</v>
      </c>
      <c r="H294" s="194">
        <v>0</v>
      </c>
      <c r="I294" s="194">
        <v>0</v>
      </c>
      <c r="J294" s="194">
        <v>0</v>
      </c>
      <c r="K294" s="194">
        <v>0</v>
      </c>
      <c r="L294" s="194"/>
      <c r="N294" s="191" t="str">
        <f t="shared" si="12"/>
        <v>-</v>
      </c>
      <c r="O294" s="191" t="str">
        <f t="shared" si="13"/>
        <v>-</v>
      </c>
      <c r="P294" s="191" t="str">
        <f t="shared" si="14"/>
        <v>-</v>
      </c>
      <c r="Q294" s="253"/>
      <c r="R294" s="265"/>
      <c r="S294" s="265"/>
      <c r="T294" s="265"/>
      <c r="U294" s="265"/>
      <c r="W294" s="192"/>
      <c r="X294" s="192"/>
      <c r="Y294" s="192"/>
      <c r="Z294" s="192"/>
    </row>
    <row r="295" spans="1:26" ht="12.75">
      <c r="A295" s="1" t="s">
        <v>975</v>
      </c>
      <c r="B295" s="3" t="s">
        <v>976</v>
      </c>
      <c r="C295" s="72">
        <v>44613</v>
      </c>
      <c r="D295" s="73">
        <v>29745</v>
      </c>
      <c r="E295" s="73">
        <v>10411</v>
      </c>
      <c r="F295" s="74">
        <v>4457</v>
      </c>
      <c r="H295" s="194">
        <v>42654</v>
      </c>
      <c r="I295" s="194">
        <v>28294</v>
      </c>
      <c r="J295" s="194">
        <v>9903</v>
      </c>
      <c r="K295" s="194">
        <v>4457</v>
      </c>
      <c r="L295" s="194"/>
      <c r="N295" s="191">
        <f t="shared" si="12"/>
        <v>4.592769728513147</v>
      </c>
      <c r="O295" s="191">
        <f t="shared" si="13"/>
        <v>5.128295751749491</v>
      </c>
      <c r="P295" s="191">
        <f t="shared" si="14"/>
        <v>0</v>
      </c>
      <c r="Q295" s="250"/>
      <c r="R295" s="265">
        <v>56</v>
      </c>
      <c r="S295" s="265"/>
      <c r="T295" s="265"/>
      <c r="U295" s="265">
        <v>5</v>
      </c>
      <c r="W295" s="192">
        <v>137</v>
      </c>
      <c r="X295" s="192"/>
      <c r="Y295" s="192"/>
      <c r="Z295" s="192">
        <v>4</v>
      </c>
    </row>
    <row r="296" spans="1:26" ht="12.75">
      <c r="A296" s="1" t="s">
        <v>977</v>
      </c>
      <c r="B296" s="3" t="s">
        <v>978</v>
      </c>
      <c r="C296" s="72">
        <v>44613</v>
      </c>
      <c r="D296" s="73">
        <v>29745</v>
      </c>
      <c r="E296" s="73">
        <v>10411</v>
      </c>
      <c r="F296" s="74">
        <v>4457</v>
      </c>
      <c r="H296" s="194">
        <v>42654</v>
      </c>
      <c r="I296" s="194">
        <v>28294</v>
      </c>
      <c r="J296" s="194">
        <v>9903</v>
      </c>
      <c r="K296" s="194">
        <v>4457</v>
      </c>
      <c r="L296" s="194"/>
      <c r="N296" s="191">
        <f t="shared" si="12"/>
        <v>4.592769728513147</v>
      </c>
      <c r="O296" s="191">
        <f t="shared" si="13"/>
        <v>5.128295751749491</v>
      </c>
      <c r="P296" s="191">
        <f t="shared" si="14"/>
        <v>0</v>
      </c>
      <c r="Q296" s="250"/>
      <c r="R296" s="265">
        <v>17</v>
      </c>
      <c r="S296" s="265"/>
      <c r="T296" s="265"/>
      <c r="U296" s="265"/>
      <c r="W296" s="192">
        <v>47</v>
      </c>
      <c r="X296" s="192"/>
      <c r="Y296" s="192"/>
      <c r="Z296" s="192"/>
    </row>
    <row r="297" spans="1:26" ht="12.75">
      <c r="A297" s="1" t="s">
        <v>979</v>
      </c>
      <c r="B297" s="3" t="s">
        <v>980</v>
      </c>
      <c r="C297" s="72">
        <v>44613</v>
      </c>
      <c r="D297" s="73">
        <v>29745</v>
      </c>
      <c r="E297" s="73">
        <v>10411</v>
      </c>
      <c r="F297" s="74">
        <v>4457</v>
      </c>
      <c r="H297" s="194">
        <v>42654</v>
      </c>
      <c r="I297" s="194">
        <v>28294</v>
      </c>
      <c r="J297" s="194">
        <v>9903</v>
      </c>
      <c r="K297" s="194">
        <v>4457</v>
      </c>
      <c r="L297" s="194"/>
      <c r="N297" s="191">
        <f t="shared" si="12"/>
        <v>4.592769728513147</v>
      </c>
      <c r="O297" s="191">
        <f t="shared" si="13"/>
        <v>5.128295751749491</v>
      </c>
      <c r="P297" s="191">
        <f t="shared" si="14"/>
        <v>0</v>
      </c>
      <c r="Q297" s="250"/>
      <c r="R297" s="265">
        <v>4</v>
      </c>
      <c r="S297" s="265">
        <v>5</v>
      </c>
      <c r="T297" s="265"/>
      <c r="U297" s="265"/>
      <c r="W297" s="192">
        <v>8</v>
      </c>
      <c r="X297" s="192">
        <v>14</v>
      </c>
      <c r="Y297" s="192"/>
      <c r="Z297" s="192"/>
    </row>
    <row r="298" spans="1:26" ht="12.75" hidden="1">
      <c r="A298" s="295" t="s">
        <v>981</v>
      </c>
      <c r="B298" s="296" t="s">
        <v>982</v>
      </c>
      <c r="C298" s="72">
        <v>0</v>
      </c>
      <c r="D298" s="73">
        <v>0</v>
      </c>
      <c r="E298" s="73">
        <v>0</v>
      </c>
      <c r="F298" s="74">
        <v>0</v>
      </c>
      <c r="H298" s="194">
        <v>0</v>
      </c>
      <c r="I298" s="194">
        <v>0</v>
      </c>
      <c r="J298" s="194">
        <v>0</v>
      </c>
      <c r="K298" s="194">
        <v>0</v>
      </c>
      <c r="L298" s="194"/>
      <c r="N298" s="191" t="str">
        <f t="shared" si="12"/>
        <v>-</v>
      </c>
      <c r="O298" s="191" t="str">
        <f t="shared" si="13"/>
        <v>-</v>
      </c>
      <c r="P298" s="191" t="str">
        <f t="shared" si="14"/>
        <v>-</v>
      </c>
      <c r="Q298" s="253"/>
      <c r="R298" s="265"/>
      <c r="S298" s="265"/>
      <c r="T298" s="265"/>
      <c r="U298" s="265"/>
      <c r="W298" s="192"/>
      <c r="X298" s="192"/>
      <c r="Y298" s="192"/>
      <c r="Z298" s="192"/>
    </row>
    <row r="299" spans="1:26" ht="12.75">
      <c r="A299" s="1" t="s">
        <v>983</v>
      </c>
      <c r="B299" s="3" t="s">
        <v>984</v>
      </c>
      <c r="C299" s="72">
        <v>47013</v>
      </c>
      <c r="D299" s="73">
        <v>31512</v>
      </c>
      <c r="E299" s="73">
        <v>11029</v>
      </c>
      <c r="F299" s="74">
        <v>4472</v>
      </c>
      <c r="H299" s="194">
        <v>44937</v>
      </c>
      <c r="I299" s="194">
        <v>29974</v>
      </c>
      <c r="J299" s="194">
        <v>10491</v>
      </c>
      <c r="K299" s="194">
        <v>4472</v>
      </c>
      <c r="L299" s="194"/>
      <c r="N299" s="191">
        <f t="shared" si="12"/>
        <v>4.619801054810054</v>
      </c>
      <c r="O299" s="191">
        <f t="shared" si="13"/>
        <v>5.1311136318142445</v>
      </c>
      <c r="P299" s="191">
        <f t="shared" si="14"/>
        <v>0</v>
      </c>
      <c r="Q299" s="250"/>
      <c r="R299" s="265">
        <v>21</v>
      </c>
      <c r="S299" s="265">
        <v>14</v>
      </c>
      <c r="T299" s="265"/>
      <c r="U299" s="265"/>
      <c r="W299" s="192">
        <v>64</v>
      </c>
      <c r="X299" s="192">
        <v>49</v>
      </c>
      <c r="Y299" s="192"/>
      <c r="Z299" s="192"/>
    </row>
    <row r="300" spans="1:26" ht="12.75">
      <c r="A300" s="1" t="s">
        <v>985</v>
      </c>
      <c r="B300" s="3" t="s">
        <v>986</v>
      </c>
      <c r="C300" s="72">
        <v>44613</v>
      </c>
      <c r="D300" s="73">
        <v>29745</v>
      </c>
      <c r="E300" s="73">
        <v>10411</v>
      </c>
      <c r="F300" s="74">
        <v>4457</v>
      </c>
      <c r="H300" s="194">
        <v>42654</v>
      </c>
      <c r="I300" s="194">
        <v>28294</v>
      </c>
      <c r="J300" s="194">
        <v>9903</v>
      </c>
      <c r="K300" s="194">
        <v>4457</v>
      </c>
      <c r="L300" s="194"/>
      <c r="N300" s="191">
        <f t="shared" si="12"/>
        <v>4.592769728513147</v>
      </c>
      <c r="O300" s="191">
        <f t="shared" si="13"/>
        <v>5.128295751749491</v>
      </c>
      <c r="P300" s="191">
        <f t="shared" si="14"/>
        <v>0</v>
      </c>
      <c r="Q300" s="250"/>
      <c r="R300" s="265">
        <v>9</v>
      </c>
      <c r="S300" s="265"/>
      <c r="T300" s="265"/>
      <c r="U300" s="265"/>
      <c r="W300" s="192">
        <v>10</v>
      </c>
      <c r="X300" s="192"/>
      <c r="Y300" s="192"/>
      <c r="Z300" s="192"/>
    </row>
    <row r="301" spans="1:26" ht="12.75">
      <c r="A301" s="1" t="s">
        <v>987</v>
      </c>
      <c r="B301" s="3" t="s">
        <v>988</v>
      </c>
      <c r="C301" s="72">
        <v>44613</v>
      </c>
      <c r="D301" s="73">
        <v>29745</v>
      </c>
      <c r="E301" s="73">
        <v>10411</v>
      </c>
      <c r="F301" s="74">
        <v>4457</v>
      </c>
      <c r="H301" s="194">
        <v>42654</v>
      </c>
      <c r="I301" s="194">
        <v>28294</v>
      </c>
      <c r="J301" s="194">
        <v>9903</v>
      </c>
      <c r="K301" s="194">
        <v>4457</v>
      </c>
      <c r="L301" s="194"/>
      <c r="N301" s="191">
        <f t="shared" si="12"/>
        <v>4.592769728513147</v>
      </c>
      <c r="O301" s="191">
        <f t="shared" si="13"/>
        <v>5.128295751749491</v>
      </c>
      <c r="P301" s="191">
        <f t="shared" si="14"/>
        <v>0</v>
      </c>
      <c r="Q301" s="250"/>
      <c r="R301" s="265">
        <v>29</v>
      </c>
      <c r="S301" s="265"/>
      <c r="T301" s="265"/>
      <c r="U301" s="265"/>
      <c r="W301" s="192">
        <v>58</v>
      </c>
      <c r="X301" s="192"/>
      <c r="Y301" s="192"/>
      <c r="Z301" s="192"/>
    </row>
    <row r="302" spans="1:26" ht="12.75" hidden="1">
      <c r="A302" s="295" t="s">
        <v>989</v>
      </c>
      <c r="B302" s="296" t="s">
        <v>990</v>
      </c>
      <c r="C302" s="72">
        <v>55066</v>
      </c>
      <c r="D302" s="73">
        <v>35142</v>
      </c>
      <c r="E302" s="73">
        <v>12300</v>
      </c>
      <c r="F302" s="74">
        <v>7624</v>
      </c>
      <c r="H302" s="194">
        <v>52750</v>
      </c>
      <c r="I302" s="194">
        <v>33427</v>
      </c>
      <c r="J302" s="194">
        <v>11699</v>
      </c>
      <c r="K302" s="194">
        <v>7624</v>
      </c>
      <c r="L302" s="194"/>
      <c r="N302" s="191">
        <f t="shared" si="12"/>
        <v>4.390521327014213</v>
      </c>
      <c r="O302" s="191">
        <f t="shared" si="13"/>
        <v>5.130583061596909</v>
      </c>
      <c r="P302" s="191">
        <f t="shared" si="14"/>
        <v>0</v>
      </c>
      <c r="Q302" s="253"/>
      <c r="R302" s="265"/>
      <c r="S302" s="265"/>
      <c r="T302" s="265"/>
      <c r="U302" s="265"/>
      <c r="W302" s="192"/>
      <c r="X302" s="192"/>
      <c r="Y302" s="192"/>
      <c r="Z302" s="192"/>
    </row>
    <row r="303" spans="1:26" ht="12.75" hidden="1">
      <c r="A303" s="295" t="s">
        <v>991</v>
      </c>
      <c r="B303" s="296" t="s">
        <v>992</v>
      </c>
      <c r="C303" s="72">
        <v>0</v>
      </c>
      <c r="D303" s="73">
        <v>0</v>
      </c>
      <c r="E303" s="73">
        <v>0</v>
      </c>
      <c r="F303" s="74">
        <v>0</v>
      </c>
      <c r="H303" s="194">
        <v>0</v>
      </c>
      <c r="I303" s="194">
        <v>0</v>
      </c>
      <c r="J303" s="194">
        <v>0</v>
      </c>
      <c r="K303" s="194">
        <v>0</v>
      </c>
      <c r="L303" s="194"/>
      <c r="N303" s="191" t="str">
        <f t="shared" si="12"/>
        <v>-</v>
      </c>
      <c r="O303" s="191" t="str">
        <f t="shared" si="13"/>
        <v>-</v>
      </c>
      <c r="P303" s="191" t="str">
        <f t="shared" si="14"/>
        <v>-</v>
      </c>
      <c r="Q303" s="253"/>
      <c r="R303" s="265"/>
      <c r="S303" s="265"/>
      <c r="T303" s="265"/>
      <c r="U303" s="265"/>
      <c r="W303" s="192"/>
      <c r="X303" s="192"/>
      <c r="Y303" s="192"/>
      <c r="Z303" s="192"/>
    </row>
    <row r="304" spans="1:26" ht="12.75">
      <c r="A304" s="1" t="s">
        <v>993</v>
      </c>
      <c r="B304" s="3" t="s">
        <v>994</v>
      </c>
      <c r="C304" s="72">
        <v>44613</v>
      </c>
      <c r="D304" s="73">
        <v>29745</v>
      </c>
      <c r="E304" s="73">
        <v>10411</v>
      </c>
      <c r="F304" s="74">
        <v>4457</v>
      </c>
      <c r="H304" s="194">
        <v>42654</v>
      </c>
      <c r="I304" s="194">
        <v>28294</v>
      </c>
      <c r="J304" s="194">
        <v>9903</v>
      </c>
      <c r="K304" s="194">
        <v>4457</v>
      </c>
      <c r="L304" s="194"/>
      <c r="N304" s="191">
        <f t="shared" si="12"/>
        <v>4.592769728513147</v>
      </c>
      <c r="O304" s="191">
        <f t="shared" si="13"/>
        <v>5.128295751749491</v>
      </c>
      <c r="P304" s="191">
        <f t="shared" si="14"/>
        <v>0</v>
      </c>
      <c r="Q304" s="250"/>
      <c r="R304" s="265">
        <v>26</v>
      </c>
      <c r="S304" s="265"/>
      <c r="T304" s="265"/>
      <c r="U304" s="265"/>
      <c r="W304" s="192">
        <v>46</v>
      </c>
      <c r="X304" s="192"/>
      <c r="Y304" s="192"/>
      <c r="Z304" s="192"/>
    </row>
    <row r="305" spans="1:26" ht="12.75">
      <c r="A305" s="1" t="s">
        <v>995</v>
      </c>
      <c r="B305" s="3" t="s">
        <v>996</v>
      </c>
      <c r="C305" s="72">
        <v>44613</v>
      </c>
      <c r="D305" s="73">
        <v>29745</v>
      </c>
      <c r="E305" s="73">
        <v>10411</v>
      </c>
      <c r="F305" s="74">
        <v>4457</v>
      </c>
      <c r="H305" s="194">
        <v>42654</v>
      </c>
      <c r="I305" s="194">
        <v>28294</v>
      </c>
      <c r="J305" s="194">
        <v>9903</v>
      </c>
      <c r="K305" s="194">
        <v>4457</v>
      </c>
      <c r="L305" s="194"/>
      <c r="N305" s="191">
        <f t="shared" si="12"/>
        <v>4.592769728513147</v>
      </c>
      <c r="O305" s="191">
        <f t="shared" si="13"/>
        <v>5.128295751749491</v>
      </c>
      <c r="P305" s="191">
        <f t="shared" si="14"/>
        <v>0</v>
      </c>
      <c r="Q305" s="250"/>
      <c r="R305" s="265"/>
      <c r="S305" s="265"/>
      <c r="T305" s="265"/>
      <c r="U305" s="265"/>
      <c r="W305" s="192">
        <v>2</v>
      </c>
      <c r="X305" s="192"/>
      <c r="Y305" s="192"/>
      <c r="Z305" s="192"/>
    </row>
    <row r="306" spans="1:26" ht="12.75">
      <c r="A306" s="1" t="s">
        <v>997</v>
      </c>
      <c r="B306" s="3" t="s">
        <v>998</v>
      </c>
      <c r="C306" s="72">
        <v>44613</v>
      </c>
      <c r="D306" s="73">
        <v>29745</v>
      </c>
      <c r="E306" s="73">
        <v>10411</v>
      </c>
      <c r="F306" s="74">
        <v>4457</v>
      </c>
      <c r="H306" s="194">
        <v>42654</v>
      </c>
      <c r="I306" s="194">
        <v>28294</v>
      </c>
      <c r="J306" s="194">
        <v>9903</v>
      </c>
      <c r="K306" s="194">
        <v>4457</v>
      </c>
      <c r="L306" s="194"/>
      <c r="N306" s="191">
        <f t="shared" si="12"/>
        <v>4.592769728513147</v>
      </c>
      <c r="O306" s="191">
        <f t="shared" si="13"/>
        <v>5.128295751749491</v>
      </c>
      <c r="P306" s="191">
        <f t="shared" si="14"/>
        <v>0</v>
      </c>
      <c r="Q306" s="250"/>
      <c r="R306" s="265">
        <v>48</v>
      </c>
      <c r="S306" s="265"/>
      <c r="T306" s="265"/>
      <c r="U306" s="265"/>
      <c r="W306" s="192">
        <v>86</v>
      </c>
      <c r="X306" s="192"/>
      <c r="Y306" s="192"/>
      <c r="Z306" s="192"/>
    </row>
    <row r="307" spans="1:26" ht="12.75" hidden="1">
      <c r="A307" s="295" t="s">
        <v>999</v>
      </c>
      <c r="B307" s="296" t="s">
        <v>1000</v>
      </c>
      <c r="C307" s="72">
        <v>46835</v>
      </c>
      <c r="D307" s="73">
        <v>31387</v>
      </c>
      <c r="E307" s="73">
        <v>10985</v>
      </c>
      <c r="F307" s="74">
        <v>4463</v>
      </c>
      <c r="H307" s="194">
        <v>44767</v>
      </c>
      <c r="I307" s="194">
        <v>29855</v>
      </c>
      <c r="J307" s="194">
        <v>10449</v>
      </c>
      <c r="K307" s="194">
        <v>4463</v>
      </c>
      <c r="L307" s="194"/>
      <c r="N307" s="191">
        <f t="shared" si="12"/>
        <v>4.619474166238518</v>
      </c>
      <c r="O307" s="191">
        <f t="shared" si="13"/>
        <v>5.131468765700902</v>
      </c>
      <c r="P307" s="191">
        <f t="shared" si="14"/>
        <v>0</v>
      </c>
      <c r="Q307" s="253"/>
      <c r="R307" s="265"/>
      <c r="S307" s="265"/>
      <c r="T307" s="265"/>
      <c r="U307" s="265"/>
      <c r="W307" s="192"/>
      <c r="X307" s="192"/>
      <c r="Y307" s="192"/>
      <c r="Z307" s="192"/>
    </row>
    <row r="308" spans="1:26" ht="12.75" hidden="1">
      <c r="A308" s="295" t="s">
        <v>1001</v>
      </c>
      <c r="B308" s="296" t="s">
        <v>1002</v>
      </c>
      <c r="C308" s="72">
        <v>0</v>
      </c>
      <c r="D308" s="73">
        <v>0</v>
      </c>
      <c r="E308" s="73">
        <v>0</v>
      </c>
      <c r="F308" s="74">
        <v>0</v>
      </c>
      <c r="H308" s="194">
        <v>0</v>
      </c>
      <c r="I308" s="194">
        <v>0</v>
      </c>
      <c r="J308" s="194">
        <v>0</v>
      </c>
      <c r="K308" s="194">
        <v>0</v>
      </c>
      <c r="L308" s="194"/>
      <c r="N308" s="191" t="str">
        <f t="shared" si="12"/>
        <v>-</v>
      </c>
      <c r="O308" s="191" t="str">
        <f t="shared" si="13"/>
        <v>-</v>
      </c>
      <c r="P308" s="191" t="str">
        <f t="shared" si="14"/>
        <v>-</v>
      </c>
      <c r="Q308" s="253"/>
      <c r="R308" s="265"/>
      <c r="S308" s="265"/>
      <c r="T308" s="265"/>
      <c r="U308" s="265"/>
      <c r="W308" s="192"/>
      <c r="X308" s="192"/>
      <c r="Y308" s="192"/>
      <c r="Z308" s="192"/>
    </row>
    <row r="309" spans="1:26" ht="12.75" hidden="1">
      <c r="A309" s="295" t="s">
        <v>1003</v>
      </c>
      <c r="B309" s="296" t="s">
        <v>1004</v>
      </c>
      <c r="C309" s="72">
        <v>0</v>
      </c>
      <c r="D309" s="73">
        <v>0</v>
      </c>
      <c r="E309" s="73">
        <v>0</v>
      </c>
      <c r="F309" s="74">
        <v>0</v>
      </c>
      <c r="H309" s="194">
        <v>0</v>
      </c>
      <c r="I309" s="194">
        <v>0</v>
      </c>
      <c r="J309" s="194">
        <v>0</v>
      </c>
      <c r="K309" s="194">
        <v>0</v>
      </c>
      <c r="L309" s="194"/>
      <c r="N309" s="191" t="str">
        <f t="shared" si="12"/>
        <v>-</v>
      </c>
      <c r="O309" s="191" t="str">
        <f t="shared" si="13"/>
        <v>-</v>
      </c>
      <c r="P309" s="191" t="str">
        <f t="shared" si="14"/>
        <v>-</v>
      </c>
      <c r="Q309" s="253"/>
      <c r="R309" s="265"/>
      <c r="S309" s="265"/>
      <c r="T309" s="265"/>
      <c r="U309" s="265"/>
      <c r="W309" s="192"/>
      <c r="X309" s="192"/>
      <c r="Y309" s="192"/>
      <c r="Z309" s="192"/>
    </row>
    <row r="310" spans="1:26" ht="12.75" hidden="1">
      <c r="A310" s="295" t="s">
        <v>1005</v>
      </c>
      <c r="B310" s="296" t="s">
        <v>1006</v>
      </c>
      <c r="C310" s="72">
        <v>47893</v>
      </c>
      <c r="D310" s="73">
        <v>32718</v>
      </c>
      <c r="E310" s="73">
        <v>11451</v>
      </c>
      <c r="F310" s="74">
        <v>3724</v>
      </c>
      <c r="H310" s="194">
        <v>45744</v>
      </c>
      <c r="I310" s="194">
        <v>31126</v>
      </c>
      <c r="J310" s="194">
        <v>10894</v>
      </c>
      <c r="K310" s="194">
        <v>3724</v>
      </c>
      <c r="L310" s="194"/>
      <c r="N310" s="191">
        <f t="shared" si="12"/>
        <v>4.69788387548094</v>
      </c>
      <c r="O310" s="191">
        <f t="shared" si="13"/>
        <v>5.11469511019726</v>
      </c>
      <c r="P310" s="191">
        <f t="shared" si="14"/>
        <v>0</v>
      </c>
      <c r="Q310" s="250"/>
      <c r="R310" s="265">
        <v>133</v>
      </c>
      <c r="S310" s="265">
        <v>123</v>
      </c>
      <c r="T310" s="265"/>
      <c r="U310" s="265"/>
      <c r="W310" s="192">
        <v>349</v>
      </c>
      <c r="X310" s="192">
        <v>253</v>
      </c>
      <c r="Y310" s="192"/>
      <c r="Z310" s="192"/>
    </row>
    <row r="311" spans="1:26" ht="12.75" hidden="1">
      <c r="A311" s="295" t="s">
        <v>1007</v>
      </c>
      <c r="B311" s="296" t="s">
        <v>1008</v>
      </c>
      <c r="C311" s="72">
        <v>7616</v>
      </c>
      <c r="D311" s="73">
        <v>100</v>
      </c>
      <c r="E311" s="73">
        <v>35</v>
      </c>
      <c r="F311" s="74">
        <v>7481</v>
      </c>
      <c r="H311" s="194">
        <v>7616</v>
      </c>
      <c r="I311" s="194">
        <v>100</v>
      </c>
      <c r="J311" s="194">
        <v>35</v>
      </c>
      <c r="K311" s="194">
        <v>7481</v>
      </c>
      <c r="L311" s="194"/>
      <c r="N311" s="191">
        <f t="shared" si="12"/>
        <v>0</v>
      </c>
      <c r="O311" s="191">
        <f t="shared" si="13"/>
        <v>0</v>
      </c>
      <c r="P311" s="191">
        <f t="shared" si="14"/>
        <v>0</v>
      </c>
      <c r="Q311" s="253"/>
      <c r="R311" s="265"/>
      <c r="S311" s="265"/>
      <c r="T311" s="265"/>
      <c r="U311" s="265"/>
      <c r="W311" s="192"/>
      <c r="X311" s="192"/>
      <c r="Y311" s="192"/>
      <c r="Z311" s="192"/>
    </row>
    <row r="312" spans="1:26" ht="12.75" hidden="1">
      <c r="A312" s="295" t="s">
        <v>1009</v>
      </c>
      <c r="B312" s="296" t="s">
        <v>1004</v>
      </c>
      <c r="C312" s="72">
        <v>55025</v>
      </c>
      <c r="D312" s="73">
        <v>35124</v>
      </c>
      <c r="E312" s="73">
        <v>12293</v>
      </c>
      <c r="F312" s="74">
        <v>7608</v>
      </c>
      <c r="H312" s="194">
        <v>52710</v>
      </c>
      <c r="I312" s="194">
        <v>33409</v>
      </c>
      <c r="J312" s="194">
        <v>11693</v>
      </c>
      <c r="K312" s="194">
        <v>7608</v>
      </c>
      <c r="L312" s="194"/>
      <c r="N312" s="191">
        <f t="shared" si="12"/>
        <v>4.39195598558149</v>
      </c>
      <c r="O312" s="191">
        <f t="shared" si="13"/>
        <v>5.133347301625307</v>
      </c>
      <c r="P312" s="191">
        <f t="shared" si="14"/>
        <v>0</v>
      </c>
      <c r="Q312" s="253"/>
      <c r="R312" s="265"/>
      <c r="S312" s="265"/>
      <c r="T312" s="265"/>
      <c r="U312" s="265"/>
      <c r="W312" s="192"/>
      <c r="X312" s="192"/>
      <c r="Y312" s="192"/>
      <c r="Z312" s="192"/>
    </row>
    <row r="313" spans="1:26" ht="12.75" hidden="1">
      <c r="A313" s="295" t="s">
        <v>1010</v>
      </c>
      <c r="B313" s="296" t="s">
        <v>1011</v>
      </c>
      <c r="C313" s="72">
        <v>44769</v>
      </c>
      <c r="D313" s="73">
        <v>31488</v>
      </c>
      <c r="E313" s="73">
        <v>11021</v>
      </c>
      <c r="F313" s="74">
        <v>2260</v>
      </c>
      <c r="H313" s="194">
        <v>42701</v>
      </c>
      <c r="I313" s="194">
        <v>29956</v>
      </c>
      <c r="J313" s="194">
        <v>10485</v>
      </c>
      <c r="K313" s="194">
        <v>2260</v>
      </c>
      <c r="L313" s="194"/>
      <c r="N313" s="191">
        <f t="shared" si="12"/>
        <v>4.842977916208042</v>
      </c>
      <c r="O313" s="191">
        <f t="shared" si="13"/>
        <v>5.114167445586858</v>
      </c>
      <c r="P313" s="191">
        <f t="shared" si="14"/>
        <v>0</v>
      </c>
      <c r="Q313" s="253"/>
      <c r="R313" s="265"/>
      <c r="S313" s="265"/>
      <c r="T313" s="265"/>
      <c r="U313" s="265"/>
      <c r="W313" s="192"/>
      <c r="X313" s="192"/>
      <c r="Y313" s="192"/>
      <c r="Z313" s="192"/>
    </row>
    <row r="314" spans="1:26" ht="12.75">
      <c r="A314" s="1" t="s">
        <v>1012</v>
      </c>
      <c r="B314" s="3" t="s">
        <v>1013</v>
      </c>
      <c r="C314" s="72">
        <v>52453</v>
      </c>
      <c r="D314" s="73">
        <v>33217</v>
      </c>
      <c r="E314" s="73">
        <v>11626</v>
      </c>
      <c r="F314" s="74">
        <v>7610</v>
      </c>
      <c r="H314" s="194">
        <v>50265</v>
      </c>
      <c r="I314" s="194">
        <v>31596</v>
      </c>
      <c r="J314" s="194">
        <v>11059</v>
      </c>
      <c r="K314" s="194">
        <v>7610</v>
      </c>
      <c r="L314" s="194"/>
      <c r="N314" s="191">
        <f t="shared" si="12"/>
        <v>4.352929473788919</v>
      </c>
      <c r="O314" s="191">
        <f t="shared" si="13"/>
        <v>5.130396252690204</v>
      </c>
      <c r="P314" s="191">
        <f t="shared" si="14"/>
        <v>0</v>
      </c>
      <c r="Q314" s="250"/>
      <c r="R314" s="265">
        <v>974</v>
      </c>
      <c r="S314" s="265">
        <v>66</v>
      </c>
      <c r="T314" s="265"/>
      <c r="U314" s="265"/>
      <c r="W314" s="192">
        <v>2375</v>
      </c>
      <c r="X314" s="192">
        <v>115</v>
      </c>
      <c r="Y314" s="192"/>
      <c r="Z314" s="192"/>
    </row>
    <row r="315" spans="1:26" ht="12.75">
      <c r="A315" s="1" t="s">
        <v>1014</v>
      </c>
      <c r="B315" s="3" t="s">
        <v>1015</v>
      </c>
      <c r="C315" s="72">
        <v>46816</v>
      </c>
      <c r="D315" s="73">
        <v>31388</v>
      </c>
      <c r="E315" s="73">
        <v>10986</v>
      </c>
      <c r="F315" s="74">
        <v>4442</v>
      </c>
      <c r="H315" s="194">
        <v>44748</v>
      </c>
      <c r="I315" s="194">
        <v>29856</v>
      </c>
      <c r="J315" s="194">
        <v>10450</v>
      </c>
      <c r="K315" s="194">
        <v>4442</v>
      </c>
      <c r="L315" s="194"/>
      <c r="N315" s="191">
        <f t="shared" si="12"/>
        <v>4.621435594886918</v>
      </c>
      <c r="O315" s="191">
        <f t="shared" si="13"/>
        <v>5.131296891747056</v>
      </c>
      <c r="P315" s="191">
        <f t="shared" si="14"/>
        <v>0</v>
      </c>
      <c r="Q315" s="250"/>
      <c r="R315" s="265">
        <v>65</v>
      </c>
      <c r="S315" s="265"/>
      <c r="T315" s="265"/>
      <c r="U315" s="265"/>
      <c r="W315" s="192">
        <v>123</v>
      </c>
      <c r="X315" s="192"/>
      <c r="Y315" s="192"/>
      <c r="Z315" s="192"/>
    </row>
    <row r="316" spans="1:26" ht="12.75">
      <c r="A316" s="1" t="s">
        <v>1016</v>
      </c>
      <c r="B316" s="3" t="s">
        <v>1017</v>
      </c>
      <c r="C316" s="72">
        <v>46816</v>
      </c>
      <c r="D316" s="73">
        <v>31388</v>
      </c>
      <c r="E316" s="73">
        <v>10986</v>
      </c>
      <c r="F316" s="74">
        <v>4442</v>
      </c>
      <c r="H316" s="194">
        <v>44748</v>
      </c>
      <c r="I316" s="194">
        <v>29856</v>
      </c>
      <c r="J316" s="194">
        <v>10450</v>
      </c>
      <c r="K316" s="194">
        <v>4442</v>
      </c>
      <c r="L316" s="194"/>
      <c r="N316" s="191">
        <f t="shared" si="12"/>
        <v>4.621435594886918</v>
      </c>
      <c r="O316" s="191">
        <f t="shared" si="13"/>
        <v>5.131296891747056</v>
      </c>
      <c r="P316" s="191">
        <f t="shared" si="14"/>
        <v>0</v>
      </c>
      <c r="Q316" s="250"/>
      <c r="R316" s="265">
        <v>86</v>
      </c>
      <c r="S316" s="265"/>
      <c r="T316" s="265"/>
      <c r="U316" s="265"/>
      <c r="W316" s="192">
        <v>175</v>
      </c>
      <c r="X316" s="192"/>
      <c r="Y316" s="192"/>
      <c r="Z316" s="192"/>
    </row>
    <row r="317" spans="1:26" ht="12.75" customHeight="1" hidden="1">
      <c r="A317" s="295" t="s">
        <v>1018</v>
      </c>
      <c r="B317" s="296" t="s">
        <v>1011</v>
      </c>
      <c r="C317" s="72">
        <v>4467</v>
      </c>
      <c r="D317" s="73">
        <v>100</v>
      </c>
      <c r="E317" s="73">
        <v>35</v>
      </c>
      <c r="F317" s="74">
        <v>4332</v>
      </c>
      <c r="H317" s="194">
        <v>4467</v>
      </c>
      <c r="I317" s="194">
        <v>100</v>
      </c>
      <c r="J317" s="194">
        <v>35</v>
      </c>
      <c r="K317" s="194">
        <v>4332</v>
      </c>
      <c r="L317" s="194"/>
      <c r="N317" s="191">
        <f t="shared" si="12"/>
        <v>0</v>
      </c>
      <c r="O317" s="191">
        <f t="shared" si="13"/>
        <v>0</v>
      </c>
      <c r="P317" s="191">
        <f t="shared" si="14"/>
        <v>0</v>
      </c>
      <c r="Q317" s="253"/>
      <c r="R317" s="265"/>
      <c r="S317" s="265"/>
      <c r="T317" s="265"/>
      <c r="U317" s="265"/>
      <c r="W317" s="192"/>
      <c r="X317" s="192"/>
      <c r="Y317" s="192"/>
      <c r="Z317" s="192"/>
    </row>
    <row r="318" spans="1:26" ht="12.75" customHeight="1" hidden="1">
      <c r="A318" s="295" t="s">
        <v>1019</v>
      </c>
      <c r="B318" s="296" t="s">
        <v>1020</v>
      </c>
      <c r="C318" s="72">
        <v>4467</v>
      </c>
      <c r="D318" s="73">
        <v>100</v>
      </c>
      <c r="E318" s="73">
        <v>35</v>
      </c>
      <c r="F318" s="74">
        <v>4332</v>
      </c>
      <c r="H318" s="194">
        <v>4467</v>
      </c>
      <c r="I318" s="194">
        <v>100</v>
      </c>
      <c r="J318" s="194">
        <v>35</v>
      </c>
      <c r="K318" s="194">
        <v>4332</v>
      </c>
      <c r="L318" s="194"/>
      <c r="N318" s="191">
        <f t="shared" si="12"/>
        <v>0</v>
      </c>
      <c r="O318" s="191">
        <f t="shared" si="13"/>
        <v>0</v>
      </c>
      <c r="P318" s="191">
        <f t="shared" si="14"/>
        <v>0</v>
      </c>
      <c r="Q318" s="253"/>
      <c r="R318" s="265"/>
      <c r="S318" s="265"/>
      <c r="T318" s="265"/>
      <c r="U318" s="265"/>
      <c r="W318" s="192"/>
      <c r="X318" s="192"/>
      <c r="Y318" s="192"/>
      <c r="Z318" s="192"/>
    </row>
    <row r="319" spans="1:26" ht="12.75">
      <c r="A319" s="1" t="s">
        <v>1021</v>
      </c>
      <c r="B319" s="3" t="s">
        <v>1022</v>
      </c>
      <c r="C319" s="72">
        <v>46816</v>
      </c>
      <c r="D319" s="73">
        <v>31388</v>
      </c>
      <c r="E319" s="73">
        <v>10986</v>
      </c>
      <c r="F319" s="74">
        <v>4442</v>
      </c>
      <c r="H319" s="194">
        <v>44748</v>
      </c>
      <c r="I319" s="194">
        <v>29856</v>
      </c>
      <c r="J319" s="194">
        <v>10450</v>
      </c>
      <c r="K319" s="194">
        <v>4442</v>
      </c>
      <c r="L319" s="194"/>
      <c r="N319" s="191">
        <f t="shared" si="12"/>
        <v>4.621435594886918</v>
      </c>
      <c r="O319" s="191">
        <f t="shared" si="13"/>
        <v>5.131296891747056</v>
      </c>
      <c r="P319" s="191">
        <f t="shared" si="14"/>
        <v>0</v>
      </c>
      <c r="Q319" s="250"/>
      <c r="R319" s="265">
        <v>60</v>
      </c>
      <c r="S319" s="265"/>
      <c r="T319" s="265"/>
      <c r="U319" s="265"/>
      <c r="W319" s="192">
        <v>137</v>
      </c>
      <c r="X319" s="192"/>
      <c r="Y319" s="192"/>
      <c r="Z319" s="192"/>
    </row>
    <row r="320" spans="1:26" ht="12.75">
      <c r="A320" s="1" t="s">
        <v>1023</v>
      </c>
      <c r="B320" s="3" t="s">
        <v>1024</v>
      </c>
      <c r="C320" s="72">
        <v>46816</v>
      </c>
      <c r="D320" s="73">
        <v>31388</v>
      </c>
      <c r="E320" s="73">
        <v>10986</v>
      </c>
      <c r="F320" s="74">
        <v>4442</v>
      </c>
      <c r="H320" s="194">
        <v>44748</v>
      </c>
      <c r="I320" s="194">
        <v>29856</v>
      </c>
      <c r="J320" s="194">
        <v>10450</v>
      </c>
      <c r="K320" s="194">
        <v>4442</v>
      </c>
      <c r="L320" s="194"/>
      <c r="N320" s="191">
        <f t="shared" si="12"/>
        <v>4.621435594886918</v>
      </c>
      <c r="O320" s="191">
        <f t="shared" si="13"/>
        <v>5.131296891747056</v>
      </c>
      <c r="P320" s="191">
        <f t="shared" si="14"/>
        <v>0</v>
      </c>
      <c r="Q320" s="250"/>
      <c r="R320" s="265">
        <v>30</v>
      </c>
      <c r="S320" s="265">
        <v>4</v>
      </c>
      <c r="T320" s="265"/>
      <c r="U320" s="265"/>
      <c r="W320" s="192">
        <v>56</v>
      </c>
      <c r="X320" s="192">
        <v>11</v>
      </c>
      <c r="Y320" s="192"/>
      <c r="Z320" s="192"/>
    </row>
    <row r="321" spans="1:26" ht="12.75">
      <c r="A321" s="1" t="s">
        <v>1025</v>
      </c>
      <c r="B321" s="3" t="s">
        <v>1026</v>
      </c>
      <c r="C321" s="72">
        <v>46609</v>
      </c>
      <c r="D321" s="73">
        <v>31222</v>
      </c>
      <c r="E321" s="73">
        <v>10928</v>
      </c>
      <c r="F321" s="74">
        <v>4459</v>
      </c>
      <c r="H321" s="194">
        <v>44551</v>
      </c>
      <c r="I321" s="194">
        <v>29698</v>
      </c>
      <c r="J321" s="194">
        <v>10394</v>
      </c>
      <c r="K321" s="194">
        <v>4459</v>
      </c>
      <c r="L321" s="194"/>
      <c r="N321" s="191">
        <f t="shared" si="12"/>
        <v>4.619424928733352</v>
      </c>
      <c r="O321" s="191">
        <f t="shared" si="13"/>
        <v>5.13165869755538</v>
      </c>
      <c r="P321" s="191">
        <f t="shared" si="14"/>
        <v>0</v>
      </c>
      <c r="Q321" s="250"/>
      <c r="R321" s="265">
        <v>6</v>
      </c>
      <c r="S321" s="265"/>
      <c r="T321" s="265"/>
      <c r="U321" s="265"/>
      <c r="W321" s="192">
        <v>12</v>
      </c>
      <c r="X321" s="192"/>
      <c r="Y321" s="192"/>
      <c r="Z321" s="192"/>
    </row>
    <row r="322" spans="1:26" ht="12.75" hidden="1">
      <c r="A322" s="295" t="s">
        <v>1027</v>
      </c>
      <c r="B322" s="296" t="s">
        <v>1028</v>
      </c>
      <c r="C322" s="72">
        <v>43297</v>
      </c>
      <c r="D322" s="73">
        <v>30484</v>
      </c>
      <c r="E322" s="73">
        <v>10669</v>
      </c>
      <c r="F322" s="74">
        <v>2144</v>
      </c>
      <c r="H322" s="194">
        <v>41295</v>
      </c>
      <c r="I322" s="194">
        <v>29001</v>
      </c>
      <c r="J322" s="194">
        <v>10150</v>
      </c>
      <c r="K322" s="194">
        <v>2144</v>
      </c>
      <c r="L322" s="194"/>
      <c r="N322" s="191">
        <f t="shared" si="12"/>
        <v>4.848044557452468</v>
      </c>
      <c r="O322" s="191">
        <f t="shared" si="13"/>
        <v>5.113616771835467</v>
      </c>
      <c r="P322" s="191">
        <f t="shared" si="14"/>
        <v>0</v>
      </c>
      <c r="Q322" s="250"/>
      <c r="R322" s="265"/>
      <c r="S322" s="265">
        <v>10</v>
      </c>
      <c r="T322" s="265"/>
      <c r="U322" s="265"/>
      <c r="W322" s="192"/>
      <c r="X322" s="192">
        <v>163</v>
      </c>
      <c r="Y322" s="192"/>
      <c r="Z322" s="192"/>
    </row>
    <row r="323" spans="1:26" ht="12.75" hidden="1">
      <c r="A323" s="295" t="s">
        <v>1029</v>
      </c>
      <c r="B323" s="296" t="s">
        <v>1030</v>
      </c>
      <c r="C323" s="72">
        <v>0</v>
      </c>
      <c r="D323" s="73">
        <v>0</v>
      </c>
      <c r="E323" s="73">
        <v>0</v>
      </c>
      <c r="F323" s="74">
        <v>0</v>
      </c>
      <c r="H323" s="194">
        <v>0</v>
      </c>
      <c r="I323" s="194">
        <v>0</v>
      </c>
      <c r="J323" s="194">
        <v>0</v>
      </c>
      <c r="K323" s="194">
        <v>0</v>
      </c>
      <c r="L323" s="194"/>
      <c r="N323" s="191" t="str">
        <f t="shared" si="12"/>
        <v>-</v>
      </c>
      <c r="O323" s="191" t="str">
        <f t="shared" si="13"/>
        <v>-</v>
      </c>
      <c r="P323" s="191" t="str">
        <f t="shared" si="14"/>
        <v>-</v>
      </c>
      <c r="Q323" s="253"/>
      <c r="R323" s="265"/>
      <c r="S323" s="265"/>
      <c r="T323" s="265"/>
      <c r="U323" s="265"/>
      <c r="W323" s="192"/>
      <c r="X323" s="192"/>
      <c r="Y323" s="192"/>
      <c r="Z323" s="192"/>
    </row>
    <row r="324" spans="1:26" ht="12.75" hidden="1">
      <c r="A324" s="295" t="s">
        <v>1031</v>
      </c>
      <c r="B324" s="296" t="s">
        <v>1032</v>
      </c>
      <c r="C324" s="72">
        <v>48116</v>
      </c>
      <c r="D324" s="73">
        <v>34049</v>
      </c>
      <c r="E324" s="73">
        <v>11917</v>
      </c>
      <c r="F324" s="74">
        <v>2150</v>
      </c>
      <c r="H324" s="194">
        <v>45879</v>
      </c>
      <c r="I324" s="194">
        <v>32392</v>
      </c>
      <c r="J324" s="194">
        <v>11337</v>
      </c>
      <c r="K324" s="194">
        <v>2150</v>
      </c>
      <c r="L324" s="194"/>
      <c r="N324" s="191">
        <f t="shared" si="12"/>
        <v>4.875869134026473</v>
      </c>
      <c r="O324" s="191">
        <f t="shared" si="13"/>
        <v>5.115460607557438</v>
      </c>
      <c r="P324" s="191">
        <f t="shared" si="14"/>
        <v>0</v>
      </c>
      <c r="Q324" s="250"/>
      <c r="R324" s="265">
        <v>50</v>
      </c>
      <c r="S324" s="265"/>
      <c r="T324" s="265"/>
      <c r="U324" s="265"/>
      <c r="W324" s="192">
        <v>71</v>
      </c>
      <c r="X324" s="192">
        <v>4</v>
      </c>
      <c r="Y324" s="192"/>
      <c r="Z324" s="192"/>
    </row>
    <row r="325" spans="1:26" ht="12.75" hidden="1">
      <c r="A325" s="295" t="s">
        <v>1033</v>
      </c>
      <c r="B325" s="296" t="s">
        <v>1034</v>
      </c>
      <c r="C325" s="72">
        <v>42609</v>
      </c>
      <c r="D325" s="73">
        <v>28261</v>
      </c>
      <c r="E325" s="73">
        <v>9891</v>
      </c>
      <c r="F325" s="74">
        <v>4457</v>
      </c>
      <c r="H325" s="194">
        <v>40748</v>
      </c>
      <c r="I325" s="194">
        <v>26882</v>
      </c>
      <c r="J325" s="194">
        <v>9409</v>
      </c>
      <c r="K325" s="194">
        <v>4457</v>
      </c>
      <c r="L325" s="194"/>
      <c r="N325" s="191">
        <f t="shared" si="12"/>
        <v>4.567095317561609</v>
      </c>
      <c r="O325" s="191">
        <f t="shared" si="13"/>
        <v>5.129826649802837</v>
      </c>
      <c r="P325" s="191">
        <f t="shared" si="14"/>
        <v>0</v>
      </c>
      <c r="Q325" s="253"/>
      <c r="R325" s="265"/>
      <c r="S325" s="265"/>
      <c r="T325" s="265"/>
      <c r="U325" s="265"/>
      <c r="W325" s="192"/>
      <c r="X325" s="192"/>
      <c r="Y325" s="192"/>
      <c r="Z325" s="192"/>
    </row>
    <row r="326" spans="1:26" ht="12.75">
      <c r="A326" s="1" t="s">
        <v>1035</v>
      </c>
      <c r="B326" s="3" t="s">
        <v>1036</v>
      </c>
      <c r="C326" s="72">
        <v>43626</v>
      </c>
      <c r="D326" s="73">
        <v>29013</v>
      </c>
      <c r="E326" s="73">
        <v>10155</v>
      </c>
      <c r="F326" s="74">
        <v>4458</v>
      </c>
      <c r="H326" s="194">
        <v>41715</v>
      </c>
      <c r="I326" s="194">
        <v>27598</v>
      </c>
      <c r="J326" s="194">
        <v>9659</v>
      </c>
      <c r="K326" s="194">
        <v>4458</v>
      </c>
      <c r="L326" s="194"/>
      <c r="N326" s="191">
        <f t="shared" si="12"/>
        <v>4.5810859403092365</v>
      </c>
      <c r="O326" s="191">
        <f t="shared" si="13"/>
        <v>5.127183129212256</v>
      </c>
      <c r="P326" s="191">
        <f t="shared" si="14"/>
        <v>0</v>
      </c>
      <c r="Q326" s="250"/>
      <c r="R326" s="265">
        <v>88</v>
      </c>
      <c r="S326" s="265">
        <v>38</v>
      </c>
      <c r="T326" s="265"/>
      <c r="U326" s="265"/>
      <c r="W326" s="192">
        <v>135</v>
      </c>
      <c r="X326" s="192">
        <v>55</v>
      </c>
      <c r="Y326" s="192"/>
      <c r="Z326" s="192"/>
    </row>
    <row r="327" spans="1:26" ht="12.75" hidden="1">
      <c r="A327" s="295" t="s">
        <v>1037</v>
      </c>
      <c r="B327" s="296" t="s">
        <v>1038</v>
      </c>
      <c r="C327" s="72">
        <v>0</v>
      </c>
      <c r="D327" s="73">
        <v>0</v>
      </c>
      <c r="E327" s="73">
        <v>0</v>
      </c>
      <c r="F327" s="74">
        <v>0</v>
      </c>
      <c r="H327" s="194">
        <v>0</v>
      </c>
      <c r="I327" s="194">
        <v>0</v>
      </c>
      <c r="J327" s="194">
        <v>0</v>
      </c>
      <c r="K327" s="194">
        <v>0</v>
      </c>
      <c r="L327" s="194"/>
      <c r="N327" s="191" t="str">
        <f t="shared" si="12"/>
        <v>-</v>
      </c>
      <c r="O327" s="191" t="str">
        <f t="shared" si="13"/>
        <v>-</v>
      </c>
      <c r="P327" s="191" t="str">
        <f t="shared" si="14"/>
        <v>-</v>
      </c>
      <c r="Q327" s="253"/>
      <c r="R327" s="265"/>
      <c r="S327" s="265"/>
      <c r="T327" s="265"/>
      <c r="U327" s="265"/>
      <c r="W327" s="192"/>
      <c r="X327" s="192"/>
      <c r="Y327" s="192"/>
      <c r="Z327" s="192"/>
    </row>
    <row r="328" spans="1:26" ht="12.75" hidden="1">
      <c r="A328" s="295" t="s">
        <v>1039</v>
      </c>
      <c r="B328" s="296" t="s">
        <v>1040</v>
      </c>
      <c r="C328" s="72">
        <v>4467</v>
      </c>
      <c r="D328" s="73">
        <v>100</v>
      </c>
      <c r="E328" s="73">
        <v>35</v>
      </c>
      <c r="F328" s="74">
        <v>4332</v>
      </c>
      <c r="H328" s="194">
        <v>4467</v>
      </c>
      <c r="I328" s="194">
        <v>100</v>
      </c>
      <c r="J328" s="194">
        <v>35</v>
      </c>
      <c r="K328" s="194">
        <v>4332</v>
      </c>
      <c r="L328" s="194"/>
      <c r="N328" s="191">
        <f aca="true" t="shared" si="15" ref="N328:N391">IF(H328=0,"-",C328/H328*100-100)</f>
        <v>0</v>
      </c>
      <c r="O328" s="191">
        <f aca="true" t="shared" si="16" ref="O328:O391">IF(H328=0,"-",D328/I328*100-100)</f>
        <v>0</v>
      </c>
      <c r="P328" s="191">
        <f aca="true" t="shared" si="17" ref="P328:P391">IF(H328=0,"-",F328/(K328+L328)*100-100)</f>
        <v>0</v>
      </c>
      <c r="Q328" s="253"/>
      <c r="R328" s="265"/>
      <c r="S328" s="265"/>
      <c r="T328" s="265"/>
      <c r="U328" s="265"/>
      <c r="W328" s="192"/>
      <c r="X328" s="192"/>
      <c r="Y328" s="192"/>
      <c r="Z328" s="192"/>
    </row>
    <row r="329" spans="1:26" ht="12.75">
      <c r="A329" s="1" t="s">
        <v>1041</v>
      </c>
      <c r="B329" s="3" t="s">
        <v>1042</v>
      </c>
      <c r="C329" s="72">
        <v>44690</v>
      </c>
      <c r="D329" s="73">
        <v>29817</v>
      </c>
      <c r="E329" s="73">
        <v>10436</v>
      </c>
      <c r="F329" s="74">
        <v>4437</v>
      </c>
      <c r="H329" s="194">
        <v>42726</v>
      </c>
      <c r="I329" s="194">
        <v>28362</v>
      </c>
      <c r="J329" s="194">
        <v>9927</v>
      </c>
      <c r="K329" s="194">
        <v>4437</v>
      </c>
      <c r="L329" s="194"/>
      <c r="N329" s="191">
        <f t="shared" si="15"/>
        <v>4.596732668632669</v>
      </c>
      <c r="O329" s="191">
        <f t="shared" si="16"/>
        <v>5.130103659826531</v>
      </c>
      <c r="P329" s="191">
        <f t="shared" si="17"/>
        <v>0</v>
      </c>
      <c r="Q329" s="250"/>
      <c r="R329" s="265">
        <v>82</v>
      </c>
      <c r="S329" s="265"/>
      <c r="T329" s="265"/>
      <c r="U329" s="265"/>
      <c r="W329" s="192">
        <v>161</v>
      </c>
      <c r="X329" s="192"/>
      <c r="Y329" s="192"/>
      <c r="Z329" s="192"/>
    </row>
    <row r="330" spans="1:26" ht="12.75">
      <c r="A330" s="1" t="s">
        <v>1043</v>
      </c>
      <c r="B330" s="3" t="s">
        <v>1044</v>
      </c>
      <c r="C330" s="72">
        <v>44690</v>
      </c>
      <c r="D330" s="73">
        <v>29817</v>
      </c>
      <c r="E330" s="73">
        <v>10436</v>
      </c>
      <c r="F330" s="74">
        <v>4437</v>
      </c>
      <c r="H330" s="194">
        <v>42726</v>
      </c>
      <c r="I330" s="194">
        <v>28362</v>
      </c>
      <c r="J330" s="194">
        <v>9927</v>
      </c>
      <c r="K330" s="194">
        <v>4437</v>
      </c>
      <c r="L330" s="194"/>
      <c r="N330" s="191">
        <f t="shared" si="15"/>
        <v>4.596732668632669</v>
      </c>
      <c r="O330" s="191">
        <f t="shared" si="16"/>
        <v>5.130103659826531</v>
      </c>
      <c r="P330" s="191">
        <f t="shared" si="17"/>
        <v>0</v>
      </c>
      <c r="Q330" s="250"/>
      <c r="R330" s="265"/>
      <c r="S330" s="265"/>
      <c r="T330" s="265"/>
      <c r="U330" s="265"/>
      <c r="W330" s="192">
        <v>16</v>
      </c>
      <c r="X330" s="192"/>
      <c r="Y330" s="192"/>
      <c r="Z330" s="192"/>
    </row>
    <row r="331" spans="1:26" ht="12.75">
      <c r="A331" s="1" t="s">
        <v>1045</v>
      </c>
      <c r="B331" s="3" t="s">
        <v>1046</v>
      </c>
      <c r="C331" s="72">
        <v>53759</v>
      </c>
      <c r="D331" s="73">
        <v>36518</v>
      </c>
      <c r="E331" s="73">
        <v>12781</v>
      </c>
      <c r="F331" s="74">
        <v>4460</v>
      </c>
      <c r="H331" s="194">
        <v>51352</v>
      </c>
      <c r="I331" s="194">
        <v>34735</v>
      </c>
      <c r="J331" s="194">
        <v>12157</v>
      </c>
      <c r="K331" s="194">
        <v>4460</v>
      </c>
      <c r="L331" s="194"/>
      <c r="N331" s="191">
        <f t="shared" si="15"/>
        <v>4.6872565820221155</v>
      </c>
      <c r="O331" s="191">
        <f t="shared" si="16"/>
        <v>5.1331510004318375</v>
      </c>
      <c r="P331" s="191">
        <f t="shared" si="17"/>
        <v>0</v>
      </c>
      <c r="Q331" s="250"/>
      <c r="R331" s="265">
        <v>111</v>
      </c>
      <c r="S331" s="265"/>
      <c r="T331" s="265"/>
      <c r="U331" s="265"/>
      <c r="W331" s="192">
        <v>230</v>
      </c>
      <c r="X331" s="192"/>
      <c r="Y331" s="192"/>
      <c r="Z331" s="192"/>
    </row>
    <row r="332" spans="1:26" ht="12.75" hidden="1">
      <c r="A332" s="295" t="s">
        <v>1047</v>
      </c>
      <c r="B332" s="296" t="s">
        <v>1048</v>
      </c>
      <c r="C332" s="72">
        <v>43643</v>
      </c>
      <c r="D332" s="73">
        <v>30759</v>
      </c>
      <c r="E332" s="73">
        <v>10766</v>
      </c>
      <c r="F332" s="74">
        <v>2118</v>
      </c>
      <c r="H332" s="194">
        <v>41623</v>
      </c>
      <c r="I332" s="194">
        <v>29263</v>
      </c>
      <c r="J332" s="194">
        <v>10242</v>
      </c>
      <c r="K332" s="194">
        <v>2118</v>
      </c>
      <c r="L332" s="194"/>
      <c r="N332" s="191">
        <f t="shared" si="15"/>
        <v>4.853086034163809</v>
      </c>
      <c r="O332" s="191">
        <f t="shared" si="16"/>
        <v>5.112257799952175</v>
      </c>
      <c r="P332" s="191">
        <f t="shared" si="17"/>
        <v>0</v>
      </c>
      <c r="Q332" s="250"/>
      <c r="R332" s="265"/>
      <c r="S332" s="265">
        <v>213</v>
      </c>
      <c r="T332" s="265"/>
      <c r="U332" s="265">
        <v>80</v>
      </c>
      <c r="W332" s="192"/>
      <c r="X332" s="192">
        <v>331</v>
      </c>
      <c r="Y332" s="192"/>
      <c r="Z332" s="192">
        <v>99</v>
      </c>
    </row>
    <row r="333" spans="1:26" ht="12.75" hidden="1">
      <c r="A333" s="295" t="s">
        <v>1049</v>
      </c>
      <c r="B333" s="296" t="s">
        <v>1050</v>
      </c>
      <c r="C333" s="72">
        <v>41060</v>
      </c>
      <c r="D333" s="73">
        <v>28804</v>
      </c>
      <c r="E333" s="73">
        <v>10081</v>
      </c>
      <c r="F333" s="74">
        <v>2175</v>
      </c>
      <c r="H333" s="194">
        <v>39170</v>
      </c>
      <c r="I333" s="194">
        <v>27404</v>
      </c>
      <c r="J333" s="194">
        <v>9591</v>
      </c>
      <c r="K333" s="194">
        <v>2175</v>
      </c>
      <c r="L333" s="194"/>
      <c r="N333" s="191">
        <f t="shared" si="15"/>
        <v>4.825121266275218</v>
      </c>
      <c r="O333" s="191">
        <f t="shared" si="16"/>
        <v>5.10874324916071</v>
      </c>
      <c r="P333" s="191">
        <f t="shared" si="17"/>
        <v>0</v>
      </c>
      <c r="Q333" s="250"/>
      <c r="R333" s="265"/>
      <c r="S333" s="265">
        <v>689</v>
      </c>
      <c r="T333" s="265"/>
      <c r="U333" s="265"/>
      <c r="W333" s="192"/>
      <c r="X333" s="192">
        <v>1108</v>
      </c>
      <c r="Y333" s="192"/>
      <c r="Z333" s="192"/>
    </row>
    <row r="334" spans="1:26" ht="12.75" hidden="1">
      <c r="A334" s="295" t="s">
        <v>1051</v>
      </c>
      <c r="B334" s="296" t="s">
        <v>1052</v>
      </c>
      <c r="C334" s="72">
        <v>0</v>
      </c>
      <c r="D334" s="73">
        <v>0</v>
      </c>
      <c r="E334" s="73">
        <v>0</v>
      </c>
      <c r="F334" s="74">
        <v>0</v>
      </c>
      <c r="H334" s="194">
        <v>0</v>
      </c>
      <c r="I334" s="194">
        <v>0</v>
      </c>
      <c r="J334" s="194">
        <v>0</v>
      </c>
      <c r="K334" s="194">
        <v>0</v>
      </c>
      <c r="L334" s="194"/>
      <c r="N334" s="191" t="str">
        <f t="shared" si="15"/>
        <v>-</v>
      </c>
      <c r="O334" s="191" t="str">
        <f t="shared" si="16"/>
        <v>-</v>
      </c>
      <c r="P334" s="191" t="str">
        <f t="shared" si="17"/>
        <v>-</v>
      </c>
      <c r="Q334" s="253"/>
      <c r="R334" s="265"/>
      <c r="S334" s="265"/>
      <c r="T334" s="265"/>
      <c r="U334" s="265"/>
      <c r="W334" s="192"/>
      <c r="X334" s="192"/>
      <c r="Y334" s="192"/>
      <c r="Z334" s="192"/>
    </row>
    <row r="335" spans="1:26" ht="12.75" hidden="1">
      <c r="A335" s="295" t="s">
        <v>1053</v>
      </c>
      <c r="B335" s="296" t="s">
        <v>1054</v>
      </c>
      <c r="C335" s="72">
        <v>0</v>
      </c>
      <c r="D335" s="73">
        <v>0</v>
      </c>
      <c r="E335" s="73">
        <v>0</v>
      </c>
      <c r="F335" s="74">
        <v>0</v>
      </c>
      <c r="H335" s="194">
        <v>0</v>
      </c>
      <c r="I335" s="194">
        <v>0</v>
      </c>
      <c r="J335" s="194">
        <v>0</v>
      </c>
      <c r="K335" s="194">
        <v>0</v>
      </c>
      <c r="L335" s="194"/>
      <c r="N335" s="191" t="str">
        <f t="shared" si="15"/>
        <v>-</v>
      </c>
      <c r="O335" s="191" t="str">
        <f t="shared" si="16"/>
        <v>-</v>
      </c>
      <c r="P335" s="191" t="str">
        <f t="shared" si="17"/>
        <v>-</v>
      </c>
      <c r="Q335" s="253"/>
      <c r="R335" s="265"/>
      <c r="S335" s="265"/>
      <c r="T335" s="265"/>
      <c r="U335" s="265"/>
      <c r="W335" s="192"/>
      <c r="X335" s="192"/>
      <c r="Y335" s="192"/>
      <c r="Z335" s="192"/>
    </row>
    <row r="336" spans="1:26" ht="12.75">
      <c r="A336" s="1" t="s">
        <v>1055</v>
      </c>
      <c r="B336" s="3" t="s">
        <v>1056</v>
      </c>
      <c r="C336" s="72">
        <v>44690</v>
      </c>
      <c r="D336" s="73">
        <v>29817</v>
      </c>
      <c r="E336" s="73">
        <v>10436</v>
      </c>
      <c r="F336" s="74">
        <v>4437</v>
      </c>
      <c r="H336" s="194">
        <v>42726</v>
      </c>
      <c r="I336" s="194">
        <v>28362</v>
      </c>
      <c r="J336" s="194">
        <v>9927</v>
      </c>
      <c r="K336" s="194">
        <v>4437</v>
      </c>
      <c r="L336" s="194"/>
      <c r="N336" s="191">
        <f t="shared" si="15"/>
        <v>4.596732668632669</v>
      </c>
      <c r="O336" s="191">
        <f t="shared" si="16"/>
        <v>5.130103659826531</v>
      </c>
      <c r="P336" s="191">
        <f t="shared" si="17"/>
        <v>0</v>
      </c>
      <c r="Q336" s="250"/>
      <c r="R336" s="265">
        <v>403</v>
      </c>
      <c r="S336" s="265"/>
      <c r="T336" s="265"/>
      <c r="U336" s="265"/>
      <c r="W336" s="192">
        <v>615</v>
      </c>
      <c r="X336" s="192"/>
      <c r="Y336" s="192"/>
      <c r="Z336" s="192"/>
    </row>
    <row r="337" spans="1:26" ht="12.75">
      <c r="A337" s="1" t="s">
        <v>1057</v>
      </c>
      <c r="B337" s="3" t="s">
        <v>1050</v>
      </c>
      <c r="C337" s="72">
        <v>44690</v>
      </c>
      <c r="D337" s="73">
        <v>29817</v>
      </c>
      <c r="E337" s="73">
        <v>10436</v>
      </c>
      <c r="F337" s="74">
        <v>4437</v>
      </c>
      <c r="H337" s="194">
        <v>42726</v>
      </c>
      <c r="I337" s="194">
        <v>28362</v>
      </c>
      <c r="J337" s="194">
        <v>9927</v>
      </c>
      <c r="K337" s="194">
        <v>4437</v>
      </c>
      <c r="L337" s="194"/>
      <c r="N337" s="191">
        <f t="shared" si="15"/>
        <v>4.596732668632669</v>
      </c>
      <c r="O337" s="191">
        <f t="shared" si="16"/>
        <v>5.130103659826531</v>
      </c>
      <c r="P337" s="191">
        <f t="shared" si="17"/>
        <v>0</v>
      </c>
      <c r="Q337" s="250"/>
      <c r="R337" s="265">
        <v>779</v>
      </c>
      <c r="S337" s="265"/>
      <c r="T337" s="265"/>
      <c r="U337" s="265"/>
      <c r="W337" s="192">
        <v>1135</v>
      </c>
      <c r="X337" s="192"/>
      <c r="Y337" s="192"/>
      <c r="Z337" s="192"/>
    </row>
    <row r="338" spans="1:26" ht="12.75" hidden="1">
      <c r="A338" s="295" t="s">
        <v>1058</v>
      </c>
      <c r="B338" s="296" t="s">
        <v>1059</v>
      </c>
      <c r="C338" s="72">
        <v>4467</v>
      </c>
      <c r="D338" s="73">
        <v>100</v>
      </c>
      <c r="E338" s="73">
        <v>35</v>
      </c>
      <c r="F338" s="74">
        <v>4332</v>
      </c>
      <c r="H338" s="194">
        <v>4467</v>
      </c>
      <c r="I338" s="194">
        <v>100</v>
      </c>
      <c r="J338" s="194">
        <v>35</v>
      </c>
      <c r="K338" s="194">
        <v>4332</v>
      </c>
      <c r="L338" s="194"/>
      <c r="N338" s="191">
        <f t="shared" si="15"/>
        <v>0</v>
      </c>
      <c r="O338" s="191">
        <f t="shared" si="16"/>
        <v>0</v>
      </c>
      <c r="P338" s="191">
        <f t="shared" si="17"/>
        <v>0</v>
      </c>
      <c r="Q338" s="253"/>
      <c r="R338" s="265"/>
      <c r="S338" s="265"/>
      <c r="T338" s="265"/>
      <c r="U338" s="265"/>
      <c r="W338" s="192"/>
      <c r="X338" s="192"/>
      <c r="Y338" s="192"/>
      <c r="Z338" s="192"/>
    </row>
    <row r="339" spans="1:26" ht="12.75">
      <c r="A339" s="1" t="s">
        <v>1060</v>
      </c>
      <c r="B339" s="3" t="s">
        <v>1061</v>
      </c>
      <c r="C339" s="72">
        <v>43634</v>
      </c>
      <c r="D339" s="73">
        <v>29029</v>
      </c>
      <c r="E339" s="73">
        <v>10160</v>
      </c>
      <c r="F339" s="74">
        <v>4445</v>
      </c>
      <c r="H339" s="194">
        <v>41723</v>
      </c>
      <c r="I339" s="194">
        <v>27613</v>
      </c>
      <c r="J339" s="194">
        <v>9665</v>
      </c>
      <c r="K339" s="194">
        <v>4445</v>
      </c>
      <c r="L339" s="194"/>
      <c r="N339" s="191">
        <f t="shared" si="15"/>
        <v>4.580207559379716</v>
      </c>
      <c r="O339" s="191">
        <f t="shared" si="16"/>
        <v>5.128019411146937</v>
      </c>
      <c r="P339" s="191">
        <f t="shared" si="17"/>
        <v>0</v>
      </c>
      <c r="Q339" s="250"/>
      <c r="R339" s="265">
        <v>186</v>
      </c>
      <c r="S339" s="265">
        <v>259</v>
      </c>
      <c r="T339" s="265"/>
      <c r="U339" s="265">
        <v>4</v>
      </c>
      <c r="W339" s="192">
        <v>334</v>
      </c>
      <c r="X339" s="192">
        <v>413</v>
      </c>
      <c r="Y339" s="192"/>
      <c r="Z339" s="192">
        <v>10</v>
      </c>
    </row>
    <row r="340" spans="1:26" ht="12.75">
      <c r="A340" s="1" t="s">
        <v>1062</v>
      </c>
      <c r="B340" s="3" t="s">
        <v>1063</v>
      </c>
      <c r="C340" s="72">
        <v>44690</v>
      </c>
      <c r="D340" s="73">
        <v>29817</v>
      </c>
      <c r="E340" s="73">
        <v>10436</v>
      </c>
      <c r="F340" s="74">
        <v>4437</v>
      </c>
      <c r="H340" s="194">
        <v>42726</v>
      </c>
      <c r="I340" s="194">
        <v>28362</v>
      </c>
      <c r="J340" s="194">
        <v>9927</v>
      </c>
      <c r="K340" s="194">
        <v>4437</v>
      </c>
      <c r="L340" s="194"/>
      <c r="N340" s="191">
        <f t="shared" si="15"/>
        <v>4.596732668632669</v>
      </c>
      <c r="O340" s="191">
        <f t="shared" si="16"/>
        <v>5.130103659826531</v>
      </c>
      <c r="P340" s="191">
        <f t="shared" si="17"/>
        <v>0</v>
      </c>
      <c r="Q340" s="250"/>
      <c r="R340" s="265">
        <v>72</v>
      </c>
      <c r="S340" s="265"/>
      <c r="T340" s="265"/>
      <c r="U340" s="265"/>
      <c r="W340" s="192">
        <v>160</v>
      </c>
      <c r="X340" s="192"/>
      <c r="Y340" s="192"/>
      <c r="Z340" s="192"/>
    </row>
    <row r="341" spans="1:26" ht="12.75" hidden="1">
      <c r="A341" s="295" t="s">
        <v>1064</v>
      </c>
      <c r="B341" s="296" t="s">
        <v>1065</v>
      </c>
      <c r="C341" s="72">
        <v>4467</v>
      </c>
      <c r="D341" s="73">
        <v>100</v>
      </c>
      <c r="E341" s="73">
        <v>35</v>
      </c>
      <c r="F341" s="74">
        <v>4332</v>
      </c>
      <c r="H341" s="194">
        <v>4467</v>
      </c>
      <c r="I341" s="194">
        <v>100</v>
      </c>
      <c r="J341" s="194">
        <v>35</v>
      </c>
      <c r="K341" s="194">
        <v>4332</v>
      </c>
      <c r="L341" s="194"/>
      <c r="N341" s="191">
        <f t="shared" si="15"/>
        <v>0</v>
      </c>
      <c r="O341" s="191">
        <f t="shared" si="16"/>
        <v>0</v>
      </c>
      <c r="P341" s="191">
        <f t="shared" si="17"/>
        <v>0</v>
      </c>
      <c r="Q341" s="253"/>
      <c r="R341" s="265"/>
      <c r="S341" s="265"/>
      <c r="T341" s="265"/>
      <c r="U341" s="265"/>
      <c r="W341" s="192"/>
      <c r="X341" s="192"/>
      <c r="Y341" s="192"/>
      <c r="Z341" s="192"/>
    </row>
    <row r="342" spans="1:26" ht="12.75" hidden="1">
      <c r="A342" s="295" t="s">
        <v>1066</v>
      </c>
      <c r="B342" s="296" t="s">
        <v>1067</v>
      </c>
      <c r="C342" s="72">
        <v>4467</v>
      </c>
      <c r="D342" s="73">
        <v>100</v>
      </c>
      <c r="E342" s="73">
        <v>35</v>
      </c>
      <c r="F342" s="74">
        <v>4332</v>
      </c>
      <c r="H342" s="194">
        <v>4467</v>
      </c>
      <c r="I342" s="194">
        <v>100</v>
      </c>
      <c r="J342" s="194">
        <v>35</v>
      </c>
      <c r="K342" s="194">
        <v>4332</v>
      </c>
      <c r="L342" s="194"/>
      <c r="N342" s="191">
        <f t="shared" si="15"/>
        <v>0</v>
      </c>
      <c r="O342" s="191">
        <f t="shared" si="16"/>
        <v>0</v>
      </c>
      <c r="P342" s="191">
        <f t="shared" si="17"/>
        <v>0</v>
      </c>
      <c r="Q342" s="253"/>
      <c r="R342" s="265"/>
      <c r="S342" s="265"/>
      <c r="T342" s="265"/>
      <c r="U342" s="265"/>
      <c r="W342" s="192"/>
      <c r="X342" s="192"/>
      <c r="Y342" s="192"/>
      <c r="Z342" s="192"/>
    </row>
    <row r="343" spans="1:26" ht="12.75" hidden="1">
      <c r="A343" s="295" t="s">
        <v>1068</v>
      </c>
      <c r="B343" s="296" t="s">
        <v>1069</v>
      </c>
      <c r="C343" s="72">
        <v>52456</v>
      </c>
      <c r="D343" s="73">
        <v>35555</v>
      </c>
      <c r="E343" s="73">
        <v>12444</v>
      </c>
      <c r="F343" s="74">
        <v>4457</v>
      </c>
      <c r="H343" s="194">
        <v>50113</v>
      </c>
      <c r="I343" s="194">
        <v>33819</v>
      </c>
      <c r="J343" s="194">
        <v>11837</v>
      </c>
      <c r="K343" s="194">
        <v>4457</v>
      </c>
      <c r="L343" s="194"/>
      <c r="N343" s="191">
        <f t="shared" si="15"/>
        <v>4.6754335202442405</v>
      </c>
      <c r="O343" s="191">
        <f t="shared" si="16"/>
        <v>5.133209142789568</v>
      </c>
      <c r="P343" s="191">
        <f t="shared" si="17"/>
        <v>0</v>
      </c>
      <c r="Q343" s="253"/>
      <c r="R343" s="265"/>
      <c r="S343" s="265"/>
      <c r="T343" s="265"/>
      <c r="U343" s="265"/>
      <c r="W343" s="192"/>
      <c r="X343" s="192"/>
      <c r="Y343" s="192"/>
      <c r="Z343" s="192"/>
    </row>
    <row r="344" spans="1:26" ht="12.75" hidden="1">
      <c r="A344" s="295" t="s">
        <v>1070</v>
      </c>
      <c r="B344" s="296" t="s">
        <v>1071</v>
      </c>
      <c r="C344" s="72">
        <v>43734</v>
      </c>
      <c r="D344" s="73">
        <v>30800</v>
      </c>
      <c r="E344" s="73">
        <v>10780</v>
      </c>
      <c r="F344" s="74">
        <v>2154</v>
      </c>
      <c r="H344" s="194">
        <v>41712</v>
      </c>
      <c r="I344" s="194">
        <v>29302</v>
      </c>
      <c r="J344" s="194">
        <v>10256</v>
      </c>
      <c r="K344" s="194">
        <v>2154</v>
      </c>
      <c r="L344" s="194"/>
      <c r="N344" s="191">
        <f t="shared" si="15"/>
        <v>4.84752589182969</v>
      </c>
      <c r="O344" s="191">
        <f t="shared" si="16"/>
        <v>5.1122790253224935</v>
      </c>
      <c r="P344" s="191">
        <f t="shared" si="17"/>
        <v>0</v>
      </c>
      <c r="Q344" s="250"/>
      <c r="R344" s="265">
        <v>204</v>
      </c>
      <c r="S344" s="265">
        <v>2</v>
      </c>
      <c r="T344" s="265"/>
      <c r="U344" s="265"/>
      <c r="W344" s="192">
        <v>266</v>
      </c>
      <c r="X344" s="192">
        <v>10</v>
      </c>
      <c r="Y344" s="192"/>
      <c r="Z344" s="192"/>
    </row>
    <row r="345" spans="1:26" ht="12.75" hidden="1">
      <c r="A345" s="295" t="s">
        <v>1072</v>
      </c>
      <c r="B345" s="296" t="s">
        <v>1073</v>
      </c>
      <c r="C345" s="72">
        <v>2280</v>
      </c>
      <c r="D345" s="73">
        <v>200</v>
      </c>
      <c r="E345" s="73">
        <v>70</v>
      </c>
      <c r="F345" s="74">
        <v>2010</v>
      </c>
      <c r="H345" s="194">
        <v>2280</v>
      </c>
      <c r="I345" s="194">
        <v>200</v>
      </c>
      <c r="J345" s="194">
        <v>70</v>
      </c>
      <c r="K345" s="194">
        <v>2010</v>
      </c>
      <c r="L345" s="194"/>
      <c r="N345" s="191">
        <f t="shared" si="15"/>
        <v>0</v>
      </c>
      <c r="O345" s="191">
        <f t="shared" si="16"/>
        <v>0</v>
      </c>
      <c r="P345" s="191">
        <f t="shared" si="17"/>
        <v>0</v>
      </c>
      <c r="Q345" s="253"/>
      <c r="R345" s="265"/>
      <c r="S345" s="265"/>
      <c r="T345" s="265"/>
      <c r="U345" s="265"/>
      <c r="W345" s="192"/>
      <c r="X345" s="192"/>
      <c r="Y345" s="192"/>
      <c r="Z345" s="192"/>
    </row>
    <row r="346" spans="1:26" ht="12.75">
      <c r="A346" s="1" t="s">
        <v>1074</v>
      </c>
      <c r="B346" s="3" t="s">
        <v>1075</v>
      </c>
      <c r="C346" s="72">
        <v>48435</v>
      </c>
      <c r="D346" s="73">
        <v>32627</v>
      </c>
      <c r="E346" s="73">
        <v>11419</v>
      </c>
      <c r="F346" s="74">
        <v>4389</v>
      </c>
      <c r="H346" s="194">
        <v>46286</v>
      </c>
      <c r="I346" s="194">
        <v>31035</v>
      </c>
      <c r="J346" s="194">
        <v>10862</v>
      </c>
      <c r="K346" s="194">
        <v>4389</v>
      </c>
      <c r="L346" s="194"/>
      <c r="N346" s="191">
        <f t="shared" si="15"/>
        <v>4.642872574860647</v>
      </c>
      <c r="O346" s="191">
        <f t="shared" si="16"/>
        <v>5.129692282906404</v>
      </c>
      <c r="P346" s="191">
        <f t="shared" si="17"/>
        <v>0</v>
      </c>
      <c r="Q346" s="250"/>
      <c r="R346" s="265">
        <v>20</v>
      </c>
      <c r="S346" s="265"/>
      <c r="T346" s="265"/>
      <c r="U346" s="265"/>
      <c r="W346" s="192">
        <v>13</v>
      </c>
      <c r="X346" s="192"/>
      <c r="Y346" s="192"/>
      <c r="Z346" s="192"/>
    </row>
    <row r="347" spans="1:26" ht="12.75" hidden="1">
      <c r="A347" s="295" t="s">
        <v>1076</v>
      </c>
      <c r="B347" s="296" t="s">
        <v>1077</v>
      </c>
      <c r="C347" s="72">
        <v>43546</v>
      </c>
      <c r="D347" s="73">
        <v>28873</v>
      </c>
      <c r="E347" s="73">
        <v>10106</v>
      </c>
      <c r="F347" s="74">
        <v>4567</v>
      </c>
      <c r="H347" s="194">
        <v>41638</v>
      </c>
      <c r="I347" s="194">
        <v>27460</v>
      </c>
      <c r="J347" s="194">
        <v>9611</v>
      </c>
      <c r="K347" s="194">
        <v>4567</v>
      </c>
      <c r="L347" s="194"/>
      <c r="N347" s="191">
        <f t="shared" si="15"/>
        <v>4.582352658629134</v>
      </c>
      <c r="O347" s="191">
        <f t="shared" si="16"/>
        <v>5.1456664238892955</v>
      </c>
      <c r="P347" s="191">
        <f t="shared" si="17"/>
        <v>0</v>
      </c>
      <c r="Q347" s="264"/>
      <c r="R347" s="265"/>
      <c r="S347" s="265"/>
      <c r="T347" s="265"/>
      <c r="U347" s="265"/>
      <c r="W347" s="192"/>
      <c r="X347" s="192"/>
      <c r="Y347" s="192"/>
      <c r="Z347" s="192"/>
    </row>
    <row r="348" spans="1:26" ht="12.75">
      <c r="A348" s="1" t="s">
        <v>1078</v>
      </c>
      <c r="B348" s="3" t="s">
        <v>1079</v>
      </c>
      <c r="C348" s="72">
        <v>43280</v>
      </c>
      <c r="D348" s="73">
        <v>28764</v>
      </c>
      <c r="E348" s="73">
        <v>10067</v>
      </c>
      <c r="F348" s="74">
        <v>4449</v>
      </c>
      <c r="H348" s="194">
        <v>41386</v>
      </c>
      <c r="I348" s="194">
        <v>27361</v>
      </c>
      <c r="J348" s="194">
        <v>9576</v>
      </c>
      <c r="K348" s="194">
        <v>4449</v>
      </c>
      <c r="L348" s="194"/>
      <c r="N348" s="191">
        <f t="shared" si="15"/>
        <v>4.576426810998882</v>
      </c>
      <c r="O348" s="191">
        <f t="shared" si="16"/>
        <v>5.12773655933627</v>
      </c>
      <c r="P348" s="191">
        <f t="shared" si="17"/>
        <v>0</v>
      </c>
      <c r="Q348" s="250"/>
      <c r="R348" s="265">
        <v>18</v>
      </c>
      <c r="S348" s="265"/>
      <c r="T348" s="265"/>
      <c r="U348" s="265"/>
      <c r="W348" s="192">
        <v>17</v>
      </c>
      <c r="X348" s="192"/>
      <c r="Y348" s="192"/>
      <c r="Z348" s="192"/>
    </row>
    <row r="349" spans="1:26" ht="12.75">
      <c r="A349" s="1" t="s">
        <v>1080</v>
      </c>
      <c r="B349" s="3" t="s">
        <v>1081</v>
      </c>
      <c r="C349" s="72">
        <v>44048</v>
      </c>
      <c r="D349" s="73">
        <v>29343</v>
      </c>
      <c r="E349" s="73">
        <v>10270</v>
      </c>
      <c r="F349" s="74">
        <v>4435</v>
      </c>
      <c r="H349" s="194">
        <v>42115</v>
      </c>
      <c r="I349" s="194">
        <v>27911</v>
      </c>
      <c r="J349" s="194">
        <v>9769</v>
      </c>
      <c r="K349" s="194">
        <v>4435</v>
      </c>
      <c r="L349" s="194"/>
      <c r="N349" s="191">
        <f t="shared" si="15"/>
        <v>4.589813605603709</v>
      </c>
      <c r="O349" s="191">
        <f t="shared" si="16"/>
        <v>5.130593672745505</v>
      </c>
      <c r="P349" s="191">
        <f t="shared" si="17"/>
        <v>0</v>
      </c>
      <c r="Q349" s="250"/>
      <c r="R349" s="265">
        <v>9</v>
      </c>
      <c r="S349" s="265"/>
      <c r="T349" s="265"/>
      <c r="U349" s="265"/>
      <c r="W349" s="192">
        <v>27</v>
      </c>
      <c r="X349" s="192"/>
      <c r="Y349" s="192"/>
      <c r="Z349" s="192"/>
    </row>
    <row r="350" spans="1:26" ht="12.75" hidden="1">
      <c r="A350" s="295" t="s">
        <v>1082</v>
      </c>
      <c r="B350" s="296" t="s">
        <v>1083</v>
      </c>
      <c r="C350" s="72">
        <v>44164</v>
      </c>
      <c r="D350" s="73">
        <v>29424</v>
      </c>
      <c r="E350" s="73">
        <v>10298</v>
      </c>
      <c r="F350" s="74">
        <v>4442</v>
      </c>
      <c r="H350" s="194">
        <v>42220</v>
      </c>
      <c r="I350" s="194">
        <v>27984</v>
      </c>
      <c r="J350" s="194">
        <v>9794</v>
      </c>
      <c r="K350" s="194">
        <v>4442</v>
      </c>
      <c r="L350" s="194"/>
      <c r="N350" s="191">
        <f t="shared" si="15"/>
        <v>4.604452865940317</v>
      </c>
      <c r="O350" s="191">
        <f t="shared" si="16"/>
        <v>5.145797598627794</v>
      </c>
      <c r="P350" s="191">
        <f t="shared" si="17"/>
        <v>0</v>
      </c>
      <c r="Q350" s="253"/>
      <c r="R350" s="265"/>
      <c r="S350" s="265"/>
      <c r="T350" s="265"/>
      <c r="U350" s="265"/>
      <c r="W350" s="192"/>
      <c r="X350" s="192"/>
      <c r="Y350" s="192"/>
      <c r="Z350" s="192"/>
    </row>
    <row r="351" spans="1:26" ht="12.75" hidden="1">
      <c r="A351" s="295" t="s">
        <v>1084</v>
      </c>
      <c r="B351" s="296" t="s">
        <v>1085</v>
      </c>
      <c r="C351" s="72">
        <v>42751</v>
      </c>
      <c r="D351" s="73">
        <v>29909</v>
      </c>
      <c r="E351" s="73">
        <v>10468</v>
      </c>
      <c r="F351" s="74">
        <v>2374</v>
      </c>
      <c r="H351" s="194">
        <v>40788</v>
      </c>
      <c r="I351" s="194">
        <v>28455</v>
      </c>
      <c r="J351" s="194">
        <v>9959</v>
      </c>
      <c r="K351" s="194">
        <v>2374</v>
      </c>
      <c r="L351" s="194"/>
      <c r="N351" s="191">
        <f t="shared" si="15"/>
        <v>4.81269000686477</v>
      </c>
      <c r="O351" s="191">
        <f t="shared" si="16"/>
        <v>5.109822526796705</v>
      </c>
      <c r="P351" s="191">
        <f t="shared" si="17"/>
        <v>0</v>
      </c>
      <c r="Q351" s="253"/>
      <c r="R351" s="265"/>
      <c r="S351" s="265"/>
      <c r="T351" s="265"/>
      <c r="U351" s="265"/>
      <c r="W351" s="192"/>
      <c r="X351" s="192"/>
      <c r="Y351" s="192"/>
      <c r="Z351" s="192"/>
    </row>
    <row r="352" spans="1:26" ht="12.75" hidden="1">
      <c r="A352" s="295" t="s">
        <v>1086</v>
      </c>
      <c r="B352" s="296" t="s">
        <v>1087</v>
      </c>
      <c r="C352" s="72">
        <v>4975</v>
      </c>
      <c r="D352" s="73">
        <v>100</v>
      </c>
      <c r="E352" s="73">
        <v>35</v>
      </c>
      <c r="F352" s="74">
        <v>4840</v>
      </c>
      <c r="H352" s="194">
        <v>4975</v>
      </c>
      <c r="I352" s="194">
        <v>100</v>
      </c>
      <c r="J352" s="194">
        <v>35</v>
      </c>
      <c r="K352" s="194">
        <v>4840</v>
      </c>
      <c r="L352" s="194"/>
      <c r="N352" s="191">
        <f t="shared" si="15"/>
        <v>0</v>
      </c>
      <c r="O352" s="191">
        <f t="shared" si="16"/>
        <v>0</v>
      </c>
      <c r="P352" s="191">
        <f t="shared" si="17"/>
        <v>0</v>
      </c>
      <c r="Q352" s="253"/>
      <c r="R352" s="265"/>
      <c r="S352" s="265"/>
      <c r="T352" s="265"/>
      <c r="U352" s="265"/>
      <c r="W352" s="192"/>
      <c r="X352" s="192"/>
      <c r="Y352" s="192"/>
      <c r="Z352" s="192"/>
    </row>
    <row r="353" spans="1:26" ht="12.75">
      <c r="A353" s="1" t="s">
        <v>1088</v>
      </c>
      <c r="B353" s="3" t="s">
        <v>1089</v>
      </c>
      <c r="C353" s="72">
        <v>47073</v>
      </c>
      <c r="D353" s="73">
        <v>31205</v>
      </c>
      <c r="E353" s="73">
        <v>10922</v>
      </c>
      <c r="F353" s="74">
        <v>4946</v>
      </c>
      <c r="H353" s="194">
        <v>45017</v>
      </c>
      <c r="I353" s="194">
        <v>29682</v>
      </c>
      <c r="J353" s="194">
        <v>10389</v>
      </c>
      <c r="K353" s="194">
        <v>4946</v>
      </c>
      <c r="L353" s="194"/>
      <c r="N353" s="191">
        <f t="shared" si="15"/>
        <v>4.567163516005053</v>
      </c>
      <c r="O353" s="191">
        <f t="shared" si="16"/>
        <v>5.131055858769628</v>
      </c>
      <c r="P353" s="191">
        <f t="shared" si="17"/>
        <v>0</v>
      </c>
      <c r="Q353" s="250"/>
      <c r="R353" s="265">
        <v>17</v>
      </c>
      <c r="S353" s="265"/>
      <c r="T353" s="265"/>
      <c r="U353" s="265"/>
      <c r="W353" s="192">
        <v>16</v>
      </c>
      <c r="X353" s="192"/>
      <c r="Y353" s="192"/>
      <c r="Z353" s="192"/>
    </row>
    <row r="354" spans="1:26" ht="12.75">
      <c r="A354" s="1" t="s">
        <v>1090</v>
      </c>
      <c r="B354" s="3" t="s">
        <v>1091</v>
      </c>
      <c r="C354" s="72">
        <v>49485</v>
      </c>
      <c r="D354" s="73">
        <v>32976</v>
      </c>
      <c r="E354" s="73">
        <v>11542</v>
      </c>
      <c r="F354" s="74">
        <v>4967</v>
      </c>
      <c r="H354" s="194">
        <v>47312</v>
      </c>
      <c r="I354" s="194">
        <v>31367</v>
      </c>
      <c r="J354" s="194">
        <v>10978</v>
      </c>
      <c r="K354" s="194">
        <v>4967</v>
      </c>
      <c r="L354" s="194"/>
      <c r="N354" s="191">
        <f t="shared" si="15"/>
        <v>4.592915116672302</v>
      </c>
      <c r="O354" s="191">
        <f t="shared" si="16"/>
        <v>5.129594797079733</v>
      </c>
      <c r="P354" s="191">
        <f t="shared" si="17"/>
        <v>0</v>
      </c>
      <c r="Q354" s="250"/>
      <c r="R354" s="265">
        <f>43+12</f>
        <v>55</v>
      </c>
      <c r="S354" s="265"/>
      <c r="T354" s="265"/>
      <c r="U354" s="265"/>
      <c r="W354" s="192">
        <v>29</v>
      </c>
      <c r="X354" s="192"/>
      <c r="Y354" s="192"/>
      <c r="Z354" s="192"/>
    </row>
    <row r="355" spans="1:26" ht="12.75">
      <c r="A355" s="1" t="s">
        <v>1092</v>
      </c>
      <c r="B355" s="3" t="s">
        <v>1093</v>
      </c>
      <c r="C355" s="72">
        <v>49224</v>
      </c>
      <c r="D355" s="73">
        <v>32783</v>
      </c>
      <c r="E355" s="73">
        <v>11474</v>
      </c>
      <c r="F355" s="74">
        <v>4967</v>
      </c>
      <c r="H355" s="194">
        <v>47064</v>
      </c>
      <c r="I355" s="194">
        <v>31183</v>
      </c>
      <c r="J355" s="194">
        <v>10914</v>
      </c>
      <c r="K355" s="194">
        <v>4967</v>
      </c>
      <c r="L355" s="194"/>
      <c r="N355" s="191">
        <f t="shared" si="15"/>
        <v>4.589495155532887</v>
      </c>
      <c r="O355" s="191">
        <f t="shared" si="16"/>
        <v>5.131000865856407</v>
      </c>
      <c r="P355" s="191">
        <f t="shared" si="17"/>
        <v>0</v>
      </c>
      <c r="Q355" s="250"/>
      <c r="R355" s="265">
        <v>105</v>
      </c>
      <c r="S355" s="265"/>
      <c r="T355" s="265"/>
      <c r="U355" s="265"/>
      <c r="W355" s="192">
        <v>153</v>
      </c>
      <c r="X355" s="192"/>
      <c r="Y355" s="192"/>
      <c r="Z355" s="192"/>
    </row>
    <row r="356" spans="1:26" ht="12.75" hidden="1">
      <c r="A356" s="295" t="s">
        <v>1094</v>
      </c>
      <c r="B356" s="296" t="s">
        <v>1083</v>
      </c>
      <c r="C356" s="72">
        <v>55576</v>
      </c>
      <c r="D356" s="73">
        <v>37484</v>
      </c>
      <c r="E356" s="73">
        <v>13119</v>
      </c>
      <c r="F356" s="74">
        <v>4973</v>
      </c>
      <c r="H356" s="194">
        <v>53106</v>
      </c>
      <c r="I356" s="194">
        <v>35654</v>
      </c>
      <c r="J356" s="194">
        <v>12479</v>
      </c>
      <c r="K356" s="194">
        <v>4973</v>
      </c>
      <c r="L356" s="194"/>
      <c r="N356" s="191">
        <f t="shared" si="15"/>
        <v>4.651075208074417</v>
      </c>
      <c r="O356" s="191">
        <f t="shared" si="16"/>
        <v>5.1326639367252085</v>
      </c>
      <c r="P356" s="191">
        <f t="shared" si="17"/>
        <v>0</v>
      </c>
      <c r="Q356" s="253"/>
      <c r="R356" s="265"/>
      <c r="S356" s="265"/>
      <c r="T356" s="265"/>
      <c r="U356" s="265"/>
      <c r="W356" s="192"/>
      <c r="X356" s="192"/>
      <c r="Y356" s="192"/>
      <c r="Z356" s="192"/>
    </row>
    <row r="357" spans="1:26" ht="12.75" hidden="1">
      <c r="A357" s="295" t="s">
        <v>1095</v>
      </c>
      <c r="B357" s="296" t="s">
        <v>1096</v>
      </c>
      <c r="C357" s="72">
        <v>44985</v>
      </c>
      <c r="D357" s="73">
        <v>30035</v>
      </c>
      <c r="E357" s="73">
        <v>10512</v>
      </c>
      <c r="F357" s="74">
        <v>4438</v>
      </c>
      <c r="H357" s="194">
        <v>43001</v>
      </c>
      <c r="I357" s="194">
        <v>28565</v>
      </c>
      <c r="J357" s="194">
        <v>9998</v>
      </c>
      <c r="K357" s="194">
        <v>4438</v>
      </c>
      <c r="L357" s="194"/>
      <c r="N357" s="191">
        <f t="shared" si="15"/>
        <v>4.6138461896235015</v>
      </c>
      <c r="O357" s="191">
        <f t="shared" si="16"/>
        <v>5.146157885524232</v>
      </c>
      <c r="P357" s="191">
        <f t="shared" si="17"/>
        <v>0</v>
      </c>
      <c r="Q357" s="253"/>
      <c r="R357" s="265"/>
      <c r="S357" s="265"/>
      <c r="T357" s="265"/>
      <c r="U357" s="265"/>
      <c r="W357" s="192"/>
      <c r="X357" s="192"/>
      <c r="Y357" s="192"/>
      <c r="Z357" s="192"/>
    </row>
    <row r="358" spans="1:26" ht="12.75" hidden="1">
      <c r="A358" s="295" t="s">
        <v>1097</v>
      </c>
      <c r="B358" s="296" t="s">
        <v>1098</v>
      </c>
      <c r="C358" s="72">
        <v>0</v>
      </c>
      <c r="D358" s="73">
        <v>0</v>
      </c>
      <c r="E358" s="73">
        <v>0</v>
      </c>
      <c r="F358" s="74">
        <v>0</v>
      </c>
      <c r="H358" s="194">
        <v>0</v>
      </c>
      <c r="I358" s="194">
        <v>0</v>
      </c>
      <c r="J358" s="194">
        <v>0</v>
      </c>
      <c r="K358" s="194">
        <v>0</v>
      </c>
      <c r="L358" s="194"/>
      <c r="N358" s="191" t="str">
        <f t="shared" si="15"/>
        <v>-</v>
      </c>
      <c r="O358" s="191" t="str">
        <f t="shared" si="16"/>
        <v>-</v>
      </c>
      <c r="P358" s="191" t="str">
        <f t="shared" si="17"/>
        <v>-</v>
      </c>
      <c r="Q358" s="253"/>
      <c r="R358" s="265"/>
      <c r="S358" s="265"/>
      <c r="T358" s="265"/>
      <c r="U358" s="265"/>
      <c r="W358" s="192"/>
      <c r="X358" s="192"/>
      <c r="Y358" s="192"/>
      <c r="Z358" s="192"/>
    </row>
    <row r="359" spans="1:26" ht="12.75" hidden="1">
      <c r="A359" s="295" t="s">
        <v>1099</v>
      </c>
      <c r="B359" s="296" t="s">
        <v>1100</v>
      </c>
      <c r="C359" s="72">
        <v>4467</v>
      </c>
      <c r="D359" s="73">
        <v>100</v>
      </c>
      <c r="E359" s="73">
        <v>35</v>
      </c>
      <c r="F359" s="74">
        <v>4332</v>
      </c>
      <c r="H359" s="194">
        <v>4467</v>
      </c>
      <c r="I359" s="194">
        <v>100</v>
      </c>
      <c r="J359" s="194">
        <v>35</v>
      </c>
      <c r="K359" s="194">
        <v>4332</v>
      </c>
      <c r="L359" s="194"/>
      <c r="N359" s="191">
        <f t="shared" si="15"/>
        <v>0</v>
      </c>
      <c r="O359" s="191">
        <f t="shared" si="16"/>
        <v>0</v>
      </c>
      <c r="P359" s="191">
        <f t="shared" si="17"/>
        <v>0</v>
      </c>
      <c r="Q359" s="253"/>
      <c r="R359" s="265"/>
      <c r="S359" s="265"/>
      <c r="T359" s="265"/>
      <c r="U359" s="265"/>
      <c r="W359" s="192"/>
      <c r="X359" s="192"/>
      <c r="Y359" s="192"/>
      <c r="Z359" s="192"/>
    </row>
    <row r="360" spans="1:26" ht="12.75" hidden="1">
      <c r="A360" s="295" t="s">
        <v>1101</v>
      </c>
      <c r="B360" s="296" t="s">
        <v>1102</v>
      </c>
      <c r="C360" s="72">
        <v>40878</v>
      </c>
      <c r="D360" s="73">
        <v>26619</v>
      </c>
      <c r="E360" s="73">
        <v>9317</v>
      </c>
      <c r="F360" s="74">
        <v>4942</v>
      </c>
      <c r="H360" s="194">
        <v>39125</v>
      </c>
      <c r="I360" s="194">
        <v>25321</v>
      </c>
      <c r="J360" s="194">
        <v>8862</v>
      </c>
      <c r="K360" s="194">
        <v>4942</v>
      </c>
      <c r="L360" s="194"/>
      <c r="N360" s="191">
        <f t="shared" si="15"/>
        <v>4.480511182108614</v>
      </c>
      <c r="O360" s="191">
        <f t="shared" si="16"/>
        <v>5.126179850716795</v>
      </c>
      <c r="P360" s="191">
        <f t="shared" si="17"/>
        <v>0</v>
      </c>
      <c r="Q360" s="253"/>
      <c r="R360" s="265"/>
      <c r="S360" s="265"/>
      <c r="T360" s="265"/>
      <c r="U360" s="265"/>
      <c r="W360" s="192"/>
      <c r="X360" s="192"/>
      <c r="Y360" s="192"/>
      <c r="Z360" s="192"/>
    </row>
    <row r="361" spans="1:26" ht="12.75">
      <c r="A361" s="1" t="s">
        <v>1103</v>
      </c>
      <c r="B361" s="3" t="s">
        <v>1104</v>
      </c>
      <c r="C361" s="72">
        <v>45993</v>
      </c>
      <c r="D361" s="73">
        <v>30393</v>
      </c>
      <c r="E361" s="73">
        <v>10638</v>
      </c>
      <c r="F361" s="74">
        <v>4962</v>
      </c>
      <c r="H361" s="194">
        <v>43991</v>
      </c>
      <c r="I361" s="194">
        <v>28910</v>
      </c>
      <c r="J361" s="194">
        <v>10119</v>
      </c>
      <c r="K361" s="194">
        <v>4962</v>
      </c>
      <c r="L361" s="194"/>
      <c r="N361" s="191">
        <f t="shared" si="15"/>
        <v>4.550930872223873</v>
      </c>
      <c r="O361" s="191">
        <f t="shared" si="16"/>
        <v>5.1297129021100005</v>
      </c>
      <c r="P361" s="191">
        <f t="shared" si="17"/>
        <v>0</v>
      </c>
      <c r="Q361" s="250"/>
      <c r="R361" s="265">
        <v>122</v>
      </c>
      <c r="S361" s="265">
        <v>93</v>
      </c>
      <c r="T361" s="265"/>
      <c r="U361" s="265"/>
      <c r="W361" s="192">
        <v>179</v>
      </c>
      <c r="X361" s="192">
        <v>123</v>
      </c>
      <c r="Y361" s="192"/>
      <c r="Z361" s="192"/>
    </row>
    <row r="362" spans="1:26" ht="12.75">
      <c r="A362" s="1" t="s">
        <v>1105</v>
      </c>
      <c r="B362" s="3" t="s">
        <v>1106</v>
      </c>
      <c r="C362" s="76">
        <v>44951</v>
      </c>
      <c r="D362" s="77">
        <v>29623</v>
      </c>
      <c r="E362" s="77">
        <v>10368</v>
      </c>
      <c r="F362" s="78">
        <v>4960</v>
      </c>
      <c r="H362" s="201">
        <v>43000</v>
      </c>
      <c r="I362" s="201">
        <v>28178</v>
      </c>
      <c r="J362" s="201">
        <v>9862</v>
      </c>
      <c r="K362" s="201">
        <v>4960</v>
      </c>
      <c r="L362" s="201"/>
      <c r="N362" s="191">
        <f t="shared" si="15"/>
        <v>4.537209302325579</v>
      </c>
      <c r="O362" s="191">
        <f t="shared" si="16"/>
        <v>5.128114131592014</v>
      </c>
      <c r="P362" s="191">
        <f t="shared" si="17"/>
        <v>0</v>
      </c>
      <c r="Q362" s="250"/>
      <c r="R362" s="265">
        <v>203</v>
      </c>
      <c r="S362" s="265">
        <v>7</v>
      </c>
      <c r="T362" s="265"/>
      <c r="U362" s="265"/>
      <c r="W362" s="192">
        <v>294</v>
      </c>
      <c r="X362" s="192">
        <v>10</v>
      </c>
      <c r="Y362" s="192"/>
      <c r="Z362" s="192"/>
    </row>
    <row r="363" spans="1:26" ht="12.75">
      <c r="A363" s="1" t="s">
        <v>1107</v>
      </c>
      <c r="B363" s="3" t="s">
        <v>1108</v>
      </c>
      <c r="C363" s="72">
        <v>48694</v>
      </c>
      <c r="D363" s="73">
        <v>32390</v>
      </c>
      <c r="E363" s="73">
        <v>11337</v>
      </c>
      <c r="F363" s="74">
        <v>4967</v>
      </c>
      <c r="H363" s="194">
        <v>46559</v>
      </c>
      <c r="I363" s="194">
        <v>30809</v>
      </c>
      <c r="J363" s="194">
        <v>10783</v>
      </c>
      <c r="K363" s="194">
        <v>4967</v>
      </c>
      <c r="L363" s="194"/>
      <c r="N363" s="191">
        <f t="shared" si="15"/>
        <v>4.585579587190438</v>
      </c>
      <c r="O363" s="191">
        <f t="shared" si="16"/>
        <v>5.1316173845305</v>
      </c>
      <c r="P363" s="191">
        <f t="shared" si="17"/>
        <v>0</v>
      </c>
      <c r="Q363" s="250"/>
      <c r="R363" s="265">
        <v>139</v>
      </c>
      <c r="S363" s="265">
        <v>38</v>
      </c>
      <c r="T363" s="265"/>
      <c r="U363" s="265"/>
      <c r="W363" s="192">
        <v>168</v>
      </c>
      <c r="X363" s="192">
        <v>121</v>
      </c>
      <c r="Y363" s="192"/>
      <c r="Z363" s="192"/>
    </row>
    <row r="364" spans="1:26" ht="12.75" hidden="1">
      <c r="A364" s="295" t="s">
        <v>1109</v>
      </c>
      <c r="B364" s="296" t="s">
        <v>1110</v>
      </c>
      <c r="C364" s="72">
        <v>43544</v>
      </c>
      <c r="D364" s="73">
        <v>28586</v>
      </c>
      <c r="E364" s="73">
        <v>10005</v>
      </c>
      <c r="F364" s="74">
        <v>4953</v>
      </c>
      <c r="H364" s="194">
        <v>41661</v>
      </c>
      <c r="I364" s="194">
        <v>27191</v>
      </c>
      <c r="J364" s="194">
        <v>9517</v>
      </c>
      <c r="K364" s="194">
        <v>4953</v>
      </c>
      <c r="L364" s="194"/>
      <c r="N364" s="191">
        <f t="shared" si="15"/>
        <v>4.519814694798498</v>
      </c>
      <c r="O364" s="191">
        <f t="shared" si="16"/>
        <v>5.130374020815708</v>
      </c>
      <c r="P364" s="191">
        <f t="shared" si="17"/>
        <v>0</v>
      </c>
      <c r="Q364" s="253"/>
      <c r="R364" s="265"/>
      <c r="S364" s="265"/>
      <c r="T364" s="265"/>
      <c r="U364" s="265"/>
      <c r="W364" s="192"/>
      <c r="X364" s="192"/>
      <c r="Y364" s="192"/>
      <c r="Z364" s="192"/>
    </row>
    <row r="365" spans="1:26" ht="12.75" hidden="1">
      <c r="A365" s="295" t="s">
        <v>1111</v>
      </c>
      <c r="B365" s="296" t="s">
        <v>1098</v>
      </c>
      <c r="C365" s="72">
        <v>4975</v>
      </c>
      <c r="D365" s="73">
        <v>100</v>
      </c>
      <c r="E365" s="73">
        <v>35</v>
      </c>
      <c r="F365" s="74">
        <v>4840</v>
      </c>
      <c r="H365" s="194">
        <v>4975</v>
      </c>
      <c r="I365" s="194">
        <v>100</v>
      </c>
      <c r="J365" s="194">
        <v>35</v>
      </c>
      <c r="K365" s="194">
        <v>4840</v>
      </c>
      <c r="L365" s="194"/>
      <c r="N365" s="191">
        <f t="shared" si="15"/>
        <v>0</v>
      </c>
      <c r="O365" s="191">
        <f t="shared" si="16"/>
        <v>0</v>
      </c>
      <c r="P365" s="191">
        <f t="shared" si="17"/>
        <v>0</v>
      </c>
      <c r="Q365" s="253"/>
      <c r="R365" s="265"/>
      <c r="S365" s="265"/>
      <c r="T365" s="265"/>
      <c r="U365" s="265"/>
      <c r="W365" s="192"/>
      <c r="X365" s="192"/>
      <c r="Y365" s="192"/>
      <c r="Z365" s="192"/>
    </row>
    <row r="366" spans="1:26" ht="12.75">
      <c r="A366" s="1" t="s">
        <v>1112</v>
      </c>
      <c r="B366" s="3" t="s">
        <v>1113</v>
      </c>
      <c r="C366" s="72">
        <v>43183</v>
      </c>
      <c r="D366" s="73">
        <v>28324</v>
      </c>
      <c r="E366" s="73">
        <v>9913</v>
      </c>
      <c r="F366" s="74">
        <v>4946</v>
      </c>
      <c r="H366" s="194">
        <v>41318</v>
      </c>
      <c r="I366" s="194">
        <v>26942</v>
      </c>
      <c r="J366" s="194">
        <v>9430</v>
      </c>
      <c r="K366" s="194">
        <v>4946</v>
      </c>
      <c r="L366" s="194"/>
      <c r="N366" s="191">
        <f t="shared" si="15"/>
        <v>4.513771237717208</v>
      </c>
      <c r="O366" s="191">
        <f t="shared" si="16"/>
        <v>5.129537525053834</v>
      </c>
      <c r="P366" s="191">
        <f t="shared" si="17"/>
        <v>0</v>
      </c>
      <c r="Q366" s="264"/>
      <c r="R366" s="265"/>
      <c r="S366" s="265"/>
      <c r="T366" s="265"/>
      <c r="U366" s="265"/>
      <c r="W366" s="192"/>
      <c r="X366" s="192"/>
      <c r="Y366" s="192"/>
      <c r="Z366" s="192"/>
    </row>
    <row r="367" spans="1:26" ht="12.75">
      <c r="A367" s="1" t="s">
        <v>1114</v>
      </c>
      <c r="B367" s="3" t="s">
        <v>1115</v>
      </c>
      <c r="C367" s="72">
        <v>42332</v>
      </c>
      <c r="D367" s="73">
        <v>27693</v>
      </c>
      <c r="E367" s="73">
        <v>9693</v>
      </c>
      <c r="F367" s="74">
        <v>4946</v>
      </c>
      <c r="H367" s="194">
        <v>40508</v>
      </c>
      <c r="I367" s="194">
        <v>26342</v>
      </c>
      <c r="J367" s="194">
        <v>9220</v>
      </c>
      <c r="K367" s="194">
        <v>4946</v>
      </c>
      <c r="L367" s="194"/>
      <c r="N367" s="191">
        <f t="shared" si="15"/>
        <v>4.502814258911812</v>
      </c>
      <c r="O367" s="191">
        <f t="shared" si="16"/>
        <v>5.128691822944347</v>
      </c>
      <c r="P367" s="191">
        <f t="shared" si="17"/>
        <v>0</v>
      </c>
      <c r="Q367" s="264"/>
      <c r="R367" s="265"/>
      <c r="S367" s="265"/>
      <c r="T367" s="265"/>
      <c r="U367" s="265"/>
      <c r="W367" s="192"/>
      <c r="X367" s="192"/>
      <c r="Y367" s="192"/>
      <c r="Z367" s="192"/>
    </row>
    <row r="368" spans="1:26" ht="12.75">
      <c r="A368" s="1" t="s">
        <v>1116</v>
      </c>
      <c r="B368" s="3" t="s">
        <v>1117</v>
      </c>
      <c r="C368" s="72">
        <v>45628</v>
      </c>
      <c r="D368" s="73">
        <v>30135</v>
      </c>
      <c r="E368" s="73">
        <v>10547</v>
      </c>
      <c r="F368" s="74">
        <v>4946</v>
      </c>
      <c r="H368" s="194">
        <v>43644</v>
      </c>
      <c r="I368" s="194">
        <v>28665</v>
      </c>
      <c r="J368" s="194">
        <v>10033</v>
      </c>
      <c r="K368" s="194">
        <v>4946</v>
      </c>
      <c r="L368" s="194"/>
      <c r="N368" s="191">
        <f t="shared" si="15"/>
        <v>4.545871139217297</v>
      </c>
      <c r="O368" s="191">
        <f t="shared" si="16"/>
        <v>5.128205128205138</v>
      </c>
      <c r="P368" s="191">
        <f t="shared" si="17"/>
        <v>0</v>
      </c>
      <c r="Q368" s="264"/>
      <c r="R368" s="265"/>
      <c r="S368" s="265"/>
      <c r="T368" s="265"/>
      <c r="U368" s="265"/>
      <c r="W368" s="192"/>
      <c r="X368" s="192"/>
      <c r="Y368" s="192"/>
      <c r="Z368" s="192"/>
    </row>
    <row r="369" spans="1:26" ht="12.75">
      <c r="A369" s="1" t="s">
        <v>1118</v>
      </c>
      <c r="B369" s="3" t="s">
        <v>1119</v>
      </c>
      <c r="C369" s="72">
        <v>45456</v>
      </c>
      <c r="D369" s="73">
        <v>30004</v>
      </c>
      <c r="E369" s="73">
        <v>10501</v>
      </c>
      <c r="F369" s="74">
        <v>4951</v>
      </c>
      <c r="H369" s="194">
        <v>43480</v>
      </c>
      <c r="I369" s="194">
        <v>28540</v>
      </c>
      <c r="J369" s="194">
        <v>9989</v>
      </c>
      <c r="K369" s="194">
        <v>4951</v>
      </c>
      <c r="L369" s="194"/>
      <c r="N369" s="191">
        <f t="shared" si="15"/>
        <v>4.5446182152713845</v>
      </c>
      <c r="O369" s="191">
        <f t="shared" si="16"/>
        <v>5.129642606867549</v>
      </c>
      <c r="P369" s="191">
        <f t="shared" si="17"/>
        <v>0</v>
      </c>
      <c r="Q369" s="264"/>
      <c r="R369" s="265"/>
      <c r="S369" s="265"/>
      <c r="T369" s="265"/>
      <c r="U369" s="265"/>
      <c r="W369" s="192"/>
      <c r="X369" s="192"/>
      <c r="Y369" s="192"/>
      <c r="Z369" s="192"/>
    </row>
    <row r="370" spans="1:26" ht="12.75" hidden="1">
      <c r="A370" s="295" t="s">
        <v>1120</v>
      </c>
      <c r="B370" s="296" t="s">
        <v>1121</v>
      </c>
      <c r="C370" s="72">
        <v>46311</v>
      </c>
      <c r="D370" s="73">
        <v>30635</v>
      </c>
      <c r="E370" s="73">
        <v>10722</v>
      </c>
      <c r="F370" s="74">
        <v>4954</v>
      </c>
      <c r="H370" s="194">
        <v>44293</v>
      </c>
      <c r="I370" s="194">
        <v>29140</v>
      </c>
      <c r="J370" s="194">
        <v>10199</v>
      </c>
      <c r="K370" s="194">
        <v>4954</v>
      </c>
      <c r="L370" s="194"/>
      <c r="N370" s="191">
        <f t="shared" si="15"/>
        <v>4.5560246540085245</v>
      </c>
      <c r="O370" s="191">
        <f t="shared" si="16"/>
        <v>5.130404941660942</v>
      </c>
      <c r="P370" s="191">
        <f t="shared" si="17"/>
        <v>0</v>
      </c>
      <c r="Q370" s="253"/>
      <c r="R370" s="265"/>
      <c r="S370" s="265"/>
      <c r="T370" s="265"/>
      <c r="U370" s="265"/>
      <c r="W370" s="192"/>
      <c r="X370" s="192"/>
      <c r="Y370" s="192"/>
      <c r="Z370" s="192"/>
    </row>
    <row r="371" spans="1:26" ht="12.75" hidden="1">
      <c r="A371" s="295" t="s">
        <v>1122</v>
      </c>
      <c r="B371" s="296" t="s">
        <v>1123</v>
      </c>
      <c r="C371" s="72">
        <v>4330</v>
      </c>
      <c r="D371" s="73">
        <v>0</v>
      </c>
      <c r="E371" s="73">
        <v>0</v>
      </c>
      <c r="F371" s="74">
        <v>4330</v>
      </c>
      <c r="H371" s="194">
        <v>4330</v>
      </c>
      <c r="I371" s="194">
        <v>0</v>
      </c>
      <c r="J371" s="194">
        <v>0</v>
      </c>
      <c r="K371" s="194">
        <v>4330</v>
      </c>
      <c r="L371" s="194"/>
      <c r="N371" s="191">
        <f t="shared" si="15"/>
        <v>0</v>
      </c>
      <c r="O371" s="191" t="e">
        <f t="shared" si="16"/>
        <v>#DIV/0!</v>
      </c>
      <c r="P371" s="191">
        <f t="shared" si="17"/>
        <v>0</v>
      </c>
      <c r="Q371" s="253"/>
      <c r="R371" s="265"/>
      <c r="S371" s="265"/>
      <c r="T371" s="265"/>
      <c r="U371" s="265"/>
      <c r="W371" s="192"/>
      <c r="X371" s="192"/>
      <c r="Y371" s="192"/>
      <c r="Z371" s="192"/>
    </row>
    <row r="372" spans="1:26" ht="12.75">
      <c r="A372" s="1" t="s">
        <v>1124</v>
      </c>
      <c r="B372" s="3" t="s">
        <v>1125</v>
      </c>
      <c r="C372" s="72">
        <v>44357</v>
      </c>
      <c r="D372" s="73">
        <v>29184</v>
      </c>
      <c r="E372" s="73">
        <v>10214</v>
      </c>
      <c r="F372" s="74">
        <v>4959</v>
      </c>
      <c r="H372" s="194">
        <v>42435</v>
      </c>
      <c r="I372" s="194">
        <v>27760</v>
      </c>
      <c r="J372" s="194">
        <v>9716</v>
      </c>
      <c r="K372" s="194">
        <v>4959</v>
      </c>
      <c r="L372" s="194"/>
      <c r="N372" s="191">
        <f t="shared" si="15"/>
        <v>4.529280075409446</v>
      </c>
      <c r="O372" s="191">
        <f t="shared" si="16"/>
        <v>5.129682997118152</v>
      </c>
      <c r="P372" s="191">
        <f t="shared" si="17"/>
        <v>0</v>
      </c>
      <c r="Q372" s="250"/>
      <c r="R372" s="265">
        <v>120</v>
      </c>
      <c r="S372" s="265"/>
      <c r="T372" s="265"/>
      <c r="U372" s="265"/>
      <c r="W372" s="192">
        <v>138</v>
      </c>
      <c r="X372" s="192"/>
      <c r="Y372" s="192"/>
      <c r="Z372" s="192"/>
    </row>
    <row r="373" spans="1:26" ht="12.75">
      <c r="A373" s="1" t="s">
        <v>1126</v>
      </c>
      <c r="B373" s="3" t="s">
        <v>1127</v>
      </c>
      <c r="C373" s="72">
        <v>44357</v>
      </c>
      <c r="D373" s="73">
        <v>29184</v>
      </c>
      <c r="E373" s="73">
        <v>10214</v>
      </c>
      <c r="F373" s="74">
        <v>4959</v>
      </c>
      <c r="H373" s="194">
        <v>42435</v>
      </c>
      <c r="I373" s="194">
        <v>27760</v>
      </c>
      <c r="J373" s="194">
        <v>9716</v>
      </c>
      <c r="K373" s="194">
        <v>4959</v>
      </c>
      <c r="L373" s="194"/>
      <c r="N373" s="191">
        <f t="shared" si="15"/>
        <v>4.529280075409446</v>
      </c>
      <c r="O373" s="191">
        <f t="shared" si="16"/>
        <v>5.129682997118152</v>
      </c>
      <c r="P373" s="191">
        <f t="shared" si="17"/>
        <v>0</v>
      </c>
      <c r="Q373" s="250"/>
      <c r="R373" s="265">
        <v>33</v>
      </c>
      <c r="S373" s="265"/>
      <c r="T373" s="265"/>
      <c r="U373" s="265"/>
      <c r="W373" s="192">
        <v>61</v>
      </c>
      <c r="X373" s="192"/>
      <c r="Y373" s="192"/>
      <c r="Z373" s="192"/>
    </row>
    <row r="374" spans="1:26" ht="12.75">
      <c r="A374" s="1" t="s">
        <v>1128</v>
      </c>
      <c r="B374" s="3" t="s">
        <v>1129</v>
      </c>
      <c r="C374" s="72">
        <v>44357</v>
      </c>
      <c r="D374" s="73">
        <v>29184</v>
      </c>
      <c r="E374" s="73">
        <v>10214</v>
      </c>
      <c r="F374" s="74">
        <v>4959</v>
      </c>
      <c r="H374" s="194">
        <v>42435</v>
      </c>
      <c r="I374" s="194">
        <v>27760</v>
      </c>
      <c r="J374" s="194">
        <v>9716</v>
      </c>
      <c r="K374" s="194">
        <v>4959</v>
      </c>
      <c r="L374" s="194"/>
      <c r="N374" s="191">
        <f t="shared" si="15"/>
        <v>4.529280075409446</v>
      </c>
      <c r="O374" s="191">
        <f t="shared" si="16"/>
        <v>5.129682997118152</v>
      </c>
      <c r="P374" s="191">
        <f t="shared" si="17"/>
        <v>0</v>
      </c>
      <c r="Q374" s="250"/>
      <c r="R374" s="265">
        <v>45</v>
      </c>
      <c r="S374" s="265"/>
      <c r="T374" s="265"/>
      <c r="U374" s="265"/>
      <c r="W374" s="192">
        <v>50</v>
      </c>
      <c r="X374" s="192"/>
      <c r="Y374" s="192"/>
      <c r="Z374" s="192"/>
    </row>
    <row r="375" spans="1:26" ht="12.75">
      <c r="A375" s="1" t="s">
        <v>1130</v>
      </c>
      <c r="B375" s="3" t="s">
        <v>1131</v>
      </c>
      <c r="C375" s="72">
        <v>45920</v>
      </c>
      <c r="D375" s="73">
        <v>30611</v>
      </c>
      <c r="E375" s="73">
        <v>10714</v>
      </c>
      <c r="F375" s="74">
        <v>4595</v>
      </c>
      <c r="H375" s="194">
        <v>43903</v>
      </c>
      <c r="I375" s="194">
        <v>29117</v>
      </c>
      <c r="J375" s="194">
        <v>10191</v>
      </c>
      <c r="K375" s="194">
        <v>4595</v>
      </c>
      <c r="L375" s="194"/>
      <c r="N375" s="191">
        <f t="shared" si="15"/>
        <v>4.594219073867393</v>
      </c>
      <c r="O375" s="191">
        <f t="shared" si="16"/>
        <v>5.131023113644943</v>
      </c>
      <c r="P375" s="191">
        <f t="shared" si="17"/>
        <v>0</v>
      </c>
      <c r="Q375" s="250"/>
      <c r="R375" s="265"/>
      <c r="S375" s="265"/>
      <c r="T375" s="265"/>
      <c r="U375" s="265"/>
      <c r="W375" s="192">
        <v>27</v>
      </c>
      <c r="X375" s="192"/>
      <c r="Y375" s="192"/>
      <c r="Z375" s="192"/>
    </row>
    <row r="376" spans="1:26" ht="12.75">
      <c r="A376" s="1" t="s">
        <v>1132</v>
      </c>
      <c r="B376" s="3" t="s">
        <v>1133</v>
      </c>
      <c r="C376" s="72">
        <v>44744</v>
      </c>
      <c r="D376" s="73">
        <v>29741</v>
      </c>
      <c r="E376" s="73">
        <v>10409</v>
      </c>
      <c r="F376" s="74">
        <v>4594</v>
      </c>
      <c r="H376" s="194">
        <v>42786</v>
      </c>
      <c r="I376" s="194">
        <v>28290</v>
      </c>
      <c r="J376" s="194">
        <v>9902</v>
      </c>
      <c r="K376" s="194">
        <v>4594</v>
      </c>
      <c r="L376" s="194"/>
      <c r="N376" s="191">
        <f t="shared" si="15"/>
        <v>4.576263263684382</v>
      </c>
      <c r="O376" s="191">
        <f t="shared" si="16"/>
        <v>5.129020855425949</v>
      </c>
      <c r="P376" s="191">
        <f t="shared" si="17"/>
        <v>0</v>
      </c>
      <c r="Q376" s="250"/>
      <c r="R376" s="265">
        <v>145</v>
      </c>
      <c r="S376" s="265"/>
      <c r="T376" s="265"/>
      <c r="U376" s="265"/>
      <c r="W376" s="192">
        <v>373</v>
      </c>
      <c r="X376" s="192"/>
      <c r="Y376" s="192"/>
      <c r="Z376" s="192"/>
    </row>
    <row r="377" spans="1:26" ht="12.75">
      <c r="A377" s="1" t="s">
        <v>1134</v>
      </c>
      <c r="B377" s="3" t="s">
        <v>1135</v>
      </c>
      <c r="C377" s="72">
        <v>45270</v>
      </c>
      <c r="D377" s="73">
        <v>30129</v>
      </c>
      <c r="E377" s="73">
        <v>10545</v>
      </c>
      <c r="F377" s="74">
        <v>4596</v>
      </c>
      <c r="H377" s="194">
        <v>43286</v>
      </c>
      <c r="I377" s="194">
        <v>28659</v>
      </c>
      <c r="J377" s="194">
        <v>10031</v>
      </c>
      <c r="K377" s="194">
        <v>4596</v>
      </c>
      <c r="L377" s="194"/>
      <c r="N377" s="191">
        <f t="shared" si="15"/>
        <v>4.583468095920168</v>
      </c>
      <c r="O377" s="191">
        <f t="shared" si="16"/>
        <v>5.1292787605987655</v>
      </c>
      <c r="P377" s="191">
        <f t="shared" si="17"/>
        <v>0</v>
      </c>
      <c r="Q377" s="250"/>
      <c r="R377" s="265">
        <v>470</v>
      </c>
      <c r="S377" s="265"/>
      <c r="T377" s="265"/>
      <c r="U377" s="265"/>
      <c r="W377" s="192">
        <v>464</v>
      </c>
      <c r="X377" s="192"/>
      <c r="Y377" s="192"/>
      <c r="Z377" s="192"/>
    </row>
    <row r="378" spans="1:26" ht="12.75" hidden="1">
      <c r="A378" s="295" t="s">
        <v>1136</v>
      </c>
      <c r="B378" s="296" t="s">
        <v>1137</v>
      </c>
      <c r="C378" s="72">
        <v>48761</v>
      </c>
      <c r="D378" s="73">
        <v>32707</v>
      </c>
      <c r="E378" s="73">
        <v>11447</v>
      </c>
      <c r="F378" s="74">
        <v>4607</v>
      </c>
      <c r="H378" s="194">
        <v>46607</v>
      </c>
      <c r="I378" s="194">
        <v>31111</v>
      </c>
      <c r="J378" s="194">
        <v>10889</v>
      </c>
      <c r="K378" s="194">
        <v>4607</v>
      </c>
      <c r="L378" s="194"/>
      <c r="N378" s="191">
        <f t="shared" si="15"/>
        <v>4.621623361297651</v>
      </c>
      <c r="O378" s="191">
        <f t="shared" si="16"/>
        <v>5.130018321494006</v>
      </c>
      <c r="P378" s="191">
        <f t="shared" si="17"/>
        <v>0</v>
      </c>
      <c r="Q378" s="253"/>
      <c r="R378" s="265"/>
      <c r="S378" s="265"/>
      <c r="T378" s="265"/>
      <c r="U378" s="265"/>
      <c r="W378" s="192"/>
      <c r="X378" s="192"/>
      <c r="Y378" s="192"/>
      <c r="Z378" s="192"/>
    </row>
    <row r="379" spans="1:26" ht="12.75">
      <c r="A379" s="1" t="s">
        <v>1138</v>
      </c>
      <c r="B379" s="3" t="s">
        <v>1139</v>
      </c>
      <c r="C379" s="72">
        <v>46080</v>
      </c>
      <c r="D379" s="73">
        <v>30726</v>
      </c>
      <c r="E379" s="73">
        <v>10754</v>
      </c>
      <c r="F379" s="74">
        <v>4600</v>
      </c>
      <c r="H379" s="194">
        <v>44056</v>
      </c>
      <c r="I379" s="194">
        <v>29227</v>
      </c>
      <c r="J379" s="194">
        <v>10229</v>
      </c>
      <c r="K379" s="194">
        <v>4600</v>
      </c>
      <c r="L379" s="194"/>
      <c r="N379" s="191">
        <f t="shared" si="15"/>
        <v>4.594152896313773</v>
      </c>
      <c r="O379" s="191">
        <f t="shared" si="16"/>
        <v>5.128819242481271</v>
      </c>
      <c r="P379" s="191">
        <f t="shared" si="17"/>
        <v>0</v>
      </c>
      <c r="Q379" s="250"/>
      <c r="R379" s="265">
        <v>6</v>
      </c>
      <c r="S379" s="265"/>
      <c r="T379" s="265"/>
      <c r="U379" s="265"/>
      <c r="W379" s="192">
        <v>6</v>
      </c>
      <c r="X379" s="192"/>
      <c r="Y379" s="192"/>
      <c r="Z379" s="192"/>
    </row>
    <row r="380" spans="1:26" ht="12.75">
      <c r="A380" s="1" t="s">
        <v>1140</v>
      </c>
      <c r="B380" s="3" t="s">
        <v>1141</v>
      </c>
      <c r="C380" s="72">
        <v>45580</v>
      </c>
      <c r="D380" s="73">
        <v>30357</v>
      </c>
      <c r="E380" s="73">
        <v>10625</v>
      </c>
      <c r="F380" s="74">
        <v>4598</v>
      </c>
      <c r="H380" s="194">
        <v>43581</v>
      </c>
      <c r="I380" s="194">
        <v>28876</v>
      </c>
      <c r="J380" s="194">
        <v>10107</v>
      </c>
      <c r="K380" s="194">
        <v>4598</v>
      </c>
      <c r="L380" s="194"/>
      <c r="N380" s="191">
        <f t="shared" si="15"/>
        <v>4.586861246873639</v>
      </c>
      <c r="O380" s="191">
        <f t="shared" si="16"/>
        <v>5.128826707300178</v>
      </c>
      <c r="P380" s="191">
        <f t="shared" si="17"/>
        <v>0</v>
      </c>
      <c r="Q380" s="250"/>
      <c r="R380" s="265">
        <v>8</v>
      </c>
      <c r="S380" s="265"/>
      <c r="T380" s="265"/>
      <c r="U380" s="265"/>
      <c r="W380" s="192">
        <v>17</v>
      </c>
      <c r="X380" s="192"/>
      <c r="Y380" s="192"/>
      <c r="Z380" s="192"/>
    </row>
    <row r="381" spans="1:26" ht="12.75" hidden="1">
      <c r="A381" s="295" t="s">
        <v>1142</v>
      </c>
      <c r="B381" s="296" t="s">
        <v>1143</v>
      </c>
      <c r="C381" s="72">
        <v>0</v>
      </c>
      <c r="D381" s="73">
        <v>0</v>
      </c>
      <c r="E381" s="73">
        <v>0</v>
      </c>
      <c r="F381" s="74">
        <v>0</v>
      </c>
      <c r="H381" s="194">
        <v>0</v>
      </c>
      <c r="I381" s="194">
        <v>0</v>
      </c>
      <c r="J381" s="194">
        <v>0</v>
      </c>
      <c r="K381" s="194">
        <v>0</v>
      </c>
      <c r="L381" s="194"/>
      <c r="N381" s="191" t="str">
        <f t="shared" si="15"/>
        <v>-</v>
      </c>
      <c r="O381" s="191" t="str">
        <f t="shared" si="16"/>
        <v>-</v>
      </c>
      <c r="P381" s="191" t="str">
        <f t="shared" si="17"/>
        <v>-</v>
      </c>
      <c r="Q381" s="253"/>
      <c r="R381" s="265"/>
      <c r="S381" s="265"/>
      <c r="T381" s="265"/>
      <c r="U381" s="265"/>
      <c r="W381" s="192"/>
      <c r="X381" s="192"/>
      <c r="Y381" s="192"/>
      <c r="Z381" s="192"/>
    </row>
    <row r="382" spans="1:26" ht="12.75" hidden="1">
      <c r="A382" s="295" t="s">
        <v>1144</v>
      </c>
      <c r="B382" s="296" t="s">
        <v>1145</v>
      </c>
      <c r="C382" s="72">
        <v>0</v>
      </c>
      <c r="D382" s="73">
        <v>0</v>
      </c>
      <c r="E382" s="73">
        <v>0</v>
      </c>
      <c r="F382" s="74">
        <v>0</v>
      </c>
      <c r="H382" s="194">
        <v>0</v>
      </c>
      <c r="I382" s="194">
        <v>0</v>
      </c>
      <c r="J382" s="194">
        <v>0</v>
      </c>
      <c r="K382" s="194">
        <v>0</v>
      </c>
      <c r="L382" s="194"/>
      <c r="N382" s="191" t="str">
        <f t="shared" si="15"/>
        <v>-</v>
      </c>
      <c r="O382" s="191" t="str">
        <f t="shared" si="16"/>
        <v>-</v>
      </c>
      <c r="P382" s="191" t="str">
        <f t="shared" si="17"/>
        <v>-</v>
      </c>
      <c r="Q382" s="253"/>
      <c r="R382" s="265"/>
      <c r="S382" s="265"/>
      <c r="T382" s="265"/>
      <c r="U382" s="265"/>
      <c r="W382" s="192"/>
      <c r="X382" s="192"/>
      <c r="Y382" s="192"/>
      <c r="Z382" s="192"/>
    </row>
    <row r="383" spans="1:26" ht="12.75" hidden="1">
      <c r="A383" s="295" t="s">
        <v>1146</v>
      </c>
      <c r="B383" s="297" t="s">
        <v>1147</v>
      </c>
      <c r="C383" s="72">
        <v>5441</v>
      </c>
      <c r="D383" s="73">
        <v>200</v>
      </c>
      <c r="E383" s="73">
        <v>70</v>
      </c>
      <c r="F383" s="74">
        <v>5171</v>
      </c>
      <c r="H383" s="194">
        <v>5441</v>
      </c>
      <c r="I383" s="194">
        <v>200</v>
      </c>
      <c r="J383" s="194">
        <v>70</v>
      </c>
      <c r="K383" s="194">
        <v>5171</v>
      </c>
      <c r="L383" s="194"/>
      <c r="N383" s="191">
        <f t="shared" si="15"/>
        <v>0</v>
      </c>
      <c r="O383" s="191">
        <f t="shared" si="16"/>
        <v>0</v>
      </c>
      <c r="P383" s="191">
        <f t="shared" si="17"/>
        <v>0</v>
      </c>
      <c r="Q383" s="253"/>
      <c r="R383" s="265"/>
      <c r="S383" s="265"/>
      <c r="T383" s="265"/>
      <c r="U383" s="265"/>
      <c r="W383" s="192"/>
      <c r="X383" s="192"/>
      <c r="Y383" s="192"/>
      <c r="Z383" s="192"/>
    </row>
    <row r="384" spans="1:26" ht="12.75">
      <c r="A384" s="1" t="s">
        <v>1154</v>
      </c>
      <c r="B384" s="3" t="s">
        <v>1155</v>
      </c>
      <c r="C384" s="72">
        <v>83043</v>
      </c>
      <c r="D384" s="73">
        <v>53565</v>
      </c>
      <c r="E384" s="73">
        <v>18748</v>
      </c>
      <c r="F384" s="74">
        <v>10730</v>
      </c>
      <c r="H384" s="194">
        <v>79510</v>
      </c>
      <c r="I384" s="194">
        <v>50948</v>
      </c>
      <c r="J384" s="194">
        <v>17832</v>
      </c>
      <c r="K384" s="194">
        <v>10730</v>
      </c>
      <c r="L384" s="194"/>
      <c r="N384" s="191">
        <f t="shared" si="15"/>
        <v>4.443466230662807</v>
      </c>
      <c r="O384" s="191">
        <f t="shared" si="16"/>
        <v>5.136609876737069</v>
      </c>
      <c r="P384" s="191">
        <f t="shared" si="17"/>
        <v>0</v>
      </c>
      <c r="Q384" s="250"/>
      <c r="R384" s="265">
        <v>45</v>
      </c>
      <c r="S384" s="265"/>
      <c r="T384" s="265"/>
      <c r="U384" s="265"/>
      <c r="W384" s="192">
        <v>80</v>
      </c>
      <c r="X384" s="192"/>
      <c r="Y384" s="192"/>
      <c r="Z384" s="192"/>
    </row>
    <row r="385" spans="1:26" ht="12.75">
      <c r="A385" s="1" t="s">
        <v>1156</v>
      </c>
      <c r="B385" s="3" t="s">
        <v>1868</v>
      </c>
      <c r="C385" s="72">
        <v>79323</v>
      </c>
      <c r="D385" s="73">
        <v>50809</v>
      </c>
      <c r="E385" s="73">
        <v>17783</v>
      </c>
      <c r="F385" s="74">
        <v>10731</v>
      </c>
      <c r="H385" s="194">
        <v>75972</v>
      </c>
      <c r="I385" s="194">
        <v>48327</v>
      </c>
      <c r="J385" s="194">
        <v>16914</v>
      </c>
      <c r="K385" s="194">
        <v>10731</v>
      </c>
      <c r="L385" s="194"/>
      <c r="N385" s="191">
        <f t="shared" si="15"/>
        <v>4.410835570999836</v>
      </c>
      <c r="O385" s="191">
        <f t="shared" si="16"/>
        <v>5.135845386636873</v>
      </c>
      <c r="P385" s="191">
        <f t="shared" si="17"/>
        <v>0</v>
      </c>
      <c r="Q385" s="250"/>
      <c r="R385" s="265">
        <v>64</v>
      </c>
      <c r="S385" s="265"/>
      <c r="T385" s="265"/>
      <c r="U385" s="265"/>
      <c r="W385" s="192">
        <v>116</v>
      </c>
      <c r="X385" s="192"/>
      <c r="Y385" s="192"/>
      <c r="Z385" s="192"/>
    </row>
    <row r="386" spans="1:26" ht="12.75" hidden="1">
      <c r="A386" s="295" t="s">
        <v>1157</v>
      </c>
      <c r="B386" s="296" t="s">
        <v>1158</v>
      </c>
      <c r="C386" s="72">
        <v>81934</v>
      </c>
      <c r="D386" s="73">
        <v>52761</v>
      </c>
      <c r="E386" s="73">
        <v>18466</v>
      </c>
      <c r="F386" s="74">
        <v>10707</v>
      </c>
      <c r="H386" s="194">
        <v>78454</v>
      </c>
      <c r="I386" s="194">
        <v>50183</v>
      </c>
      <c r="J386" s="194">
        <v>17564</v>
      </c>
      <c r="K386" s="194">
        <v>10707</v>
      </c>
      <c r="L386" s="194"/>
      <c r="N386" s="191">
        <f t="shared" si="15"/>
        <v>4.435720294694988</v>
      </c>
      <c r="O386" s="191">
        <f t="shared" si="16"/>
        <v>5.137197855847603</v>
      </c>
      <c r="P386" s="191">
        <f t="shared" si="17"/>
        <v>0</v>
      </c>
      <c r="Q386" s="253"/>
      <c r="R386" s="265"/>
      <c r="S386" s="265"/>
      <c r="T386" s="265"/>
      <c r="U386" s="265"/>
      <c r="W386" s="192"/>
      <c r="X386" s="192"/>
      <c r="Y386" s="192"/>
      <c r="Z386" s="192"/>
    </row>
    <row r="387" spans="1:26" ht="12.75">
      <c r="A387" s="1" t="s">
        <v>1159</v>
      </c>
      <c r="B387" s="3" t="s">
        <v>1160</v>
      </c>
      <c r="C387" s="72">
        <v>79984</v>
      </c>
      <c r="D387" s="73">
        <v>51317</v>
      </c>
      <c r="E387" s="73">
        <v>17961</v>
      </c>
      <c r="F387" s="74">
        <v>10706</v>
      </c>
      <c r="H387" s="194">
        <v>76600</v>
      </c>
      <c r="I387" s="194">
        <v>48810</v>
      </c>
      <c r="J387" s="194">
        <v>17084</v>
      </c>
      <c r="K387" s="194">
        <v>10706</v>
      </c>
      <c r="L387" s="194"/>
      <c r="N387" s="191">
        <f t="shared" si="15"/>
        <v>4.417754569190606</v>
      </c>
      <c r="O387" s="191">
        <f t="shared" si="16"/>
        <v>5.136242573243194</v>
      </c>
      <c r="P387" s="191">
        <f t="shared" si="17"/>
        <v>0</v>
      </c>
      <c r="Q387" s="250"/>
      <c r="R387" s="265"/>
      <c r="S387" s="265"/>
      <c r="T387" s="265"/>
      <c r="U387" s="265"/>
      <c r="W387" s="192">
        <v>7</v>
      </c>
      <c r="X387" s="192"/>
      <c r="Y387" s="192"/>
      <c r="Z387" s="192"/>
    </row>
    <row r="388" spans="1:26" ht="12.75" hidden="1">
      <c r="A388" s="295" t="s">
        <v>1161</v>
      </c>
      <c r="B388" s="296" t="s">
        <v>1162</v>
      </c>
      <c r="C388" s="72">
        <v>10670</v>
      </c>
      <c r="D388" s="73">
        <v>100</v>
      </c>
      <c r="E388" s="73">
        <v>35</v>
      </c>
      <c r="F388" s="74">
        <v>10535</v>
      </c>
      <c r="H388" s="194">
        <v>10670</v>
      </c>
      <c r="I388" s="194">
        <v>100</v>
      </c>
      <c r="J388" s="194">
        <v>35</v>
      </c>
      <c r="K388" s="194">
        <v>10535</v>
      </c>
      <c r="L388" s="194"/>
      <c r="N388" s="191">
        <f t="shared" si="15"/>
        <v>0</v>
      </c>
      <c r="O388" s="191">
        <f t="shared" si="16"/>
        <v>0</v>
      </c>
      <c r="P388" s="191">
        <f t="shared" si="17"/>
        <v>0</v>
      </c>
      <c r="Q388" s="253"/>
      <c r="R388" s="265"/>
      <c r="S388" s="265"/>
      <c r="T388" s="265"/>
      <c r="U388" s="265"/>
      <c r="W388" s="192"/>
      <c r="X388" s="192"/>
      <c r="Y388" s="192"/>
      <c r="Z388" s="192"/>
    </row>
    <row r="389" spans="1:26" ht="12.75">
      <c r="A389" s="1" t="s">
        <v>1163</v>
      </c>
      <c r="B389" s="3" t="s">
        <v>1164</v>
      </c>
      <c r="C389" s="72">
        <v>80019</v>
      </c>
      <c r="D389" s="73">
        <v>51334</v>
      </c>
      <c r="E389" s="73">
        <v>17967</v>
      </c>
      <c r="F389" s="74">
        <v>10718</v>
      </c>
      <c r="H389" s="194">
        <v>76633</v>
      </c>
      <c r="I389" s="194">
        <v>48826</v>
      </c>
      <c r="J389" s="194">
        <v>17089</v>
      </c>
      <c r="K389" s="194">
        <v>10718</v>
      </c>
      <c r="L389" s="194"/>
      <c r="N389" s="191">
        <f t="shared" si="15"/>
        <v>4.418462020278469</v>
      </c>
      <c r="O389" s="191">
        <f t="shared" si="16"/>
        <v>5.136607545160359</v>
      </c>
      <c r="P389" s="191">
        <f t="shared" si="17"/>
        <v>0</v>
      </c>
      <c r="Q389" s="250"/>
      <c r="R389" s="265">
        <v>193</v>
      </c>
      <c r="S389" s="265"/>
      <c r="T389" s="265"/>
      <c r="U389" s="265"/>
      <c r="W389" s="192">
        <v>412</v>
      </c>
      <c r="X389" s="192"/>
      <c r="Y389" s="192"/>
      <c r="Z389" s="192"/>
    </row>
    <row r="390" spans="1:26" ht="12.75">
      <c r="A390" s="1" t="s">
        <v>1165</v>
      </c>
      <c r="B390" s="3" t="s">
        <v>1166</v>
      </c>
      <c r="C390" s="72">
        <v>78905</v>
      </c>
      <c r="D390" s="73">
        <v>50511</v>
      </c>
      <c r="E390" s="73">
        <v>17679</v>
      </c>
      <c r="F390" s="74">
        <v>10715</v>
      </c>
      <c r="H390" s="194">
        <v>75573</v>
      </c>
      <c r="I390" s="194">
        <v>48043</v>
      </c>
      <c r="J390" s="194">
        <v>16815</v>
      </c>
      <c r="K390" s="194">
        <v>10715</v>
      </c>
      <c r="L390" s="194"/>
      <c r="N390" s="191">
        <f t="shared" si="15"/>
        <v>4.408982043851651</v>
      </c>
      <c r="O390" s="191">
        <f t="shared" si="16"/>
        <v>5.137064712861388</v>
      </c>
      <c r="P390" s="191">
        <f t="shared" si="17"/>
        <v>0</v>
      </c>
      <c r="Q390" s="250"/>
      <c r="R390" s="265">
        <v>22</v>
      </c>
      <c r="S390" s="265"/>
      <c r="T390" s="265"/>
      <c r="U390" s="265"/>
      <c r="W390" s="192">
        <v>26</v>
      </c>
      <c r="X390" s="192"/>
      <c r="Y390" s="192"/>
      <c r="Z390" s="192"/>
    </row>
    <row r="391" spans="1:26" ht="12.75">
      <c r="A391" s="1" t="s">
        <v>1167</v>
      </c>
      <c r="B391" s="3" t="s">
        <v>1168</v>
      </c>
      <c r="C391" s="72">
        <v>69013</v>
      </c>
      <c r="D391" s="73">
        <v>43199</v>
      </c>
      <c r="E391" s="73">
        <v>15120</v>
      </c>
      <c r="F391" s="74">
        <v>10694</v>
      </c>
      <c r="H391" s="194">
        <v>66164</v>
      </c>
      <c r="I391" s="194">
        <v>41089</v>
      </c>
      <c r="J391" s="194">
        <v>14381</v>
      </c>
      <c r="K391" s="194">
        <v>10694</v>
      </c>
      <c r="L391" s="194"/>
      <c r="N391" s="191">
        <f t="shared" si="15"/>
        <v>4.305966991112982</v>
      </c>
      <c r="O391" s="191">
        <f t="shared" si="16"/>
        <v>5.135194334250045</v>
      </c>
      <c r="P391" s="191">
        <f t="shared" si="17"/>
        <v>0</v>
      </c>
      <c r="Q391" s="250"/>
      <c r="R391" s="265">
        <v>126</v>
      </c>
      <c r="S391" s="265"/>
      <c r="T391" s="265"/>
      <c r="U391" s="265"/>
      <c r="W391" s="192">
        <v>185</v>
      </c>
      <c r="X391" s="192"/>
      <c r="Y391" s="192"/>
      <c r="Z391" s="192"/>
    </row>
    <row r="392" spans="1:26" ht="12.75">
      <c r="A392" s="1" t="s">
        <v>1169</v>
      </c>
      <c r="B392" s="3" t="s">
        <v>1170</v>
      </c>
      <c r="C392" s="72">
        <v>88949</v>
      </c>
      <c r="D392" s="73">
        <v>57932</v>
      </c>
      <c r="E392" s="73">
        <v>20276</v>
      </c>
      <c r="F392" s="74">
        <v>10741</v>
      </c>
      <c r="H392" s="194">
        <v>85127</v>
      </c>
      <c r="I392" s="194">
        <v>55101</v>
      </c>
      <c r="J392" s="194">
        <v>19285</v>
      </c>
      <c r="K392" s="194">
        <v>10741</v>
      </c>
      <c r="L392" s="194"/>
      <c r="N392" s="191">
        <f aca="true" t="shared" si="18" ref="N392:N445">IF(H392=0,"-",C392/H392*100-100)</f>
        <v>4.489762355069487</v>
      </c>
      <c r="O392" s="191">
        <f aca="true" t="shared" si="19" ref="O392:O445">IF(H392=0,"-",D392/I392*100-100)</f>
        <v>5.137837788787863</v>
      </c>
      <c r="P392" s="191">
        <f aca="true" t="shared" si="20" ref="P392:P445">IF(H392=0,"-",F392/(K392+L392)*100-100)</f>
        <v>0</v>
      </c>
      <c r="Q392" s="250"/>
      <c r="R392" s="265">
        <v>10</v>
      </c>
      <c r="S392" s="265"/>
      <c r="T392" s="265"/>
      <c r="U392" s="265"/>
      <c r="W392" s="192">
        <v>10</v>
      </c>
      <c r="X392" s="192"/>
      <c r="Y392" s="192"/>
      <c r="Z392" s="192"/>
    </row>
    <row r="393" spans="1:26" ht="12.75" hidden="1">
      <c r="A393" s="295" t="s">
        <v>1171</v>
      </c>
      <c r="B393" s="296" t="s">
        <v>1172</v>
      </c>
      <c r="C393" s="72">
        <v>12702</v>
      </c>
      <c r="D393" s="73">
        <v>100</v>
      </c>
      <c r="E393" s="73">
        <v>35</v>
      </c>
      <c r="F393" s="74">
        <v>12567</v>
      </c>
      <c r="H393" s="194">
        <v>12702</v>
      </c>
      <c r="I393" s="194">
        <v>100</v>
      </c>
      <c r="J393" s="194">
        <v>35</v>
      </c>
      <c r="K393" s="194">
        <v>12567</v>
      </c>
      <c r="L393" s="194"/>
      <c r="N393" s="191">
        <f t="shared" si="18"/>
        <v>0</v>
      </c>
      <c r="O393" s="191">
        <f t="shared" si="19"/>
        <v>0</v>
      </c>
      <c r="P393" s="191">
        <f t="shared" si="20"/>
        <v>0</v>
      </c>
      <c r="Q393" s="253"/>
      <c r="R393" s="265"/>
      <c r="S393" s="265"/>
      <c r="T393" s="265"/>
      <c r="U393" s="265"/>
      <c r="W393" s="192"/>
      <c r="X393" s="192"/>
      <c r="Y393" s="192"/>
      <c r="Z393" s="192"/>
    </row>
    <row r="394" spans="1:26" ht="12.75" hidden="1">
      <c r="A394" s="295" t="s">
        <v>1173</v>
      </c>
      <c r="B394" s="297" t="s">
        <v>1174</v>
      </c>
      <c r="C394" s="72">
        <v>91935</v>
      </c>
      <c r="D394" s="73">
        <v>58642</v>
      </c>
      <c r="E394" s="73">
        <v>20525</v>
      </c>
      <c r="F394" s="74">
        <v>12768</v>
      </c>
      <c r="H394" s="194">
        <v>88066</v>
      </c>
      <c r="I394" s="194">
        <v>55776</v>
      </c>
      <c r="J394" s="194">
        <v>19522</v>
      </c>
      <c r="K394" s="194">
        <v>12768</v>
      </c>
      <c r="L394" s="194"/>
      <c r="N394" s="191">
        <f t="shared" si="18"/>
        <v>4.393295937138063</v>
      </c>
      <c r="O394" s="191">
        <f t="shared" si="19"/>
        <v>5.138410786001145</v>
      </c>
      <c r="P394" s="191">
        <f t="shared" si="20"/>
        <v>0</v>
      </c>
      <c r="Q394" s="253"/>
      <c r="R394" s="265"/>
      <c r="S394" s="265"/>
      <c r="T394" s="265"/>
      <c r="U394" s="265"/>
      <c r="W394" s="192"/>
      <c r="X394" s="192"/>
      <c r="Y394" s="192"/>
      <c r="Z394" s="192"/>
    </row>
    <row r="395" spans="1:26" ht="12.75">
      <c r="A395" s="1" t="s">
        <v>1175</v>
      </c>
      <c r="B395" s="147" t="s">
        <v>1147</v>
      </c>
      <c r="C395" s="72">
        <v>93112</v>
      </c>
      <c r="D395" s="73">
        <v>59505</v>
      </c>
      <c r="E395" s="73">
        <v>20827</v>
      </c>
      <c r="F395" s="74">
        <v>12780</v>
      </c>
      <c r="H395" s="194">
        <v>89186</v>
      </c>
      <c r="I395" s="194">
        <v>56597</v>
      </c>
      <c r="J395" s="194">
        <v>19809</v>
      </c>
      <c r="K395" s="194">
        <v>12780</v>
      </c>
      <c r="L395" s="194"/>
      <c r="N395" s="191">
        <f t="shared" si="18"/>
        <v>4.402036194021491</v>
      </c>
      <c r="O395" s="191">
        <f t="shared" si="19"/>
        <v>5.138081523755673</v>
      </c>
      <c r="P395" s="191">
        <f t="shared" si="20"/>
        <v>0</v>
      </c>
      <c r="Q395" s="250"/>
      <c r="R395" s="265">
        <v>3</v>
      </c>
      <c r="S395" s="265"/>
      <c r="T395" s="265"/>
      <c r="U395" s="265"/>
      <c r="W395" s="192">
        <v>9</v>
      </c>
      <c r="X395" s="192"/>
      <c r="Y395" s="192"/>
      <c r="Z395" s="192"/>
    </row>
    <row r="396" spans="1:26" ht="12.75">
      <c r="A396" s="1" t="s">
        <v>1176</v>
      </c>
      <c r="B396" s="147" t="s">
        <v>1177</v>
      </c>
      <c r="C396" s="72">
        <v>101412</v>
      </c>
      <c r="D396" s="73">
        <v>65628</v>
      </c>
      <c r="E396" s="73">
        <v>22970</v>
      </c>
      <c r="F396" s="74">
        <v>12814</v>
      </c>
      <c r="H396" s="194">
        <v>97081</v>
      </c>
      <c r="I396" s="194">
        <v>62420</v>
      </c>
      <c r="J396" s="194">
        <v>21847</v>
      </c>
      <c r="K396" s="194">
        <v>12814</v>
      </c>
      <c r="L396" s="194"/>
      <c r="N396" s="191">
        <f t="shared" si="18"/>
        <v>4.46122310235782</v>
      </c>
      <c r="O396" s="191">
        <f t="shared" si="19"/>
        <v>5.139378404357586</v>
      </c>
      <c r="P396" s="191">
        <f t="shared" si="20"/>
        <v>0</v>
      </c>
      <c r="Q396" s="250"/>
      <c r="R396" s="265">
        <v>7</v>
      </c>
      <c r="S396" s="265"/>
      <c r="T396" s="265"/>
      <c r="U396" s="265"/>
      <c r="W396" s="192">
        <v>14</v>
      </c>
      <c r="X396" s="192"/>
      <c r="Y396" s="192"/>
      <c r="Z396" s="192"/>
    </row>
    <row r="397" spans="1:26" ht="12.75" hidden="1">
      <c r="A397" s="295" t="s">
        <v>1178</v>
      </c>
      <c r="B397" s="297" t="s">
        <v>1179</v>
      </c>
      <c r="C397" s="72">
        <v>103034</v>
      </c>
      <c r="D397" s="73">
        <v>66849</v>
      </c>
      <c r="E397" s="73">
        <v>23397</v>
      </c>
      <c r="F397" s="74">
        <v>12788</v>
      </c>
      <c r="H397" s="194">
        <v>98622</v>
      </c>
      <c r="I397" s="194">
        <v>63581</v>
      </c>
      <c r="J397" s="194">
        <v>22253</v>
      </c>
      <c r="K397" s="194">
        <v>12788</v>
      </c>
      <c r="L397" s="194"/>
      <c r="N397" s="191">
        <f t="shared" si="18"/>
        <v>4.473646853643203</v>
      </c>
      <c r="O397" s="191">
        <f t="shared" si="19"/>
        <v>5.13990028467623</v>
      </c>
      <c r="P397" s="191">
        <f t="shared" si="20"/>
        <v>0</v>
      </c>
      <c r="Q397" s="253"/>
      <c r="R397" s="265"/>
      <c r="S397" s="265"/>
      <c r="T397" s="265"/>
      <c r="U397" s="265"/>
      <c r="W397" s="192"/>
      <c r="X397" s="192"/>
      <c r="Y397" s="192"/>
      <c r="Z397" s="192"/>
    </row>
    <row r="398" spans="1:26" ht="12.75">
      <c r="A398" s="1" t="s">
        <v>1180</v>
      </c>
      <c r="B398" s="3" t="s">
        <v>1181</v>
      </c>
      <c r="C398" s="72">
        <v>99410</v>
      </c>
      <c r="D398" s="73">
        <v>64181</v>
      </c>
      <c r="E398" s="73">
        <v>22463</v>
      </c>
      <c r="F398" s="74">
        <v>12766</v>
      </c>
      <c r="H398" s="194">
        <v>95175</v>
      </c>
      <c r="I398" s="194">
        <v>61044</v>
      </c>
      <c r="J398" s="194">
        <v>21365</v>
      </c>
      <c r="K398" s="194">
        <v>12766</v>
      </c>
      <c r="L398" s="194"/>
      <c r="N398" s="191">
        <f t="shared" si="18"/>
        <v>4.449697924875238</v>
      </c>
      <c r="O398" s="191">
        <f t="shared" si="19"/>
        <v>5.138916191599492</v>
      </c>
      <c r="P398" s="191">
        <f t="shared" si="20"/>
        <v>0</v>
      </c>
      <c r="Q398" s="250"/>
      <c r="R398" s="266"/>
      <c r="S398" s="265"/>
      <c r="T398" s="265"/>
      <c r="U398" s="265"/>
      <c r="W398" s="192">
        <v>1</v>
      </c>
      <c r="X398" s="192"/>
      <c r="Y398" s="192"/>
      <c r="Z398" s="192"/>
    </row>
    <row r="399" spans="1:26" ht="12.75" hidden="1">
      <c r="A399" s="295" t="s">
        <v>1182</v>
      </c>
      <c r="B399" s="296" t="s">
        <v>1183</v>
      </c>
      <c r="C399" s="72">
        <v>10670</v>
      </c>
      <c r="D399" s="73">
        <v>100</v>
      </c>
      <c r="E399" s="73">
        <v>35</v>
      </c>
      <c r="F399" s="74">
        <v>10535</v>
      </c>
      <c r="H399" s="194">
        <v>10670</v>
      </c>
      <c r="I399" s="194">
        <v>100</v>
      </c>
      <c r="J399" s="194">
        <v>35</v>
      </c>
      <c r="K399" s="194">
        <v>10535</v>
      </c>
      <c r="L399" s="194"/>
      <c r="N399" s="191">
        <f t="shared" si="18"/>
        <v>0</v>
      </c>
      <c r="O399" s="191">
        <f t="shared" si="19"/>
        <v>0</v>
      </c>
      <c r="P399" s="191">
        <f t="shared" si="20"/>
        <v>0</v>
      </c>
      <c r="Q399" s="253"/>
      <c r="R399" s="265"/>
      <c r="S399" s="265"/>
      <c r="T399" s="265"/>
      <c r="U399" s="265"/>
      <c r="W399" s="192"/>
      <c r="X399" s="192"/>
      <c r="Y399" s="192"/>
      <c r="Z399" s="192"/>
    </row>
    <row r="400" spans="1:26" ht="12.75" hidden="1">
      <c r="A400" s="295" t="s">
        <v>1184</v>
      </c>
      <c r="B400" s="296" t="s">
        <v>1185</v>
      </c>
      <c r="C400" s="72">
        <v>62693</v>
      </c>
      <c r="D400" s="73">
        <v>38541</v>
      </c>
      <c r="E400" s="73">
        <v>13489</v>
      </c>
      <c r="F400" s="74">
        <v>10663</v>
      </c>
      <c r="H400" s="194">
        <v>60153</v>
      </c>
      <c r="I400" s="194">
        <v>36659</v>
      </c>
      <c r="J400" s="194">
        <v>12831</v>
      </c>
      <c r="K400" s="194">
        <v>10663</v>
      </c>
      <c r="L400" s="194"/>
      <c r="N400" s="191">
        <f t="shared" si="18"/>
        <v>4.222565790567387</v>
      </c>
      <c r="O400" s="191">
        <f t="shared" si="19"/>
        <v>5.133800703783507</v>
      </c>
      <c r="P400" s="191">
        <f t="shared" si="20"/>
        <v>0</v>
      </c>
      <c r="Q400" s="253"/>
      <c r="R400" s="265"/>
      <c r="S400" s="265"/>
      <c r="T400" s="265"/>
      <c r="U400" s="265"/>
      <c r="W400" s="192"/>
      <c r="X400" s="192"/>
      <c r="Y400" s="192"/>
      <c r="Z400" s="192"/>
    </row>
    <row r="401" spans="1:26" ht="12.75" hidden="1">
      <c r="A401" s="295" t="s">
        <v>1186</v>
      </c>
      <c r="B401" s="296" t="s">
        <v>1145</v>
      </c>
      <c r="C401" s="72">
        <v>10670</v>
      </c>
      <c r="D401" s="73">
        <v>100</v>
      </c>
      <c r="E401" s="73">
        <v>35</v>
      </c>
      <c r="F401" s="74">
        <v>10535</v>
      </c>
      <c r="H401" s="194">
        <v>10670</v>
      </c>
      <c r="I401" s="194">
        <v>100</v>
      </c>
      <c r="J401" s="194">
        <v>35</v>
      </c>
      <c r="K401" s="194">
        <v>10535</v>
      </c>
      <c r="L401" s="194"/>
      <c r="N401" s="191">
        <f t="shared" si="18"/>
        <v>0</v>
      </c>
      <c r="O401" s="191">
        <f t="shared" si="19"/>
        <v>0</v>
      </c>
      <c r="P401" s="191">
        <f t="shared" si="20"/>
        <v>0</v>
      </c>
      <c r="Q401" s="253"/>
      <c r="R401" s="265"/>
      <c r="S401" s="265"/>
      <c r="T401" s="265"/>
      <c r="U401" s="265"/>
      <c r="W401" s="192"/>
      <c r="X401" s="192"/>
      <c r="Y401" s="192"/>
      <c r="Z401" s="192"/>
    </row>
    <row r="402" spans="1:26" ht="12.75">
      <c r="A402" s="1" t="s">
        <v>1187</v>
      </c>
      <c r="B402" s="3" t="s">
        <v>1188</v>
      </c>
      <c r="C402" s="72">
        <v>78615</v>
      </c>
      <c r="D402" s="73">
        <v>50293</v>
      </c>
      <c r="E402" s="73">
        <v>17603</v>
      </c>
      <c r="F402" s="74">
        <v>10719</v>
      </c>
      <c r="H402" s="194">
        <v>75298</v>
      </c>
      <c r="I402" s="194">
        <v>47836</v>
      </c>
      <c r="J402" s="194">
        <v>16743</v>
      </c>
      <c r="K402" s="194">
        <v>10719</v>
      </c>
      <c r="L402" s="194"/>
      <c r="N402" s="191">
        <f t="shared" si="18"/>
        <v>4.405163483757875</v>
      </c>
      <c r="O402" s="191">
        <f t="shared" si="19"/>
        <v>5.1362990216573365</v>
      </c>
      <c r="P402" s="191">
        <f t="shared" si="20"/>
        <v>0</v>
      </c>
      <c r="Q402" s="250"/>
      <c r="R402" s="265">
        <v>30</v>
      </c>
      <c r="S402" s="265"/>
      <c r="T402" s="265"/>
      <c r="U402" s="265"/>
      <c r="W402" s="192">
        <v>109</v>
      </c>
      <c r="X402" s="192"/>
      <c r="Y402" s="192"/>
      <c r="Z402" s="192"/>
    </row>
    <row r="403" spans="1:26" ht="12.75" hidden="1">
      <c r="A403" s="295" t="s">
        <v>1189</v>
      </c>
      <c r="B403" s="296" t="s">
        <v>1190</v>
      </c>
      <c r="C403" s="72">
        <v>91485</v>
      </c>
      <c r="D403" s="73">
        <v>59801</v>
      </c>
      <c r="E403" s="73">
        <v>20930</v>
      </c>
      <c r="F403" s="74">
        <v>10754</v>
      </c>
      <c r="H403" s="194">
        <v>87539</v>
      </c>
      <c r="I403" s="194">
        <v>56878</v>
      </c>
      <c r="J403" s="194">
        <v>19907</v>
      </c>
      <c r="K403" s="194">
        <v>10754</v>
      </c>
      <c r="L403" s="194"/>
      <c r="N403" s="191">
        <f t="shared" si="18"/>
        <v>4.5077051371388706</v>
      </c>
      <c r="O403" s="191">
        <f t="shared" si="19"/>
        <v>5.139069587538245</v>
      </c>
      <c r="P403" s="191">
        <f t="shared" si="20"/>
        <v>0</v>
      </c>
      <c r="Q403" s="253"/>
      <c r="R403" s="265"/>
      <c r="S403" s="265"/>
      <c r="T403" s="265"/>
      <c r="U403" s="265"/>
      <c r="W403" s="192"/>
      <c r="X403" s="192"/>
      <c r="Y403" s="192"/>
      <c r="Z403" s="192"/>
    </row>
    <row r="404" spans="1:26" ht="12.75" hidden="1">
      <c r="A404" s="295" t="s">
        <v>1191</v>
      </c>
      <c r="B404" s="296" t="s">
        <v>1192</v>
      </c>
      <c r="C404" s="72">
        <v>99935</v>
      </c>
      <c r="D404" s="73">
        <v>66055</v>
      </c>
      <c r="E404" s="73">
        <v>23119</v>
      </c>
      <c r="F404" s="74">
        <v>10761</v>
      </c>
      <c r="H404" s="194">
        <v>95576</v>
      </c>
      <c r="I404" s="194">
        <v>62826</v>
      </c>
      <c r="J404" s="194">
        <v>21989</v>
      </c>
      <c r="K404" s="194">
        <v>10761</v>
      </c>
      <c r="L404" s="194"/>
      <c r="N404" s="191">
        <f t="shared" si="18"/>
        <v>4.560768393739025</v>
      </c>
      <c r="O404" s="191">
        <f t="shared" si="19"/>
        <v>5.139591888708495</v>
      </c>
      <c r="P404" s="191">
        <f t="shared" si="20"/>
        <v>0</v>
      </c>
      <c r="Q404" s="253"/>
      <c r="R404" s="265"/>
      <c r="S404" s="265"/>
      <c r="T404" s="265"/>
      <c r="U404" s="265"/>
      <c r="W404" s="192"/>
      <c r="X404" s="192"/>
      <c r="Y404" s="192"/>
      <c r="Z404" s="192"/>
    </row>
    <row r="405" spans="1:26" ht="12.75">
      <c r="A405" s="1" t="s">
        <v>1193</v>
      </c>
      <c r="B405" s="3" t="s">
        <v>1194</v>
      </c>
      <c r="C405" s="72">
        <v>88495</v>
      </c>
      <c r="D405" s="73">
        <v>57600</v>
      </c>
      <c r="E405" s="73">
        <v>20160</v>
      </c>
      <c r="F405" s="74">
        <v>10735</v>
      </c>
      <c r="H405" s="194">
        <v>84695</v>
      </c>
      <c r="I405" s="194">
        <v>54785</v>
      </c>
      <c r="J405" s="194">
        <v>19175</v>
      </c>
      <c r="K405" s="194">
        <v>10735</v>
      </c>
      <c r="L405" s="194"/>
      <c r="N405" s="191">
        <f t="shared" si="18"/>
        <v>4.486687525827975</v>
      </c>
      <c r="O405" s="191">
        <f t="shared" si="19"/>
        <v>5.138267774025735</v>
      </c>
      <c r="P405" s="191">
        <f t="shared" si="20"/>
        <v>0</v>
      </c>
      <c r="Q405" s="250"/>
      <c r="R405" s="265">
        <v>33</v>
      </c>
      <c r="S405" s="265"/>
      <c r="T405" s="265"/>
      <c r="U405" s="265"/>
      <c r="W405" s="192">
        <v>69</v>
      </c>
      <c r="X405" s="192"/>
      <c r="Y405" s="192"/>
      <c r="Z405" s="192"/>
    </row>
    <row r="406" spans="1:26" ht="12.75" hidden="1">
      <c r="A406" s="295" t="s">
        <v>1195</v>
      </c>
      <c r="B406" s="296" t="s">
        <v>1196</v>
      </c>
      <c r="C406" s="72">
        <v>86183</v>
      </c>
      <c r="D406" s="73">
        <v>55882</v>
      </c>
      <c r="E406" s="73">
        <v>19559</v>
      </c>
      <c r="F406" s="74">
        <v>10742</v>
      </c>
      <c r="H406" s="194">
        <v>82496</v>
      </c>
      <c r="I406" s="194">
        <v>53151</v>
      </c>
      <c r="J406" s="194">
        <v>18603</v>
      </c>
      <c r="K406" s="194">
        <v>10742</v>
      </c>
      <c r="L406" s="194"/>
      <c r="N406" s="191">
        <f t="shared" si="18"/>
        <v>4.469307602792867</v>
      </c>
      <c r="O406" s="191">
        <f t="shared" si="19"/>
        <v>5.138191191134695</v>
      </c>
      <c r="P406" s="191">
        <f t="shared" si="20"/>
        <v>0</v>
      </c>
      <c r="Q406" s="253"/>
      <c r="R406" s="265"/>
      <c r="S406" s="265"/>
      <c r="T406" s="265"/>
      <c r="U406" s="265"/>
      <c r="W406" s="192"/>
      <c r="X406" s="192"/>
      <c r="Y406" s="192"/>
      <c r="Z406" s="192"/>
    </row>
    <row r="407" spans="1:26" ht="12.75" hidden="1">
      <c r="A407" s="295" t="s">
        <v>1197</v>
      </c>
      <c r="B407" s="296" t="s">
        <v>1198</v>
      </c>
      <c r="C407" s="72">
        <v>92832</v>
      </c>
      <c r="D407" s="73">
        <v>60814</v>
      </c>
      <c r="E407" s="73">
        <v>21285</v>
      </c>
      <c r="F407" s="74">
        <v>10733</v>
      </c>
      <c r="H407" s="194">
        <v>88820</v>
      </c>
      <c r="I407" s="194">
        <v>57842</v>
      </c>
      <c r="J407" s="194">
        <v>20245</v>
      </c>
      <c r="K407" s="194">
        <v>10733</v>
      </c>
      <c r="L407" s="194"/>
      <c r="N407" s="191">
        <f t="shared" si="18"/>
        <v>4.517000675523548</v>
      </c>
      <c r="O407" s="191">
        <f t="shared" si="19"/>
        <v>5.138134919262825</v>
      </c>
      <c r="P407" s="191">
        <f t="shared" si="20"/>
        <v>0</v>
      </c>
      <c r="Q407" s="253"/>
      <c r="R407" s="265"/>
      <c r="S407" s="265"/>
      <c r="T407" s="265"/>
      <c r="U407" s="265"/>
      <c r="W407" s="192"/>
      <c r="X407" s="192"/>
      <c r="Y407" s="192"/>
      <c r="Z407" s="192"/>
    </row>
    <row r="408" spans="1:26" ht="12.75">
      <c r="A408" s="1" t="s">
        <v>1199</v>
      </c>
      <c r="B408" s="3" t="s">
        <v>1200</v>
      </c>
      <c r="C408" s="72">
        <v>90121</v>
      </c>
      <c r="D408" s="73">
        <v>58799</v>
      </c>
      <c r="E408" s="73">
        <v>20580</v>
      </c>
      <c r="F408" s="74">
        <v>10742</v>
      </c>
      <c r="H408" s="194">
        <v>86241</v>
      </c>
      <c r="I408" s="194">
        <v>55925</v>
      </c>
      <c r="J408" s="194">
        <v>19574</v>
      </c>
      <c r="K408" s="194">
        <v>10742</v>
      </c>
      <c r="L408" s="194"/>
      <c r="N408" s="191">
        <f t="shared" si="18"/>
        <v>4.4990201876137945</v>
      </c>
      <c r="O408" s="191">
        <f t="shared" si="19"/>
        <v>5.139025480554309</v>
      </c>
      <c r="P408" s="191">
        <f t="shared" si="20"/>
        <v>0</v>
      </c>
      <c r="Q408" s="250"/>
      <c r="R408" s="265">
        <v>7</v>
      </c>
      <c r="S408" s="265"/>
      <c r="T408" s="265"/>
      <c r="U408" s="265"/>
      <c r="W408" s="192">
        <v>11</v>
      </c>
      <c r="X408" s="192"/>
      <c r="Y408" s="192"/>
      <c r="Z408" s="192"/>
    </row>
    <row r="409" spans="1:26" ht="12.75">
      <c r="A409" s="1" t="s">
        <v>1201</v>
      </c>
      <c r="B409" s="3" t="s">
        <v>1202</v>
      </c>
      <c r="C409" s="72">
        <v>90121</v>
      </c>
      <c r="D409" s="73">
        <v>58799</v>
      </c>
      <c r="E409" s="73">
        <v>20580</v>
      </c>
      <c r="F409" s="74">
        <v>10742</v>
      </c>
      <c r="H409" s="194">
        <v>86241</v>
      </c>
      <c r="I409" s="194">
        <v>55925</v>
      </c>
      <c r="J409" s="194">
        <v>19574</v>
      </c>
      <c r="K409" s="194">
        <v>10742</v>
      </c>
      <c r="L409" s="194"/>
      <c r="N409" s="191">
        <f t="shared" si="18"/>
        <v>4.4990201876137945</v>
      </c>
      <c r="O409" s="191">
        <f t="shared" si="19"/>
        <v>5.139025480554309</v>
      </c>
      <c r="P409" s="191">
        <f t="shared" si="20"/>
        <v>0</v>
      </c>
      <c r="Q409" s="250"/>
      <c r="R409" s="265">
        <v>47</v>
      </c>
      <c r="S409" s="265"/>
      <c r="T409" s="265"/>
      <c r="U409" s="265"/>
      <c r="W409" s="192">
        <v>73</v>
      </c>
      <c r="X409" s="192"/>
      <c r="Y409" s="192"/>
      <c r="Z409" s="192"/>
    </row>
    <row r="410" spans="1:26" ht="12.75">
      <c r="A410" s="1" t="s">
        <v>1203</v>
      </c>
      <c r="B410" s="3" t="s">
        <v>1204</v>
      </c>
      <c r="C410" s="72">
        <v>90121</v>
      </c>
      <c r="D410" s="73">
        <v>58799</v>
      </c>
      <c r="E410" s="73">
        <v>20580</v>
      </c>
      <c r="F410" s="74">
        <v>10742</v>
      </c>
      <c r="H410" s="194">
        <v>86241</v>
      </c>
      <c r="I410" s="194">
        <v>55925</v>
      </c>
      <c r="J410" s="194">
        <v>19574</v>
      </c>
      <c r="K410" s="194">
        <v>10742</v>
      </c>
      <c r="L410" s="194"/>
      <c r="N410" s="191">
        <f t="shared" si="18"/>
        <v>4.4990201876137945</v>
      </c>
      <c r="O410" s="191">
        <f t="shared" si="19"/>
        <v>5.139025480554309</v>
      </c>
      <c r="P410" s="191">
        <f t="shared" si="20"/>
        <v>0</v>
      </c>
      <c r="Q410" s="250"/>
      <c r="R410" s="265">
        <v>11</v>
      </c>
      <c r="S410" s="265"/>
      <c r="T410" s="265"/>
      <c r="U410" s="265"/>
      <c r="W410" s="192">
        <v>21</v>
      </c>
      <c r="X410" s="192"/>
      <c r="Y410" s="192"/>
      <c r="Z410" s="192"/>
    </row>
    <row r="411" spans="1:26" ht="12.75" hidden="1">
      <c r="A411" s="295" t="s">
        <v>1205</v>
      </c>
      <c r="B411" s="296" t="s">
        <v>1206</v>
      </c>
      <c r="C411" s="72">
        <v>77193</v>
      </c>
      <c r="D411" s="73">
        <v>49242</v>
      </c>
      <c r="E411" s="73">
        <v>17235</v>
      </c>
      <c r="F411" s="74">
        <v>10716</v>
      </c>
      <c r="H411" s="194">
        <v>73945</v>
      </c>
      <c r="I411" s="194">
        <v>46836</v>
      </c>
      <c r="J411" s="194">
        <v>16393</v>
      </c>
      <c r="K411" s="194">
        <v>10716</v>
      </c>
      <c r="L411" s="194"/>
      <c r="N411" s="191">
        <f t="shared" si="18"/>
        <v>4.392453850835082</v>
      </c>
      <c r="O411" s="191">
        <f t="shared" si="19"/>
        <v>5.137074045605942</v>
      </c>
      <c r="P411" s="191">
        <f t="shared" si="20"/>
        <v>0</v>
      </c>
      <c r="Q411" s="253"/>
      <c r="R411" s="265"/>
      <c r="S411" s="265"/>
      <c r="T411" s="265"/>
      <c r="U411" s="265"/>
      <c r="W411" s="192"/>
      <c r="X411" s="192"/>
      <c r="Y411" s="192"/>
      <c r="Z411" s="192"/>
    </row>
    <row r="412" spans="1:26" ht="12.75">
      <c r="A412" s="1" t="s">
        <v>1207</v>
      </c>
      <c r="B412" s="3" t="s">
        <v>1208</v>
      </c>
      <c r="C412" s="72">
        <v>79313</v>
      </c>
      <c r="D412" s="73">
        <v>50817</v>
      </c>
      <c r="E412" s="73">
        <v>17786</v>
      </c>
      <c r="F412" s="74">
        <v>10710</v>
      </c>
      <c r="H412" s="194">
        <v>75961</v>
      </c>
      <c r="I412" s="194">
        <v>48334</v>
      </c>
      <c r="J412" s="194">
        <v>16917</v>
      </c>
      <c r="K412" s="194">
        <v>10710</v>
      </c>
      <c r="L412" s="194"/>
      <c r="N412" s="191">
        <f t="shared" si="18"/>
        <v>4.412790774213079</v>
      </c>
      <c r="O412" s="191">
        <f t="shared" si="19"/>
        <v>5.1371705217859045</v>
      </c>
      <c r="P412" s="191">
        <f t="shared" si="20"/>
        <v>0</v>
      </c>
      <c r="Q412" s="250"/>
      <c r="R412" s="265">
        <v>15</v>
      </c>
      <c r="S412" s="265"/>
      <c r="T412" s="265"/>
      <c r="U412" s="265"/>
      <c r="W412" s="192">
        <v>34</v>
      </c>
      <c r="X412" s="192"/>
      <c r="Y412" s="192"/>
      <c r="Z412" s="192"/>
    </row>
    <row r="413" spans="1:26" ht="12.75" hidden="1">
      <c r="A413" s="295" t="s">
        <v>1209</v>
      </c>
      <c r="B413" s="296" t="s">
        <v>1210</v>
      </c>
      <c r="C413" s="72">
        <v>62693</v>
      </c>
      <c r="D413" s="73">
        <v>38541</v>
      </c>
      <c r="E413" s="73">
        <v>13489</v>
      </c>
      <c r="F413" s="74">
        <v>10663</v>
      </c>
      <c r="H413" s="194">
        <v>60153</v>
      </c>
      <c r="I413" s="194">
        <v>36659</v>
      </c>
      <c r="J413" s="194">
        <v>12831</v>
      </c>
      <c r="K413" s="194">
        <v>10663</v>
      </c>
      <c r="L413" s="194"/>
      <c r="N413" s="191">
        <f t="shared" si="18"/>
        <v>4.222565790567387</v>
      </c>
      <c r="O413" s="191">
        <f t="shared" si="19"/>
        <v>5.133800703783507</v>
      </c>
      <c r="P413" s="191">
        <f t="shared" si="20"/>
        <v>0</v>
      </c>
      <c r="Q413" s="253"/>
      <c r="R413" s="265"/>
      <c r="S413" s="265"/>
      <c r="T413" s="265"/>
      <c r="U413" s="265"/>
      <c r="W413" s="192"/>
      <c r="X413" s="192"/>
      <c r="Y413" s="192"/>
      <c r="Z413" s="192"/>
    </row>
    <row r="414" spans="1:26" ht="12.75">
      <c r="A414" s="1" t="s">
        <v>1211</v>
      </c>
      <c r="B414" s="3" t="s">
        <v>1212</v>
      </c>
      <c r="C414" s="72">
        <v>82815</v>
      </c>
      <c r="D414" s="73">
        <v>53399</v>
      </c>
      <c r="E414" s="73">
        <v>18690</v>
      </c>
      <c r="F414" s="74">
        <v>10726</v>
      </c>
      <c r="H414" s="194">
        <v>79293</v>
      </c>
      <c r="I414" s="194">
        <v>50790</v>
      </c>
      <c r="J414" s="194">
        <v>17777</v>
      </c>
      <c r="K414" s="194">
        <v>10726</v>
      </c>
      <c r="L414" s="194"/>
      <c r="N414" s="191">
        <f t="shared" si="18"/>
        <v>4.441754000983707</v>
      </c>
      <c r="O414" s="191">
        <f t="shared" si="19"/>
        <v>5.136837960228391</v>
      </c>
      <c r="P414" s="191">
        <f t="shared" si="20"/>
        <v>0</v>
      </c>
      <c r="Q414" s="250"/>
      <c r="R414" s="265">
        <v>2</v>
      </c>
      <c r="S414" s="265"/>
      <c r="T414" s="265"/>
      <c r="U414" s="265"/>
      <c r="W414" s="192">
        <v>13</v>
      </c>
      <c r="X414" s="192"/>
      <c r="Y414" s="192"/>
      <c r="Z414" s="192"/>
    </row>
    <row r="415" spans="1:26" ht="12.75" hidden="1">
      <c r="A415" s="295" t="s">
        <v>1213</v>
      </c>
      <c r="B415" s="296" t="s">
        <v>1214</v>
      </c>
      <c r="C415" s="72">
        <v>79368</v>
      </c>
      <c r="D415" s="73">
        <v>50858</v>
      </c>
      <c r="E415" s="73">
        <v>17800</v>
      </c>
      <c r="F415" s="74">
        <v>10710</v>
      </c>
      <c r="H415" s="194">
        <v>76014</v>
      </c>
      <c r="I415" s="194">
        <v>48373</v>
      </c>
      <c r="J415" s="194">
        <v>16931</v>
      </c>
      <c r="K415" s="194">
        <v>10710</v>
      </c>
      <c r="L415" s="194"/>
      <c r="N415" s="191">
        <f t="shared" si="18"/>
        <v>4.412345094324735</v>
      </c>
      <c r="O415" s="191">
        <f t="shared" si="19"/>
        <v>5.137163293572854</v>
      </c>
      <c r="P415" s="191">
        <f t="shared" si="20"/>
        <v>0</v>
      </c>
      <c r="Q415" s="253"/>
      <c r="R415" s="265"/>
      <c r="S415" s="265"/>
      <c r="T415" s="265"/>
      <c r="U415" s="265"/>
      <c r="W415" s="192"/>
      <c r="X415" s="192"/>
      <c r="Y415" s="192"/>
      <c r="Z415" s="192"/>
    </row>
    <row r="416" spans="1:26" ht="12.75" hidden="1">
      <c r="A416" s="295" t="s">
        <v>1215</v>
      </c>
      <c r="B416" s="296" t="s">
        <v>1216</v>
      </c>
      <c r="C416" s="72">
        <v>93340</v>
      </c>
      <c r="D416" s="73">
        <v>59669</v>
      </c>
      <c r="E416" s="73">
        <v>20884</v>
      </c>
      <c r="F416" s="74">
        <v>12787</v>
      </c>
      <c r="H416" s="194">
        <v>89404</v>
      </c>
      <c r="I416" s="194">
        <v>56753</v>
      </c>
      <c r="J416" s="194">
        <v>19864</v>
      </c>
      <c r="K416" s="194">
        <v>12787</v>
      </c>
      <c r="L416" s="194"/>
      <c r="N416" s="191">
        <f t="shared" si="18"/>
        <v>4.402487584448124</v>
      </c>
      <c r="O416" s="191">
        <f t="shared" si="19"/>
        <v>5.1380543759801185</v>
      </c>
      <c r="P416" s="191">
        <f t="shared" si="20"/>
        <v>0</v>
      </c>
      <c r="Q416" s="253"/>
      <c r="R416" s="265"/>
      <c r="S416" s="265"/>
      <c r="T416" s="265"/>
      <c r="U416" s="265"/>
      <c r="W416" s="192"/>
      <c r="X416" s="192"/>
      <c r="Y416" s="192"/>
      <c r="Z416" s="192"/>
    </row>
    <row r="417" spans="1:26" ht="12.75" hidden="1">
      <c r="A417" s="295" t="s">
        <v>1217</v>
      </c>
      <c r="B417" s="296" t="s">
        <v>1218</v>
      </c>
      <c r="C417" s="72">
        <v>88340</v>
      </c>
      <c r="D417" s="73">
        <v>55986</v>
      </c>
      <c r="E417" s="73">
        <v>19595</v>
      </c>
      <c r="F417" s="74">
        <v>12759</v>
      </c>
      <c r="H417" s="194">
        <v>84647</v>
      </c>
      <c r="I417" s="194">
        <v>53250</v>
      </c>
      <c r="J417" s="194">
        <v>18638</v>
      </c>
      <c r="K417" s="194">
        <v>12759</v>
      </c>
      <c r="L417" s="194"/>
      <c r="N417" s="191">
        <f t="shared" si="18"/>
        <v>4.362824435597233</v>
      </c>
      <c r="O417" s="191">
        <f t="shared" si="19"/>
        <v>5.138028169014078</v>
      </c>
      <c r="P417" s="191">
        <f t="shared" si="20"/>
        <v>0</v>
      </c>
      <c r="Q417" s="253"/>
      <c r="R417" s="265"/>
      <c r="S417" s="265"/>
      <c r="T417" s="265"/>
      <c r="U417" s="265"/>
      <c r="W417" s="192"/>
      <c r="X417" s="192"/>
      <c r="Y417" s="192"/>
      <c r="Z417" s="192"/>
    </row>
    <row r="418" spans="1:26" ht="12.75" hidden="1">
      <c r="A418" s="295" t="s">
        <v>1219</v>
      </c>
      <c r="B418" s="296" t="s">
        <v>1220</v>
      </c>
      <c r="C418" s="72">
        <v>96455</v>
      </c>
      <c r="D418" s="73">
        <v>61956</v>
      </c>
      <c r="E418" s="73">
        <v>21685</v>
      </c>
      <c r="F418" s="74">
        <v>12814</v>
      </c>
      <c r="H418" s="194">
        <v>92367</v>
      </c>
      <c r="I418" s="194">
        <v>58928</v>
      </c>
      <c r="J418" s="194">
        <v>20625</v>
      </c>
      <c r="K418" s="194">
        <v>12814</v>
      </c>
      <c r="L418" s="194"/>
      <c r="N418" s="191">
        <f t="shared" si="18"/>
        <v>4.425823075340759</v>
      </c>
      <c r="O418" s="191">
        <f t="shared" si="19"/>
        <v>5.138474070051586</v>
      </c>
      <c r="P418" s="191">
        <f t="shared" si="20"/>
        <v>0</v>
      </c>
      <c r="Q418" s="253"/>
      <c r="R418" s="265"/>
      <c r="S418" s="265"/>
      <c r="T418" s="265"/>
      <c r="U418" s="265"/>
      <c r="W418" s="192"/>
      <c r="X418" s="192"/>
      <c r="Y418" s="192"/>
      <c r="Z418" s="192"/>
    </row>
    <row r="419" spans="1:26" ht="12.75" hidden="1">
      <c r="A419" s="295" t="s">
        <v>1221</v>
      </c>
      <c r="B419" s="296" t="s">
        <v>1222</v>
      </c>
      <c r="C419" s="72">
        <v>99820</v>
      </c>
      <c r="D419" s="73">
        <v>64470</v>
      </c>
      <c r="E419" s="73">
        <v>22565</v>
      </c>
      <c r="F419" s="74">
        <v>12785</v>
      </c>
      <c r="H419" s="194">
        <v>95566</v>
      </c>
      <c r="I419" s="194">
        <v>61319</v>
      </c>
      <c r="J419" s="194">
        <v>21462</v>
      </c>
      <c r="K419" s="194">
        <v>12785</v>
      </c>
      <c r="L419" s="194"/>
      <c r="N419" s="191">
        <f t="shared" si="18"/>
        <v>4.451373919594829</v>
      </c>
      <c r="O419" s="191">
        <f t="shared" si="19"/>
        <v>5.138700892056306</v>
      </c>
      <c r="P419" s="191">
        <f t="shared" si="20"/>
        <v>0</v>
      </c>
      <c r="Q419" s="253"/>
      <c r="R419" s="265"/>
      <c r="S419" s="265"/>
      <c r="T419" s="265"/>
      <c r="U419" s="265"/>
      <c r="W419" s="192"/>
      <c r="X419" s="192"/>
      <c r="Y419" s="192"/>
      <c r="Z419" s="192"/>
    </row>
    <row r="420" spans="1:26" ht="12.75" hidden="1">
      <c r="A420" s="295" t="s">
        <v>1223</v>
      </c>
      <c r="B420" s="296" t="s">
        <v>1224</v>
      </c>
      <c r="C420" s="72">
        <v>99606</v>
      </c>
      <c r="D420" s="73">
        <v>64316</v>
      </c>
      <c r="E420" s="73">
        <v>22511</v>
      </c>
      <c r="F420" s="74">
        <v>12779</v>
      </c>
      <c r="H420" s="194">
        <v>95361</v>
      </c>
      <c r="I420" s="194">
        <v>61172</v>
      </c>
      <c r="J420" s="194">
        <v>21410</v>
      </c>
      <c r="K420" s="194">
        <v>12779</v>
      </c>
      <c r="L420" s="194"/>
      <c r="N420" s="191">
        <f t="shared" si="18"/>
        <v>4.451505332368583</v>
      </c>
      <c r="O420" s="191">
        <f t="shared" si="19"/>
        <v>5.1396063558490965</v>
      </c>
      <c r="P420" s="191">
        <f t="shared" si="20"/>
        <v>0</v>
      </c>
      <c r="Q420" s="253"/>
      <c r="R420" s="265"/>
      <c r="S420" s="265"/>
      <c r="T420" s="265"/>
      <c r="U420" s="265"/>
      <c r="W420" s="192"/>
      <c r="X420" s="192"/>
      <c r="Y420" s="192"/>
      <c r="Z420" s="192"/>
    </row>
    <row r="421" spans="1:26" ht="12.75" hidden="1">
      <c r="A421" s="295" t="s">
        <v>1225</v>
      </c>
      <c r="B421" s="296" t="s">
        <v>1226</v>
      </c>
      <c r="C421" s="72">
        <v>87716</v>
      </c>
      <c r="D421" s="73">
        <v>55538</v>
      </c>
      <c r="E421" s="73">
        <v>19438</v>
      </c>
      <c r="F421" s="74">
        <v>12740</v>
      </c>
      <c r="H421" s="194">
        <v>84052</v>
      </c>
      <c r="I421" s="194">
        <v>52824</v>
      </c>
      <c r="J421" s="194">
        <v>18488</v>
      </c>
      <c r="K421" s="194">
        <v>12740</v>
      </c>
      <c r="L421" s="194"/>
      <c r="N421" s="191">
        <f t="shared" si="18"/>
        <v>4.359206205682199</v>
      </c>
      <c r="O421" s="191">
        <f t="shared" si="19"/>
        <v>5.137816144176895</v>
      </c>
      <c r="P421" s="191">
        <f t="shared" si="20"/>
        <v>0</v>
      </c>
      <c r="Q421" s="253"/>
      <c r="R421" s="265"/>
      <c r="S421" s="265"/>
      <c r="T421" s="265"/>
      <c r="U421" s="265"/>
      <c r="W421" s="192"/>
      <c r="X421" s="192"/>
      <c r="Y421" s="192"/>
      <c r="Z421" s="192"/>
    </row>
    <row r="422" spans="1:26" ht="12.75" hidden="1">
      <c r="A422" s="295" t="s">
        <v>1227</v>
      </c>
      <c r="B422" s="296" t="s">
        <v>1228</v>
      </c>
      <c r="C422" s="72">
        <v>87741</v>
      </c>
      <c r="D422" s="73">
        <v>55538</v>
      </c>
      <c r="E422" s="73">
        <v>19438</v>
      </c>
      <c r="F422" s="74">
        <v>12765</v>
      </c>
      <c r="H422" s="194">
        <v>84077</v>
      </c>
      <c r="I422" s="194">
        <v>52824</v>
      </c>
      <c r="J422" s="194">
        <v>18488</v>
      </c>
      <c r="K422" s="194">
        <v>12765</v>
      </c>
      <c r="L422" s="194"/>
      <c r="N422" s="191">
        <f t="shared" si="18"/>
        <v>4.357910011061293</v>
      </c>
      <c r="O422" s="191">
        <f t="shared" si="19"/>
        <v>5.137816144176895</v>
      </c>
      <c r="P422" s="191">
        <f t="shared" si="20"/>
        <v>0</v>
      </c>
      <c r="Q422" s="253"/>
      <c r="R422" s="265"/>
      <c r="S422" s="265"/>
      <c r="T422" s="265"/>
      <c r="U422" s="265"/>
      <c r="W422" s="192"/>
      <c r="X422" s="192"/>
      <c r="Y422" s="192"/>
      <c r="Z422" s="192"/>
    </row>
    <row r="423" spans="1:26" ht="12.75" hidden="1">
      <c r="A423" s="295" t="s">
        <v>1229</v>
      </c>
      <c r="B423" s="296" t="s">
        <v>1230</v>
      </c>
      <c r="C423" s="72">
        <v>78375</v>
      </c>
      <c r="D423" s="73">
        <v>50122</v>
      </c>
      <c r="E423" s="73">
        <v>17543</v>
      </c>
      <c r="F423" s="74">
        <v>10710</v>
      </c>
      <c r="H423" s="194">
        <v>75069</v>
      </c>
      <c r="I423" s="194">
        <v>47673</v>
      </c>
      <c r="J423" s="194">
        <v>16686</v>
      </c>
      <c r="K423" s="194">
        <v>10710</v>
      </c>
      <c r="L423" s="194"/>
      <c r="N423" s="191">
        <f t="shared" si="18"/>
        <v>4.403948367501911</v>
      </c>
      <c r="O423" s="191">
        <f t="shared" si="19"/>
        <v>5.137079688712689</v>
      </c>
      <c r="P423" s="191">
        <f t="shared" si="20"/>
        <v>0</v>
      </c>
      <c r="Q423" s="253"/>
      <c r="R423" s="265"/>
      <c r="S423" s="265"/>
      <c r="T423" s="265"/>
      <c r="U423" s="265"/>
      <c r="W423" s="192"/>
      <c r="X423" s="192"/>
      <c r="Y423" s="192"/>
      <c r="Z423" s="192"/>
    </row>
    <row r="424" spans="1:26" ht="12.75" hidden="1">
      <c r="A424" s="295" t="s">
        <v>1231</v>
      </c>
      <c r="B424" s="296" t="s">
        <v>1232</v>
      </c>
      <c r="C424" s="72">
        <v>79984</v>
      </c>
      <c r="D424" s="73">
        <v>51317</v>
      </c>
      <c r="E424" s="73">
        <v>17961</v>
      </c>
      <c r="F424" s="74">
        <v>10706</v>
      </c>
      <c r="H424" s="194">
        <v>76600</v>
      </c>
      <c r="I424" s="194">
        <v>48810</v>
      </c>
      <c r="J424" s="194">
        <v>17084</v>
      </c>
      <c r="K424" s="194">
        <v>10706</v>
      </c>
      <c r="L424" s="194"/>
      <c r="N424" s="191">
        <f t="shared" si="18"/>
        <v>4.417754569190606</v>
      </c>
      <c r="O424" s="191">
        <f t="shared" si="19"/>
        <v>5.136242573243194</v>
      </c>
      <c r="P424" s="191">
        <f t="shared" si="20"/>
        <v>0</v>
      </c>
      <c r="Q424" s="253"/>
      <c r="R424" s="265"/>
      <c r="S424" s="265"/>
      <c r="T424" s="265"/>
      <c r="U424" s="265"/>
      <c r="W424" s="192"/>
      <c r="X424" s="192"/>
      <c r="Y424" s="192"/>
      <c r="Z424" s="192"/>
    </row>
    <row r="425" spans="1:26" ht="12.75" hidden="1">
      <c r="A425" s="295" t="s">
        <v>1233</v>
      </c>
      <c r="B425" s="296" t="s">
        <v>1234</v>
      </c>
      <c r="C425" s="72">
        <v>10670</v>
      </c>
      <c r="D425" s="73">
        <v>100</v>
      </c>
      <c r="E425" s="73">
        <v>35</v>
      </c>
      <c r="F425" s="74">
        <v>10535</v>
      </c>
      <c r="H425" s="194">
        <v>10670</v>
      </c>
      <c r="I425" s="194">
        <v>100</v>
      </c>
      <c r="J425" s="194">
        <v>35</v>
      </c>
      <c r="K425" s="194">
        <v>10535</v>
      </c>
      <c r="L425" s="194"/>
      <c r="N425" s="191">
        <f t="shared" si="18"/>
        <v>0</v>
      </c>
      <c r="O425" s="191">
        <f t="shared" si="19"/>
        <v>0</v>
      </c>
      <c r="P425" s="191">
        <f t="shared" si="20"/>
        <v>0</v>
      </c>
      <c r="Q425" s="253"/>
      <c r="R425" s="265"/>
      <c r="S425" s="265"/>
      <c r="T425" s="265"/>
      <c r="U425" s="265"/>
      <c r="W425" s="192"/>
      <c r="X425" s="192"/>
      <c r="Y425" s="192"/>
      <c r="Z425" s="192"/>
    </row>
    <row r="426" spans="1:26" ht="12.75">
      <c r="A426" s="1" t="s">
        <v>1235</v>
      </c>
      <c r="B426" s="3" t="s">
        <v>1236</v>
      </c>
      <c r="C426" s="72">
        <v>74267</v>
      </c>
      <c r="D426" s="73">
        <v>47082</v>
      </c>
      <c r="E426" s="73">
        <v>16479</v>
      </c>
      <c r="F426" s="74">
        <v>10706</v>
      </c>
      <c r="H426" s="194">
        <v>71162</v>
      </c>
      <c r="I426" s="194">
        <v>44782</v>
      </c>
      <c r="J426" s="194">
        <v>15674</v>
      </c>
      <c r="K426" s="194">
        <v>10706</v>
      </c>
      <c r="L426" s="194"/>
      <c r="N426" s="191">
        <f t="shared" si="18"/>
        <v>4.363283775048487</v>
      </c>
      <c r="O426" s="191">
        <f t="shared" si="19"/>
        <v>5.135992139698999</v>
      </c>
      <c r="P426" s="191">
        <f t="shared" si="20"/>
        <v>0</v>
      </c>
      <c r="Q426" s="250"/>
      <c r="R426" s="265"/>
      <c r="S426" s="265"/>
      <c r="T426" s="265"/>
      <c r="U426" s="265"/>
      <c r="W426" s="192">
        <v>2</v>
      </c>
      <c r="X426" s="192"/>
      <c r="Y426" s="192"/>
      <c r="Z426" s="192"/>
    </row>
    <row r="427" spans="1:26" ht="12.75" hidden="1">
      <c r="A427" s="295" t="s">
        <v>1237</v>
      </c>
      <c r="B427" s="296" t="s">
        <v>1238</v>
      </c>
      <c r="C427" s="72">
        <v>81094</v>
      </c>
      <c r="D427" s="73">
        <v>52143</v>
      </c>
      <c r="E427" s="73">
        <v>18250</v>
      </c>
      <c r="F427" s="74">
        <v>10701</v>
      </c>
      <c r="H427" s="194">
        <v>77654</v>
      </c>
      <c r="I427" s="194">
        <v>49595</v>
      </c>
      <c r="J427" s="194">
        <v>17358</v>
      </c>
      <c r="K427" s="194">
        <v>10701</v>
      </c>
      <c r="L427" s="194"/>
      <c r="N427" s="191">
        <f t="shared" si="18"/>
        <v>4.429907023463059</v>
      </c>
      <c r="O427" s="191">
        <f t="shared" si="19"/>
        <v>5.137614678899084</v>
      </c>
      <c r="P427" s="191">
        <f t="shared" si="20"/>
        <v>0</v>
      </c>
      <c r="Q427" s="253"/>
      <c r="R427" s="265"/>
      <c r="S427" s="265"/>
      <c r="T427" s="265"/>
      <c r="U427" s="265"/>
      <c r="W427" s="192"/>
      <c r="X427" s="192"/>
      <c r="Y427" s="192"/>
      <c r="Z427" s="192"/>
    </row>
    <row r="428" spans="1:26" ht="12.75" hidden="1">
      <c r="A428" s="295" t="s">
        <v>1239</v>
      </c>
      <c r="B428" s="296" t="s">
        <v>1240</v>
      </c>
      <c r="C428" s="72">
        <v>113857</v>
      </c>
      <c r="D428" s="73">
        <v>76337</v>
      </c>
      <c r="E428" s="73">
        <v>26718</v>
      </c>
      <c r="F428" s="74">
        <v>10802</v>
      </c>
      <c r="H428" s="194">
        <v>108819</v>
      </c>
      <c r="I428" s="194">
        <v>72605</v>
      </c>
      <c r="J428" s="194">
        <v>25412</v>
      </c>
      <c r="K428" s="194">
        <v>10802</v>
      </c>
      <c r="L428" s="194"/>
      <c r="N428" s="191">
        <f t="shared" si="18"/>
        <v>4.629706209393575</v>
      </c>
      <c r="O428" s="191">
        <f t="shared" si="19"/>
        <v>5.1401418635080205</v>
      </c>
      <c r="P428" s="191">
        <f t="shared" si="20"/>
        <v>0</v>
      </c>
      <c r="Q428" s="253"/>
      <c r="R428" s="265"/>
      <c r="S428" s="265"/>
      <c r="T428" s="265"/>
      <c r="U428" s="265"/>
      <c r="W428" s="192"/>
      <c r="X428" s="192"/>
      <c r="Y428" s="192"/>
      <c r="Z428" s="192"/>
    </row>
    <row r="429" spans="1:26" ht="12.75" hidden="1">
      <c r="A429" s="295" t="s">
        <v>1241</v>
      </c>
      <c r="B429" s="296" t="s">
        <v>1242</v>
      </c>
      <c r="C429" s="72">
        <v>113703</v>
      </c>
      <c r="D429" s="73">
        <v>76223</v>
      </c>
      <c r="E429" s="73">
        <v>26678</v>
      </c>
      <c r="F429" s="74">
        <v>10802</v>
      </c>
      <c r="H429" s="194">
        <v>108672</v>
      </c>
      <c r="I429" s="194">
        <v>72496</v>
      </c>
      <c r="J429" s="194">
        <v>25374</v>
      </c>
      <c r="K429" s="194">
        <v>10802</v>
      </c>
      <c r="L429" s="194"/>
      <c r="N429" s="191">
        <f t="shared" si="18"/>
        <v>4.629527385159008</v>
      </c>
      <c r="O429" s="191">
        <f t="shared" si="19"/>
        <v>5.140973295078339</v>
      </c>
      <c r="P429" s="191">
        <f t="shared" si="20"/>
        <v>0</v>
      </c>
      <c r="Q429" s="253"/>
      <c r="R429" s="265"/>
      <c r="S429" s="265"/>
      <c r="T429" s="265"/>
      <c r="U429" s="265"/>
      <c r="W429" s="192"/>
      <c r="X429" s="192"/>
      <c r="Y429" s="192"/>
      <c r="Z429" s="192"/>
    </row>
    <row r="430" spans="1:26" ht="12.75" hidden="1">
      <c r="A430" s="295" t="s">
        <v>1243</v>
      </c>
      <c r="B430" s="297" t="s">
        <v>1489</v>
      </c>
      <c r="C430" s="72">
        <v>74270</v>
      </c>
      <c r="D430" s="73">
        <v>47091</v>
      </c>
      <c r="E430" s="73">
        <v>16482</v>
      </c>
      <c r="F430" s="74">
        <v>10697</v>
      </c>
      <c r="H430" s="194">
        <v>71165</v>
      </c>
      <c r="I430" s="194">
        <v>44791</v>
      </c>
      <c r="J430" s="194">
        <v>15677</v>
      </c>
      <c r="K430" s="194">
        <v>10697</v>
      </c>
      <c r="L430" s="194"/>
      <c r="N430" s="191">
        <f t="shared" si="18"/>
        <v>4.363099838403713</v>
      </c>
      <c r="O430" s="191">
        <f t="shared" si="19"/>
        <v>5.134960148244062</v>
      </c>
      <c r="P430" s="191">
        <f t="shared" si="20"/>
        <v>0</v>
      </c>
      <c r="Q430" s="253"/>
      <c r="R430" s="265"/>
      <c r="S430" s="265"/>
      <c r="T430" s="265"/>
      <c r="U430" s="265"/>
      <c r="W430" s="192"/>
      <c r="X430" s="192"/>
      <c r="Y430" s="192"/>
      <c r="Z430" s="192"/>
    </row>
    <row r="431" spans="1:26" ht="12.75" hidden="1">
      <c r="A431" s="295" t="s">
        <v>1244</v>
      </c>
      <c r="B431" s="296" t="s">
        <v>1245</v>
      </c>
      <c r="C431" s="72">
        <v>108358</v>
      </c>
      <c r="D431" s="73">
        <v>70790</v>
      </c>
      <c r="E431" s="73">
        <v>24777</v>
      </c>
      <c r="F431" s="74">
        <v>12791</v>
      </c>
      <c r="H431" s="194">
        <v>103685</v>
      </c>
      <c r="I431" s="194">
        <v>67329</v>
      </c>
      <c r="J431" s="194">
        <v>23565</v>
      </c>
      <c r="K431" s="194">
        <v>12791</v>
      </c>
      <c r="L431" s="194"/>
      <c r="N431" s="191">
        <f t="shared" si="18"/>
        <v>4.5069199980710835</v>
      </c>
      <c r="O431" s="191">
        <f t="shared" si="19"/>
        <v>5.140429829642514</v>
      </c>
      <c r="P431" s="191">
        <f t="shared" si="20"/>
        <v>0</v>
      </c>
      <c r="Q431" s="253"/>
      <c r="R431" s="265"/>
      <c r="S431" s="265"/>
      <c r="T431" s="265"/>
      <c r="U431" s="265"/>
      <c r="W431" s="192"/>
      <c r="X431" s="192"/>
      <c r="Y431" s="192"/>
      <c r="Z431" s="192"/>
    </row>
    <row r="432" spans="1:26" ht="12.75" hidden="1">
      <c r="A432" s="295" t="s">
        <v>1246</v>
      </c>
      <c r="B432" s="296" t="s">
        <v>1247</v>
      </c>
      <c r="C432" s="76">
        <v>101529</v>
      </c>
      <c r="D432" s="77">
        <v>65732</v>
      </c>
      <c r="E432" s="77">
        <v>23006</v>
      </c>
      <c r="F432" s="78">
        <v>12791</v>
      </c>
      <c r="H432" s="201">
        <v>97192</v>
      </c>
      <c r="I432" s="201">
        <v>62519</v>
      </c>
      <c r="J432" s="201">
        <v>21882</v>
      </c>
      <c r="K432" s="201">
        <v>12791</v>
      </c>
      <c r="L432" s="201"/>
      <c r="N432" s="191">
        <f t="shared" si="18"/>
        <v>4.462301423985508</v>
      </c>
      <c r="O432" s="191">
        <f t="shared" si="19"/>
        <v>5.139237671747793</v>
      </c>
      <c r="P432" s="191">
        <f t="shared" si="20"/>
        <v>0</v>
      </c>
      <c r="Q432" s="253"/>
      <c r="R432" s="265"/>
      <c r="S432" s="265"/>
      <c r="T432" s="265"/>
      <c r="U432" s="265"/>
      <c r="W432" s="192"/>
      <c r="X432" s="192"/>
      <c r="Y432" s="192"/>
      <c r="Z432" s="192"/>
    </row>
    <row r="433" spans="1:26" ht="12.75" hidden="1">
      <c r="A433" s="295" t="s">
        <v>1248</v>
      </c>
      <c r="B433" s="296" t="s">
        <v>1249</v>
      </c>
      <c r="C433" s="76">
        <v>101529</v>
      </c>
      <c r="D433" s="77">
        <v>65732</v>
      </c>
      <c r="E433" s="77">
        <v>23006</v>
      </c>
      <c r="F433" s="78">
        <v>12791</v>
      </c>
      <c r="H433" s="201">
        <v>97192</v>
      </c>
      <c r="I433" s="201">
        <v>62519</v>
      </c>
      <c r="J433" s="201">
        <v>21882</v>
      </c>
      <c r="K433" s="201">
        <v>12791</v>
      </c>
      <c r="L433" s="201"/>
      <c r="N433" s="191">
        <f t="shared" si="18"/>
        <v>4.462301423985508</v>
      </c>
      <c r="O433" s="191">
        <f t="shared" si="19"/>
        <v>5.139237671747793</v>
      </c>
      <c r="P433" s="191">
        <f t="shared" si="20"/>
        <v>0</v>
      </c>
      <c r="Q433" s="253"/>
      <c r="R433" s="265"/>
      <c r="S433" s="265"/>
      <c r="T433" s="265"/>
      <c r="U433" s="265"/>
      <c r="W433" s="192"/>
      <c r="X433" s="192"/>
      <c r="Y433" s="192"/>
      <c r="Z433" s="192"/>
    </row>
    <row r="434" spans="1:26" ht="12.75" hidden="1">
      <c r="A434" s="295" t="s">
        <v>1250</v>
      </c>
      <c r="B434" s="296" t="s">
        <v>1251</v>
      </c>
      <c r="C434" s="72">
        <v>101529</v>
      </c>
      <c r="D434" s="73">
        <v>65732</v>
      </c>
      <c r="E434" s="73">
        <v>23006</v>
      </c>
      <c r="F434" s="74">
        <v>12791</v>
      </c>
      <c r="H434" s="194">
        <v>97192</v>
      </c>
      <c r="I434" s="194">
        <v>62519</v>
      </c>
      <c r="J434" s="194">
        <v>21882</v>
      </c>
      <c r="K434" s="194">
        <v>12791</v>
      </c>
      <c r="L434" s="194"/>
      <c r="N434" s="191">
        <f t="shared" si="18"/>
        <v>4.462301423985508</v>
      </c>
      <c r="O434" s="191">
        <f t="shared" si="19"/>
        <v>5.139237671747793</v>
      </c>
      <c r="P434" s="191">
        <f t="shared" si="20"/>
        <v>0</v>
      </c>
      <c r="Q434" s="253"/>
      <c r="R434" s="265"/>
      <c r="S434" s="265"/>
      <c r="T434" s="265"/>
      <c r="U434" s="265"/>
      <c r="W434" s="192"/>
      <c r="X434" s="192"/>
      <c r="Y434" s="192"/>
      <c r="Z434" s="192"/>
    </row>
    <row r="435" spans="1:26" ht="12.75">
      <c r="A435" s="1" t="s">
        <v>1252</v>
      </c>
      <c r="B435" s="3" t="s">
        <v>1253</v>
      </c>
      <c r="C435" s="72">
        <v>107747</v>
      </c>
      <c r="D435" s="73">
        <v>70312</v>
      </c>
      <c r="E435" s="73">
        <v>24609</v>
      </c>
      <c r="F435" s="74">
        <v>12826</v>
      </c>
      <c r="H435" s="194">
        <v>103107</v>
      </c>
      <c r="I435" s="194">
        <v>66875</v>
      </c>
      <c r="J435" s="194">
        <v>23406</v>
      </c>
      <c r="K435" s="194">
        <v>12826</v>
      </c>
      <c r="L435" s="194"/>
      <c r="N435" s="191">
        <f t="shared" si="18"/>
        <v>4.500179425257272</v>
      </c>
      <c r="O435" s="191">
        <f t="shared" si="19"/>
        <v>5.1394392523364445</v>
      </c>
      <c r="P435" s="191">
        <f t="shared" si="20"/>
        <v>0</v>
      </c>
      <c r="Q435" s="250"/>
      <c r="R435" s="265">
        <f>14+1</f>
        <v>15</v>
      </c>
      <c r="S435" s="265"/>
      <c r="T435" s="265"/>
      <c r="U435" s="265"/>
      <c r="W435" s="192">
        <v>16</v>
      </c>
      <c r="X435" s="192"/>
      <c r="Y435" s="192"/>
      <c r="Z435" s="192"/>
    </row>
    <row r="436" spans="1:26" ht="12.75">
      <c r="A436" s="1" t="s">
        <v>1254</v>
      </c>
      <c r="B436" s="3" t="s">
        <v>1255</v>
      </c>
      <c r="C436" s="72">
        <v>90121</v>
      </c>
      <c r="D436" s="73">
        <v>58799</v>
      </c>
      <c r="E436" s="73">
        <v>20580</v>
      </c>
      <c r="F436" s="74">
        <v>10742</v>
      </c>
      <c r="H436" s="194">
        <v>86241</v>
      </c>
      <c r="I436" s="194">
        <v>55925</v>
      </c>
      <c r="J436" s="194">
        <v>19574</v>
      </c>
      <c r="K436" s="194">
        <v>10742</v>
      </c>
      <c r="L436" s="194"/>
      <c r="N436" s="191">
        <f t="shared" si="18"/>
        <v>4.4990201876137945</v>
      </c>
      <c r="O436" s="191">
        <f t="shared" si="19"/>
        <v>5.139025480554309</v>
      </c>
      <c r="P436" s="191">
        <f t="shared" si="20"/>
        <v>0</v>
      </c>
      <c r="Q436" s="250"/>
      <c r="R436" s="265"/>
      <c r="S436" s="265"/>
      <c r="T436" s="265"/>
      <c r="U436" s="265"/>
      <c r="W436" s="192">
        <v>56</v>
      </c>
      <c r="X436" s="192"/>
      <c r="Y436" s="192"/>
      <c r="Z436" s="192"/>
    </row>
    <row r="437" spans="1:26" ht="12.75" hidden="1">
      <c r="A437" s="295" t="s">
        <v>1256</v>
      </c>
      <c r="B437" s="296" t="s">
        <v>1257</v>
      </c>
      <c r="C437" s="72">
        <v>5441</v>
      </c>
      <c r="D437" s="73">
        <v>200</v>
      </c>
      <c r="E437" s="73">
        <v>70</v>
      </c>
      <c r="F437" s="74">
        <v>5171</v>
      </c>
      <c r="H437" s="194">
        <v>5441</v>
      </c>
      <c r="I437" s="194">
        <v>200</v>
      </c>
      <c r="J437" s="194">
        <v>70</v>
      </c>
      <c r="K437" s="194">
        <v>5171</v>
      </c>
      <c r="L437" s="194"/>
      <c r="N437" s="191">
        <f t="shared" si="18"/>
        <v>0</v>
      </c>
      <c r="O437" s="191">
        <f t="shared" si="19"/>
        <v>0</v>
      </c>
      <c r="P437" s="191">
        <f t="shared" si="20"/>
        <v>0</v>
      </c>
      <c r="Q437" s="253"/>
      <c r="R437" s="265"/>
      <c r="S437" s="265"/>
      <c r="T437" s="265"/>
      <c r="U437" s="265"/>
      <c r="W437" s="192"/>
      <c r="X437" s="192"/>
      <c r="Y437" s="192"/>
      <c r="Z437" s="192"/>
    </row>
    <row r="438" spans="1:26" ht="12.75" hidden="1">
      <c r="A438" s="295" t="s">
        <v>1258</v>
      </c>
      <c r="B438" s="296" t="s">
        <v>1259</v>
      </c>
      <c r="C438" s="72">
        <v>79314</v>
      </c>
      <c r="D438" s="73">
        <v>50819</v>
      </c>
      <c r="E438" s="73">
        <v>17787</v>
      </c>
      <c r="F438" s="74">
        <v>10708</v>
      </c>
      <c r="H438" s="194">
        <v>75962</v>
      </c>
      <c r="I438" s="194">
        <v>48336</v>
      </c>
      <c r="J438" s="194">
        <v>16918</v>
      </c>
      <c r="K438" s="194">
        <v>10708</v>
      </c>
      <c r="L438" s="194"/>
      <c r="N438" s="191">
        <f t="shared" si="18"/>
        <v>4.412732682130539</v>
      </c>
      <c r="O438" s="191">
        <f t="shared" si="19"/>
        <v>5.136957960940094</v>
      </c>
      <c r="P438" s="191">
        <f t="shared" si="20"/>
        <v>0</v>
      </c>
      <c r="Q438" s="253"/>
      <c r="R438" s="265"/>
      <c r="S438" s="265"/>
      <c r="T438" s="265"/>
      <c r="U438" s="265"/>
      <c r="W438" s="192"/>
      <c r="X438" s="192"/>
      <c r="Y438" s="192"/>
      <c r="Z438" s="192"/>
    </row>
    <row r="439" spans="1:26" ht="12.75" hidden="1">
      <c r="A439" s="295" t="s">
        <v>1260</v>
      </c>
      <c r="B439" s="296" t="s">
        <v>1261</v>
      </c>
      <c r="C439" s="72">
        <v>87925</v>
      </c>
      <c r="D439" s="73">
        <v>55682</v>
      </c>
      <c r="E439" s="73">
        <v>19489</v>
      </c>
      <c r="F439" s="74">
        <v>12754</v>
      </c>
      <c r="H439" s="194">
        <v>84251</v>
      </c>
      <c r="I439" s="194">
        <v>52961</v>
      </c>
      <c r="J439" s="194">
        <v>18536</v>
      </c>
      <c r="K439" s="194">
        <v>12754</v>
      </c>
      <c r="L439" s="194"/>
      <c r="N439" s="191">
        <f t="shared" si="18"/>
        <v>4.3607791005448036</v>
      </c>
      <c r="O439" s="191">
        <f t="shared" si="19"/>
        <v>5.137742867392987</v>
      </c>
      <c r="P439" s="191">
        <f t="shared" si="20"/>
        <v>0</v>
      </c>
      <c r="Q439" s="253"/>
      <c r="R439" s="265"/>
      <c r="S439" s="265"/>
      <c r="T439" s="265"/>
      <c r="U439" s="265"/>
      <c r="W439" s="192"/>
      <c r="X439" s="192"/>
      <c r="Y439" s="192"/>
      <c r="Z439" s="192"/>
    </row>
    <row r="440" spans="1:26" ht="13.5" thickBot="1">
      <c r="A440" s="1" t="s">
        <v>1262</v>
      </c>
      <c r="B440" s="3" t="s">
        <v>1263</v>
      </c>
      <c r="C440" s="72">
        <v>80417</v>
      </c>
      <c r="D440" s="73">
        <v>51634</v>
      </c>
      <c r="E440" s="73">
        <v>18072</v>
      </c>
      <c r="F440" s="74">
        <v>10711</v>
      </c>
      <c r="H440" s="194">
        <v>77011</v>
      </c>
      <c r="I440" s="194">
        <v>49111</v>
      </c>
      <c r="J440" s="194">
        <v>17189</v>
      </c>
      <c r="K440" s="194">
        <v>10711</v>
      </c>
      <c r="L440" s="194"/>
      <c r="N440" s="191">
        <f t="shared" si="18"/>
        <v>4.4227448026905165</v>
      </c>
      <c r="O440" s="191">
        <f t="shared" si="19"/>
        <v>5.137341939687644</v>
      </c>
      <c r="P440" s="191">
        <f t="shared" si="20"/>
        <v>0</v>
      </c>
      <c r="Q440" s="250"/>
      <c r="R440" s="265">
        <v>22</v>
      </c>
      <c r="S440" s="265"/>
      <c r="T440" s="265"/>
      <c r="U440" s="265"/>
      <c r="W440" s="192">
        <v>39</v>
      </c>
      <c r="X440" s="192"/>
      <c r="Y440" s="192"/>
      <c r="Z440" s="192"/>
    </row>
    <row r="441" spans="1:26" ht="12.75" hidden="1">
      <c r="A441" s="295" t="s">
        <v>1264</v>
      </c>
      <c r="B441" s="296" t="s">
        <v>1265</v>
      </c>
      <c r="C441" s="72">
        <v>129040</v>
      </c>
      <c r="D441" s="73">
        <v>92490</v>
      </c>
      <c r="E441" s="73">
        <v>32372</v>
      </c>
      <c r="F441" s="74">
        <v>4178</v>
      </c>
      <c r="H441" s="194">
        <v>122927</v>
      </c>
      <c r="I441" s="194">
        <v>87962</v>
      </c>
      <c r="J441" s="194">
        <v>30787</v>
      </c>
      <c r="K441" s="194">
        <v>4178</v>
      </c>
      <c r="L441" s="194"/>
      <c r="N441" s="191">
        <f t="shared" si="18"/>
        <v>4.972870077362984</v>
      </c>
      <c r="O441" s="191">
        <f t="shared" si="19"/>
        <v>5.147677406152653</v>
      </c>
      <c r="P441" s="191">
        <f t="shared" si="20"/>
        <v>0</v>
      </c>
      <c r="Q441" s="253"/>
      <c r="R441" s="265"/>
      <c r="S441" s="265"/>
      <c r="T441" s="265"/>
      <c r="U441" s="265"/>
      <c r="W441" s="192"/>
      <c r="X441" s="192"/>
      <c r="Y441" s="192"/>
      <c r="Z441" s="192"/>
    </row>
    <row r="442" spans="1:26" ht="13.5" hidden="1" thickBot="1">
      <c r="A442" s="299" t="s">
        <v>1267</v>
      </c>
      <c r="B442" s="300" t="s">
        <v>1265</v>
      </c>
      <c r="C442" s="135">
        <v>129175</v>
      </c>
      <c r="D442" s="136">
        <v>92590</v>
      </c>
      <c r="E442" s="136">
        <v>32407</v>
      </c>
      <c r="F442" s="138">
        <v>4178</v>
      </c>
      <c r="H442" s="194">
        <v>123062</v>
      </c>
      <c r="I442" s="194">
        <v>88062</v>
      </c>
      <c r="J442" s="194">
        <v>30822</v>
      </c>
      <c r="K442" s="194">
        <v>4178</v>
      </c>
      <c r="L442" s="194"/>
      <c r="N442" s="191">
        <f t="shared" si="18"/>
        <v>4.967414799044391</v>
      </c>
      <c r="O442" s="191">
        <f t="shared" si="19"/>
        <v>5.141831891167598</v>
      </c>
      <c r="P442" s="191">
        <f t="shared" si="20"/>
        <v>0</v>
      </c>
      <c r="Q442" s="253"/>
      <c r="R442" s="265"/>
      <c r="S442" s="265"/>
      <c r="T442" s="265"/>
      <c r="U442" s="265"/>
      <c r="W442" s="192"/>
      <c r="X442" s="192"/>
      <c r="Y442" s="192"/>
      <c r="Z442" s="192"/>
    </row>
    <row r="443" spans="1:26" ht="12.75" hidden="1">
      <c r="A443" s="267" t="s">
        <v>1270</v>
      </c>
      <c r="B443" s="268" t="s">
        <v>1265</v>
      </c>
      <c r="C443" s="133">
        <v>0</v>
      </c>
      <c r="D443" s="134">
        <v>0</v>
      </c>
      <c r="E443" s="134">
        <v>0</v>
      </c>
      <c r="F443" s="134">
        <v>0</v>
      </c>
      <c r="H443" s="194">
        <v>0</v>
      </c>
      <c r="I443" s="194">
        <v>0</v>
      </c>
      <c r="J443" s="194">
        <v>0</v>
      </c>
      <c r="K443" s="194">
        <v>0</v>
      </c>
      <c r="L443" s="194"/>
      <c r="N443" s="191" t="str">
        <f t="shared" si="18"/>
        <v>-</v>
      </c>
      <c r="O443" s="191" t="str">
        <f t="shared" si="19"/>
        <v>-</v>
      </c>
      <c r="P443" s="191" t="str">
        <f t="shared" si="20"/>
        <v>-</v>
      </c>
      <c r="Q443" s="253"/>
      <c r="R443" s="265"/>
      <c r="S443" s="265"/>
      <c r="T443" s="265"/>
      <c r="U443" s="265"/>
      <c r="W443" s="192"/>
      <c r="X443" s="192"/>
      <c r="Y443" s="192"/>
      <c r="Z443" s="192"/>
    </row>
    <row r="444" spans="1:26" ht="12.75" hidden="1">
      <c r="A444" s="295" t="s">
        <v>1284</v>
      </c>
      <c r="B444" s="296" t="s">
        <v>1285</v>
      </c>
      <c r="C444" s="72">
        <v>63500</v>
      </c>
      <c r="D444" s="73">
        <v>43161</v>
      </c>
      <c r="E444" s="73">
        <v>15106</v>
      </c>
      <c r="F444" s="73">
        <v>5233</v>
      </c>
      <c r="H444" s="194">
        <v>60661</v>
      </c>
      <c r="I444" s="194">
        <v>41058</v>
      </c>
      <c r="J444" s="194">
        <v>14370</v>
      </c>
      <c r="K444" s="194">
        <v>5233</v>
      </c>
      <c r="L444" s="194"/>
      <c r="N444" s="191">
        <f t="shared" si="18"/>
        <v>4.680107482567038</v>
      </c>
      <c r="O444" s="191">
        <f t="shared" si="19"/>
        <v>5.122022504749381</v>
      </c>
      <c r="P444" s="191">
        <f t="shared" si="20"/>
        <v>0</v>
      </c>
      <c r="Q444" s="250"/>
      <c r="R444" s="265">
        <v>22</v>
      </c>
      <c r="S444" s="265"/>
      <c r="T444" s="265"/>
      <c r="U444" s="265"/>
      <c r="W444" s="192">
        <v>68</v>
      </c>
      <c r="X444" s="192"/>
      <c r="Y444" s="192"/>
      <c r="Z444" s="192"/>
    </row>
    <row r="445" spans="1:26" ht="13.5" hidden="1" thickBot="1">
      <c r="A445" s="301" t="s">
        <v>1286</v>
      </c>
      <c r="B445" s="302" t="s">
        <v>1287</v>
      </c>
      <c r="C445" s="135">
        <v>0</v>
      </c>
      <c r="D445" s="136">
        <v>0</v>
      </c>
      <c r="E445" s="136">
        <v>0</v>
      </c>
      <c r="F445" s="136">
        <v>0</v>
      </c>
      <c r="H445" s="197">
        <v>0</v>
      </c>
      <c r="I445" s="197">
        <v>0</v>
      </c>
      <c r="J445" s="197">
        <v>0</v>
      </c>
      <c r="K445" s="197">
        <v>0</v>
      </c>
      <c r="L445" s="197"/>
      <c r="N445" s="191" t="str">
        <f t="shared" si="18"/>
        <v>-</v>
      </c>
      <c r="O445" s="191" t="str">
        <f t="shared" si="19"/>
        <v>-</v>
      </c>
      <c r="P445" s="191" t="str">
        <f t="shared" si="20"/>
        <v>-</v>
      </c>
      <c r="Q445" s="253"/>
      <c r="R445" s="265"/>
      <c r="S445" s="265"/>
      <c r="T445" s="265"/>
      <c r="U445" s="265"/>
      <c r="W445" s="192"/>
      <c r="X445" s="192"/>
      <c r="Y445" s="192"/>
      <c r="Z445" s="192"/>
    </row>
    <row r="446" spans="1:6" ht="12.75">
      <c r="A446" s="310"/>
      <c r="B446" s="310"/>
      <c r="C446" s="215"/>
      <c r="D446" s="215"/>
      <c r="E446" s="215"/>
      <c r="F446" s="215"/>
    </row>
  </sheetData>
  <sheetProtection password="CA43" sheet="1"/>
  <mergeCells count="19">
    <mergeCell ref="A2:F2"/>
    <mergeCell ref="A3:F3"/>
    <mergeCell ref="E5:E6"/>
    <mergeCell ref="H5:L5"/>
    <mergeCell ref="N5:P5"/>
    <mergeCell ref="A5:A6"/>
    <mergeCell ref="B5:B6"/>
    <mergeCell ref="C5:C6"/>
    <mergeCell ref="D5:D6"/>
    <mergeCell ref="F5:F6"/>
    <mergeCell ref="C4:F4"/>
    <mergeCell ref="W5:W6"/>
    <mergeCell ref="X5:X6"/>
    <mergeCell ref="Y5:Y6"/>
    <mergeCell ref="Z5:Z6"/>
    <mergeCell ref="R5:R6"/>
    <mergeCell ref="S5:S6"/>
    <mergeCell ref="T5:T6"/>
    <mergeCell ref="U5:U6"/>
  </mergeCells>
  <conditionalFormatting sqref="A7:A14 A357:A380 A442:A443">
    <cfRule type="containsText" priority="6" dxfId="84" operator="containsText" stopIfTrue="1" text="L">
      <formula>NOT(ISERROR(SEARCH("L",A7)))</formula>
    </cfRule>
    <cfRule type="containsText" priority="7" dxfId="83" operator="containsText" stopIfTrue="1" text="L">
      <formula>NOT(ISERROR(SEARCH("L",A7)))</formula>
    </cfRule>
    <cfRule type="containsText" priority="8" dxfId="82" operator="containsText" stopIfTrue="1" text="L">
      <formula>NOT(ISERROR(SEARCH("L",A7)))</formula>
    </cfRule>
  </conditionalFormatting>
  <conditionalFormatting sqref="A7:A445">
    <cfRule type="containsText" priority="4" dxfId="39" operator="containsText" stopIfTrue="1" text="J">
      <formula>NOT(ISERROR(SEARCH("J",A7)))</formula>
    </cfRule>
    <cfRule type="containsText" priority="5" dxfId="38" operator="containsText" stopIfTrue="1" text="L">
      <formula>NOT(ISERROR(SEARCH("L",A7)))</formula>
    </cfRule>
  </conditionalFormatting>
  <conditionalFormatting sqref="W7:Z445">
    <cfRule type="cellIs" priority="3" dxfId="0" operator="greaterThan" stopIfTrue="1">
      <formula>0</formula>
    </cfRule>
  </conditionalFormatting>
  <conditionalFormatting sqref="R7:U445">
    <cfRule type="cellIs" priority="2" dxfId="0" operator="greaterThan" stopIfTrue="1">
      <formula>0</formula>
    </cfRule>
  </conditionalFormatting>
  <conditionalFormatting sqref="R7:U445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3" horizontalDpi="600" verticalDpi="600" orientation="portrait" paperSize="9" scale="80" r:id="rId3"/>
  <headerFooter alignWithMargins="0">
    <oddFooter>&amp;CStránka &amp;P</oddFooter>
  </headerFooter>
  <rowBreaks count="1" manualBreakCount="1">
    <brk id="304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5"/>
  <sheetViews>
    <sheetView zoomScale="90" zoomScaleNormal="90" workbookViewId="0" topLeftCell="A21">
      <selection activeCell="A86" sqref="A86:IV86"/>
    </sheetView>
  </sheetViews>
  <sheetFormatPr defaultColWidth="9.140625" defaultRowHeight="12.75"/>
  <cols>
    <col min="1" max="1" width="14.7109375" style="16" customWidth="1"/>
    <col min="2" max="2" width="56.00390625" style="16" customWidth="1"/>
    <col min="3" max="6" width="10.7109375" style="14" customWidth="1"/>
    <col min="7" max="7" width="5.00390625" style="9" hidden="1" customWidth="1"/>
    <col min="8" max="12" width="7.8515625" style="161" hidden="1" customWidth="1"/>
    <col min="13" max="13" width="4.00390625" style="161" hidden="1" customWidth="1"/>
    <col min="14" max="16" width="7.8515625" style="161" hidden="1" customWidth="1"/>
    <col min="17" max="17" width="3.421875" style="161" hidden="1" customWidth="1"/>
    <col min="18" max="21" width="7.8515625" style="161" hidden="1" customWidth="1"/>
    <col min="22" max="22" width="3.421875" style="161" hidden="1" customWidth="1"/>
    <col min="23" max="26" width="7.8515625" style="161" hidden="1" customWidth="1"/>
    <col min="27" max="16384" width="9.140625" style="9" customWidth="1"/>
  </cols>
  <sheetData>
    <row r="1" spans="1:26" s="233" customFormat="1" ht="27" customHeight="1" thickBot="1">
      <c r="A1" s="227" t="s">
        <v>2915</v>
      </c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62" t="s">
        <v>2073</v>
      </c>
      <c r="B2" s="363"/>
      <c r="C2" s="363"/>
      <c r="D2" s="363"/>
      <c r="E2" s="363"/>
      <c r="F2" s="364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36.75" customHeight="1">
      <c r="A3" s="352" t="s">
        <v>2070</v>
      </c>
      <c r="B3" s="352"/>
      <c r="C3" s="352"/>
      <c r="D3" s="352"/>
      <c r="E3" s="352"/>
      <c r="F3" s="352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8.25" customHeight="1" thickBot="1">
      <c r="A4" s="109"/>
      <c r="B4" s="110"/>
      <c r="C4" s="344"/>
      <c r="D4" s="344"/>
      <c r="E4" s="344"/>
      <c r="F4" s="344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 t="s">
        <v>2858</v>
      </c>
      <c r="S4" s="162"/>
      <c r="T4" s="162"/>
      <c r="U4" s="162"/>
      <c r="V4" s="161"/>
      <c r="W4" s="162" t="s">
        <v>2838</v>
      </c>
      <c r="X4" s="162"/>
      <c r="Y4" s="162"/>
      <c r="Z4" s="162"/>
    </row>
    <row r="5" spans="1:26" s="6" customFormat="1" ht="12.75" customHeight="1" thickBot="1">
      <c r="A5" s="353" t="s">
        <v>1648</v>
      </c>
      <c r="B5" s="355" t="s">
        <v>1649</v>
      </c>
      <c r="C5" s="357" t="s">
        <v>2198</v>
      </c>
      <c r="D5" s="345" t="s">
        <v>1639</v>
      </c>
      <c r="E5" s="345" t="s">
        <v>1465</v>
      </c>
      <c r="F5" s="347" t="s">
        <v>2080</v>
      </c>
      <c r="G5" s="16"/>
      <c r="H5" s="326" t="s">
        <v>2856</v>
      </c>
      <c r="I5" s="326"/>
      <c r="J5" s="326"/>
      <c r="K5" s="326"/>
      <c r="L5" s="326"/>
      <c r="M5" s="161"/>
      <c r="N5" s="327" t="s">
        <v>2857</v>
      </c>
      <c r="O5" s="327"/>
      <c r="P5" s="327"/>
      <c r="Q5" s="161"/>
      <c r="R5" s="359" t="s">
        <v>2839</v>
      </c>
      <c r="S5" s="359" t="s">
        <v>2840</v>
      </c>
      <c r="T5" s="359" t="s">
        <v>2841</v>
      </c>
      <c r="U5" s="359" t="s">
        <v>2842</v>
      </c>
      <c r="V5" s="161"/>
      <c r="W5" s="359" t="s">
        <v>2839</v>
      </c>
      <c r="X5" s="359" t="s">
        <v>2840</v>
      </c>
      <c r="Y5" s="359" t="s">
        <v>2841</v>
      </c>
      <c r="Z5" s="359" t="s">
        <v>2842</v>
      </c>
    </row>
    <row r="6" spans="1:26" s="6" customFormat="1" ht="25.5" customHeight="1" thickBot="1">
      <c r="A6" s="354"/>
      <c r="B6" s="356"/>
      <c r="C6" s="358"/>
      <c r="D6" s="346"/>
      <c r="E6" s="346"/>
      <c r="F6" s="348"/>
      <c r="G6" s="16"/>
      <c r="H6" s="164" t="s">
        <v>1866</v>
      </c>
      <c r="I6" s="165" t="s">
        <v>1639</v>
      </c>
      <c r="J6" s="165" t="s">
        <v>1465</v>
      </c>
      <c r="K6" s="166" t="s">
        <v>435</v>
      </c>
      <c r="L6" s="166"/>
      <c r="M6" s="163"/>
      <c r="N6" s="167" t="s">
        <v>1866</v>
      </c>
      <c r="O6" s="168" t="s">
        <v>1639</v>
      </c>
      <c r="P6" s="169" t="s">
        <v>2080</v>
      </c>
      <c r="Q6" s="161"/>
      <c r="R6" s="360"/>
      <c r="S6" s="360" t="s">
        <v>2840</v>
      </c>
      <c r="T6" s="360" t="s">
        <v>2843</v>
      </c>
      <c r="U6" s="360" t="s">
        <v>2842</v>
      </c>
      <c r="V6" s="161"/>
      <c r="W6" s="360"/>
      <c r="X6" s="360" t="s">
        <v>2840</v>
      </c>
      <c r="Y6" s="360" t="s">
        <v>2843</v>
      </c>
      <c r="Z6" s="360" t="s">
        <v>2842</v>
      </c>
    </row>
    <row r="7" spans="1:26" s="6" customFormat="1" ht="12.75">
      <c r="A7" s="137" t="s">
        <v>2199</v>
      </c>
      <c r="B7" s="226" t="s">
        <v>1975</v>
      </c>
      <c r="C7" s="72">
        <v>53513</v>
      </c>
      <c r="D7" s="73">
        <v>33994</v>
      </c>
      <c r="E7" s="73">
        <v>11898</v>
      </c>
      <c r="F7" s="74">
        <v>7621</v>
      </c>
      <c r="H7" s="206">
        <v>51273</v>
      </c>
      <c r="I7" s="206">
        <v>32335</v>
      </c>
      <c r="J7" s="206">
        <v>11317</v>
      </c>
      <c r="K7" s="206">
        <v>7621</v>
      </c>
      <c r="L7" s="206"/>
      <c r="M7" s="161"/>
      <c r="N7" s="191">
        <f>IF(H7=0,"-",C7/H7*100-100)</f>
        <v>4.368771088097063</v>
      </c>
      <c r="O7" s="191">
        <f>IF(H7=0,"-",D7/I7*100-100)</f>
        <v>5.130663367867626</v>
      </c>
      <c r="P7" s="191">
        <f>IF(H7=0,"-",F7/(K7+L7)*100-100)</f>
        <v>0</v>
      </c>
      <c r="Q7" s="250"/>
      <c r="R7" s="265">
        <v>16</v>
      </c>
      <c r="S7" s="265"/>
      <c r="T7" s="265"/>
      <c r="U7" s="265"/>
      <c r="V7" s="161"/>
      <c r="W7" s="192">
        <v>12</v>
      </c>
      <c r="X7" s="192"/>
      <c r="Y7" s="192"/>
      <c r="Z7" s="192"/>
    </row>
    <row r="8" spans="1:26" s="6" customFormat="1" ht="12.75" hidden="1">
      <c r="A8" s="303" t="s">
        <v>2200</v>
      </c>
      <c r="B8" s="304" t="s">
        <v>445</v>
      </c>
      <c r="C8" s="72">
        <v>0</v>
      </c>
      <c r="D8" s="73">
        <v>0</v>
      </c>
      <c r="E8" s="73">
        <v>0</v>
      </c>
      <c r="F8" s="74">
        <v>0</v>
      </c>
      <c r="H8" s="204">
        <v>0</v>
      </c>
      <c r="I8" s="204">
        <v>0</v>
      </c>
      <c r="J8" s="204">
        <v>0</v>
      </c>
      <c r="K8" s="204">
        <v>0</v>
      </c>
      <c r="L8" s="204"/>
      <c r="M8" s="161"/>
      <c r="N8" s="191" t="str">
        <f aca="true" t="shared" si="0" ref="N8:N71">IF(H8=0,"-",C8/H8*100-100)</f>
        <v>-</v>
      </c>
      <c r="O8" s="191" t="str">
        <f aca="true" t="shared" si="1" ref="O8:O71">IF(H8=0,"-",D8/I8*100-100)</f>
        <v>-</v>
      </c>
      <c r="P8" s="191" t="str">
        <f aca="true" t="shared" si="2" ref="P8:P71">IF(H8=0,"-",F8/(K8+L8)*100-100)</f>
        <v>-</v>
      </c>
      <c r="Q8" s="253"/>
      <c r="R8" s="265"/>
      <c r="S8" s="265"/>
      <c r="T8" s="265"/>
      <c r="U8" s="265"/>
      <c r="V8" s="161"/>
      <c r="W8" s="192"/>
      <c r="X8" s="192"/>
      <c r="Y8" s="192"/>
      <c r="Z8" s="192"/>
    </row>
    <row r="9" spans="1:26" s="6" customFormat="1" ht="12.75">
      <c r="A9" s="1" t="s">
        <v>2201</v>
      </c>
      <c r="B9" s="4" t="s">
        <v>396</v>
      </c>
      <c r="C9" s="72">
        <v>48874</v>
      </c>
      <c r="D9" s="73">
        <v>31327</v>
      </c>
      <c r="E9" s="73">
        <v>10964</v>
      </c>
      <c r="F9" s="74">
        <v>6583</v>
      </c>
      <c r="H9" s="204">
        <v>46810</v>
      </c>
      <c r="I9" s="204">
        <v>29798</v>
      </c>
      <c r="J9" s="204">
        <v>10429</v>
      </c>
      <c r="K9" s="204">
        <v>6583</v>
      </c>
      <c r="L9" s="204"/>
      <c r="M9" s="161"/>
      <c r="N9" s="191">
        <f t="shared" si="0"/>
        <v>4.409314249092077</v>
      </c>
      <c r="O9" s="191">
        <f t="shared" si="1"/>
        <v>5.131216860191955</v>
      </c>
      <c r="P9" s="191">
        <f t="shared" si="2"/>
        <v>0</v>
      </c>
      <c r="Q9" s="250"/>
      <c r="R9" s="265">
        <v>1465</v>
      </c>
      <c r="S9" s="265">
        <f>59+63</f>
        <v>122</v>
      </c>
      <c r="T9" s="265">
        <v>22</v>
      </c>
      <c r="U9" s="265"/>
      <c r="V9" s="161"/>
      <c r="W9" s="192">
        <v>942</v>
      </c>
      <c r="X9" s="192">
        <v>80</v>
      </c>
      <c r="Y9" s="192">
        <v>28</v>
      </c>
      <c r="Z9" s="192"/>
    </row>
    <row r="10" spans="1:26" s="6" customFormat="1" ht="12.75" hidden="1">
      <c r="A10" s="295" t="s">
        <v>2202</v>
      </c>
      <c r="B10" s="305" t="s">
        <v>1976</v>
      </c>
      <c r="C10" s="72">
        <v>0</v>
      </c>
      <c r="D10" s="73">
        <v>0</v>
      </c>
      <c r="E10" s="73">
        <v>0</v>
      </c>
      <c r="F10" s="74">
        <v>0</v>
      </c>
      <c r="H10" s="204">
        <v>0</v>
      </c>
      <c r="I10" s="204">
        <v>0</v>
      </c>
      <c r="J10" s="204">
        <v>0</v>
      </c>
      <c r="K10" s="204">
        <v>0</v>
      </c>
      <c r="L10" s="204"/>
      <c r="M10" s="161"/>
      <c r="N10" s="191" t="str">
        <f t="shared" si="0"/>
        <v>-</v>
      </c>
      <c r="O10" s="191" t="str">
        <f t="shared" si="1"/>
        <v>-</v>
      </c>
      <c r="P10" s="191" t="str">
        <f t="shared" si="2"/>
        <v>-</v>
      </c>
      <c r="Q10" s="253"/>
      <c r="R10" s="265"/>
      <c r="S10" s="265"/>
      <c r="T10" s="265"/>
      <c r="U10" s="265"/>
      <c r="V10" s="161"/>
      <c r="W10" s="192"/>
      <c r="X10" s="192"/>
      <c r="Y10" s="192"/>
      <c r="Z10" s="192"/>
    </row>
    <row r="11" spans="1:26" s="6" customFormat="1" ht="12.75" hidden="1">
      <c r="A11" s="295" t="s">
        <v>2203</v>
      </c>
      <c r="B11" s="305" t="s">
        <v>1519</v>
      </c>
      <c r="C11" s="72">
        <v>0</v>
      </c>
      <c r="D11" s="73">
        <v>0</v>
      </c>
      <c r="E11" s="73">
        <v>0</v>
      </c>
      <c r="F11" s="74">
        <v>0</v>
      </c>
      <c r="H11" s="204">
        <v>0</v>
      </c>
      <c r="I11" s="204">
        <v>0</v>
      </c>
      <c r="J11" s="204">
        <v>0</v>
      </c>
      <c r="K11" s="204">
        <v>0</v>
      </c>
      <c r="L11" s="204"/>
      <c r="M11" s="161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Q11" s="253"/>
      <c r="R11" s="265"/>
      <c r="S11" s="265"/>
      <c r="T11" s="265"/>
      <c r="U11" s="265"/>
      <c r="V11" s="161"/>
      <c r="W11" s="192"/>
      <c r="X11" s="192"/>
      <c r="Y11" s="192"/>
      <c r="Z11" s="192"/>
    </row>
    <row r="12" spans="1:26" s="6" customFormat="1" ht="12.75" hidden="1">
      <c r="A12" s="295" t="s">
        <v>2204</v>
      </c>
      <c r="B12" s="305" t="s">
        <v>1977</v>
      </c>
      <c r="C12" s="72">
        <v>0</v>
      </c>
      <c r="D12" s="73">
        <v>0</v>
      </c>
      <c r="E12" s="73">
        <v>0</v>
      </c>
      <c r="F12" s="74">
        <v>0</v>
      </c>
      <c r="H12" s="204">
        <v>0</v>
      </c>
      <c r="I12" s="204">
        <v>0</v>
      </c>
      <c r="J12" s="204">
        <v>0</v>
      </c>
      <c r="K12" s="204">
        <v>0</v>
      </c>
      <c r="L12" s="204"/>
      <c r="M12" s="161"/>
      <c r="N12" s="191" t="str">
        <f t="shared" si="0"/>
        <v>-</v>
      </c>
      <c r="O12" s="191" t="str">
        <f t="shared" si="1"/>
        <v>-</v>
      </c>
      <c r="P12" s="191" t="str">
        <f t="shared" si="2"/>
        <v>-</v>
      </c>
      <c r="Q12" s="253"/>
      <c r="R12" s="265"/>
      <c r="S12" s="265"/>
      <c r="T12" s="265"/>
      <c r="U12" s="265"/>
      <c r="V12" s="161"/>
      <c r="W12" s="192"/>
      <c r="X12" s="192"/>
      <c r="Y12" s="192"/>
      <c r="Z12" s="192"/>
    </row>
    <row r="13" spans="1:26" s="6" customFormat="1" ht="12.75">
      <c r="A13" s="1" t="s">
        <v>2205</v>
      </c>
      <c r="B13" s="4" t="s">
        <v>1526</v>
      </c>
      <c r="C13" s="72">
        <v>52268</v>
      </c>
      <c r="D13" s="73">
        <v>33831</v>
      </c>
      <c r="E13" s="73">
        <v>11841</v>
      </c>
      <c r="F13" s="74">
        <v>6596</v>
      </c>
      <c r="H13" s="204">
        <v>50039</v>
      </c>
      <c r="I13" s="204">
        <v>32180</v>
      </c>
      <c r="J13" s="204">
        <v>11263</v>
      </c>
      <c r="K13" s="204">
        <v>6596</v>
      </c>
      <c r="L13" s="204"/>
      <c r="M13" s="161"/>
      <c r="N13" s="191">
        <f t="shared" si="0"/>
        <v>4.454525470133291</v>
      </c>
      <c r="O13" s="191">
        <f t="shared" si="1"/>
        <v>5.130515848353028</v>
      </c>
      <c r="P13" s="191">
        <f t="shared" si="2"/>
        <v>0</v>
      </c>
      <c r="Q13" s="250"/>
      <c r="R13" s="265">
        <v>5</v>
      </c>
      <c r="S13" s="265">
        <v>9</v>
      </c>
      <c r="T13" s="265"/>
      <c r="U13" s="265"/>
      <c r="V13" s="161"/>
      <c r="W13" s="192">
        <v>1</v>
      </c>
      <c r="X13" s="192">
        <v>6</v>
      </c>
      <c r="Y13" s="192"/>
      <c r="Z13" s="192"/>
    </row>
    <row r="14" spans="1:26" s="6" customFormat="1" ht="12.75">
      <c r="A14" s="1" t="s">
        <v>2206</v>
      </c>
      <c r="B14" s="4" t="s">
        <v>1978</v>
      </c>
      <c r="C14" s="72">
        <v>49756</v>
      </c>
      <c r="D14" s="73">
        <v>31984</v>
      </c>
      <c r="E14" s="73">
        <v>11194</v>
      </c>
      <c r="F14" s="74">
        <v>6578</v>
      </c>
      <c r="H14" s="204">
        <v>47649</v>
      </c>
      <c r="I14" s="204">
        <v>30423</v>
      </c>
      <c r="J14" s="204">
        <v>10648</v>
      </c>
      <c r="K14" s="204">
        <v>6578</v>
      </c>
      <c r="L14" s="204"/>
      <c r="M14" s="161"/>
      <c r="N14" s="191">
        <f t="shared" si="0"/>
        <v>4.421918613192304</v>
      </c>
      <c r="O14" s="191">
        <f t="shared" si="1"/>
        <v>5.130986424744435</v>
      </c>
      <c r="P14" s="191">
        <f t="shared" si="2"/>
        <v>0</v>
      </c>
      <c r="Q14" s="250"/>
      <c r="R14" s="265">
        <v>22</v>
      </c>
      <c r="S14" s="265"/>
      <c r="T14" s="265"/>
      <c r="U14" s="265"/>
      <c r="V14" s="161"/>
      <c r="W14" s="192">
        <v>14</v>
      </c>
      <c r="X14" s="192"/>
      <c r="Y14" s="192"/>
      <c r="Z14" s="192"/>
    </row>
    <row r="15" spans="1:26" s="6" customFormat="1" ht="12.75">
      <c r="A15" s="1" t="s">
        <v>2207</v>
      </c>
      <c r="B15" s="4" t="s">
        <v>465</v>
      </c>
      <c r="C15" s="72">
        <v>51586</v>
      </c>
      <c r="D15" s="73">
        <v>33327</v>
      </c>
      <c r="E15" s="73">
        <v>11664</v>
      </c>
      <c r="F15" s="74">
        <v>6595</v>
      </c>
      <c r="H15" s="204">
        <v>49390</v>
      </c>
      <c r="I15" s="204">
        <v>31700</v>
      </c>
      <c r="J15" s="204">
        <v>11095</v>
      </c>
      <c r="K15" s="204">
        <v>6595</v>
      </c>
      <c r="L15" s="204"/>
      <c r="M15" s="161"/>
      <c r="N15" s="191">
        <f t="shared" si="0"/>
        <v>4.446244178983605</v>
      </c>
      <c r="O15" s="191">
        <f t="shared" si="1"/>
        <v>5.13249211356468</v>
      </c>
      <c r="P15" s="191">
        <f t="shared" si="2"/>
        <v>0</v>
      </c>
      <c r="Q15" s="250"/>
      <c r="R15" s="265">
        <v>109</v>
      </c>
      <c r="S15" s="265"/>
      <c r="T15" s="265">
        <v>29</v>
      </c>
      <c r="U15" s="265"/>
      <c r="V15" s="161"/>
      <c r="W15" s="192">
        <v>118</v>
      </c>
      <c r="X15" s="192"/>
      <c r="Y15" s="192">
        <v>19</v>
      </c>
      <c r="Z15" s="192"/>
    </row>
    <row r="16" spans="1:26" s="6" customFormat="1" ht="12.75" hidden="1">
      <c r="A16" s="295" t="s">
        <v>2208</v>
      </c>
      <c r="B16" s="305" t="s">
        <v>1979</v>
      </c>
      <c r="C16" s="72">
        <v>0</v>
      </c>
      <c r="D16" s="73">
        <v>0</v>
      </c>
      <c r="E16" s="73">
        <v>0</v>
      </c>
      <c r="F16" s="74">
        <v>0</v>
      </c>
      <c r="H16" s="204">
        <v>0</v>
      </c>
      <c r="I16" s="204">
        <v>0</v>
      </c>
      <c r="J16" s="204">
        <v>0</v>
      </c>
      <c r="K16" s="204">
        <v>0</v>
      </c>
      <c r="L16" s="204"/>
      <c r="M16" s="161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Q16" s="253"/>
      <c r="R16" s="265"/>
      <c r="S16" s="265"/>
      <c r="T16" s="265"/>
      <c r="U16" s="265"/>
      <c r="V16" s="161"/>
      <c r="W16" s="192"/>
      <c r="X16" s="192"/>
      <c r="Y16" s="192"/>
      <c r="Z16" s="192"/>
    </row>
    <row r="17" spans="1:26" s="6" customFormat="1" ht="12.75" hidden="1">
      <c r="A17" s="295" t="s">
        <v>2209</v>
      </c>
      <c r="B17" s="305" t="s">
        <v>1980</v>
      </c>
      <c r="C17" s="72">
        <v>0</v>
      </c>
      <c r="D17" s="73">
        <v>0</v>
      </c>
      <c r="E17" s="73">
        <v>0</v>
      </c>
      <c r="F17" s="74">
        <v>0</v>
      </c>
      <c r="H17" s="204">
        <v>0</v>
      </c>
      <c r="I17" s="204">
        <v>0</v>
      </c>
      <c r="J17" s="204">
        <v>0</v>
      </c>
      <c r="K17" s="204">
        <v>0</v>
      </c>
      <c r="L17" s="204"/>
      <c r="M17" s="161"/>
      <c r="N17" s="191" t="str">
        <f t="shared" si="0"/>
        <v>-</v>
      </c>
      <c r="O17" s="191" t="str">
        <f t="shared" si="1"/>
        <v>-</v>
      </c>
      <c r="P17" s="191" t="str">
        <f t="shared" si="2"/>
        <v>-</v>
      </c>
      <c r="Q17" s="253"/>
      <c r="R17" s="265"/>
      <c r="S17" s="265"/>
      <c r="T17" s="265"/>
      <c r="U17" s="265"/>
      <c r="V17" s="161"/>
      <c r="W17" s="192"/>
      <c r="X17" s="192"/>
      <c r="Y17" s="192"/>
      <c r="Z17" s="192"/>
    </row>
    <row r="18" spans="1:26" s="6" customFormat="1" ht="12.75">
      <c r="A18" s="1" t="s">
        <v>2210</v>
      </c>
      <c r="B18" s="4" t="s">
        <v>1556</v>
      </c>
      <c r="C18" s="72">
        <v>58838</v>
      </c>
      <c r="D18" s="73">
        <v>35480</v>
      </c>
      <c r="E18" s="73">
        <v>12418</v>
      </c>
      <c r="F18" s="74">
        <v>10940</v>
      </c>
      <c r="H18" s="204">
        <v>56500</v>
      </c>
      <c r="I18" s="204">
        <v>33748</v>
      </c>
      <c r="J18" s="204">
        <v>11812</v>
      </c>
      <c r="K18" s="204">
        <v>10940</v>
      </c>
      <c r="L18" s="204"/>
      <c r="M18" s="161"/>
      <c r="N18" s="191">
        <f t="shared" si="0"/>
        <v>4.138053097345136</v>
      </c>
      <c r="O18" s="191">
        <f t="shared" si="1"/>
        <v>5.1321559796136</v>
      </c>
      <c r="P18" s="191">
        <f t="shared" si="2"/>
        <v>0</v>
      </c>
      <c r="Q18" s="250"/>
      <c r="R18" s="265">
        <v>25</v>
      </c>
      <c r="S18" s="265"/>
      <c r="T18" s="265"/>
      <c r="U18" s="265"/>
      <c r="V18" s="161"/>
      <c r="W18" s="192">
        <v>19</v>
      </c>
      <c r="X18" s="192"/>
      <c r="Y18" s="192"/>
      <c r="Z18" s="192"/>
    </row>
    <row r="19" spans="1:26" ht="12.75" hidden="1">
      <c r="A19" s="295" t="s">
        <v>2211</v>
      </c>
      <c r="B19" s="305" t="s">
        <v>1981</v>
      </c>
      <c r="C19" s="72">
        <v>0</v>
      </c>
      <c r="D19" s="73">
        <v>0</v>
      </c>
      <c r="E19" s="73">
        <v>0</v>
      </c>
      <c r="F19" s="74">
        <v>0</v>
      </c>
      <c r="H19" s="204">
        <v>0</v>
      </c>
      <c r="I19" s="204">
        <v>0</v>
      </c>
      <c r="J19" s="204">
        <v>0</v>
      </c>
      <c r="K19" s="204">
        <v>0</v>
      </c>
      <c r="L19" s="204"/>
      <c r="N19" s="191" t="str">
        <f t="shared" si="0"/>
        <v>-</v>
      </c>
      <c r="O19" s="191" t="str">
        <f t="shared" si="1"/>
        <v>-</v>
      </c>
      <c r="P19" s="191" t="str">
        <f t="shared" si="2"/>
        <v>-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12.75" hidden="1">
      <c r="A20" s="295" t="s">
        <v>2212</v>
      </c>
      <c r="B20" s="305" t="s">
        <v>547</v>
      </c>
      <c r="C20" s="72">
        <v>0</v>
      </c>
      <c r="D20" s="73">
        <v>0</v>
      </c>
      <c r="E20" s="73">
        <v>0</v>
      </c>
      <c r="F20" s="74">
        <v>0</v>
      </c>
      <c r="H20" s="204">
        <v>0</v>
      </c>
      <c r="I20" s="204">
        <v>0</v>
      </c>
      <c r="J20" s="204">
        <v>0</v>
      </c>
      <c r="K20" s="204">
        <v>0</v>
      </c>
      <c r="L20" s="204"/>
      <c r="N20" s="191" t="str">
        <f t="shared" si="0"/>
        <v>-</v>
      </c>
      <c r="O20" s="191" t="str">
        <f t="shared" si="1"/>
        <v>-</v>
      </c>
      <c r="P20" s="191" t="str">
        <f t="shared" si="2"/>
        <v>-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12.75">
      <c r="A21" s="1" t="s">
        <v>2213</v>
      </c>
      <c r="B21" s="4" t="s">
        <v>549</v>
      </c>
      <c r="C21" s="72">
        <v>59643</v>
      </c>
      <c r="D21" s="73">
        <v>36078</v>
      </c>
      <c r="E21" s="73">
        <v>12627</v>
      </c>
      <c r="F21" s="74">
        <v>10938</v>
      </c>
      <c r="H21" s="204">
        <v>57266</v>
      </c>
      <c r="I21" s="204">
        <v>34317</v>
      </c>
      <c r="J21" s="204">
        <v>12011</v>
      </c>
      <c r="K21" s="204">
        <v>10938</v>
      </c>
      <c r="L21" s="204"/>
      <c r="N21" s="191">
        <f t="shared" si="0"/>
        <v>4.150805015192276</v>
      </c>
      <c r="O21" s="191">
        <f t="shared" si="1"/>
        <v>5.131567444706704</v>
      </c>
      <c r="P21" s="191">
        <f t="shared" si="2"/>
        <v>0</v>
      </c>
      <c r="Q21" s="250"/>
      <c r="R21" s="265">
        <v>46</v>
      </c>
      <c r="S21" s="265"/>
      <c r="T21" s="265"/>
      <c r="U21" s="265"/>
      <c r="W21" s="192">
        <v>34</v>
      </c>
      <c r="X21" s="192"/>
      <c r="Y21" s="192"/>
      <c r="Z21" s="192"/>
    </row>
    <row r="22" spans="1:26" ht="12.75" hidden="1">
      <c r="A22" s="295" t="s">
        <v>2214</v>
      </c>
      <c r="B22" s="305" t="s">
        <v>1982</v>
      </c>
      <c r="C22" s="72">
        <v>0</v>
      </c>
      <c r="D22" s="73">
        <v>0</v>
      </c>
      <c r="E22" s="73">
        <v>0</v>
      </c>
      <c r="F22" s="74">
        <v>0</v>
      </c>
      <c r="H22" s="204">
        <v>0</v>
      </c>
      <c r="I22" s="204">
        <v>0</v>
      </c>
      <c r="J22" s="204">
        <v>0</v>
      </c>
      <c r="K22" s="204">
        <v>0</v>
      </c>
      <c r="L22" s="204"/>
      <c r="N22" s="191" t="str">
        <f t="shared" si="0"/>
        <v>-</v>
      </c>
      <c r="O22" s="191" t="str">
        <f t="shared" si="1"/>
        <v>-</v>
      </c>
      <c r="P22" s="191" t="str">
        <f t="shared" si="2"/>
        <v>-</v>
      </c>
      <c r="Q22" s="253"/>
      <c r="R22" s="265"/>
      <c r="S22" s="265"/>
      <c r="T22" s="265"/>
      <c r="U22" s="265"/>
      <c r="W22" s="192"/>
      <c r="X22" s="192"/>
      <c r="Y22" s="192"/>
      <c r="Z22" s="192"/>
    </row>
    <row r="23" spans="1:26" ht="12.75">
      <c r="A23" s="1" t="s">
        <v>2215</v>
      </c>
      <c r="B23" s="4" t="s">
        <v>599</v>
      </c>
      <c r="C23" s="72">
        <v>51170</v>
      </c>
      <c r="D23" s="73">
        <v>33024</v>
      </c>
      <c r="E23" s="73">
        <v>11558</v>
      </c>
      <c r="F23" s="74">
        <v>6588</v>
      </c>
      <c r="H23" s="204">
        <v>48994</v>
      </c>
      <c r="I23" s="204">
        <v>31412</v>
      </c>
      <c r="J23" s="204">
        <v>10994</v>
      </c>
      <c r="K23" s="204">
        <v>6588</v>
      </c>
      <c r="L23" s="204"/>
      <c r="N23" s="191">
        <f t="shared" si="0"/>
        <v>4.441360166551007</v>
      </c>
      <c r="O23" s="191">
        <f t="shared" si="1"/>
        <v>5.131796765567302</v>
      </c>
      <c r="P23" s="191">
        <f t="shared" si="2"/>
        <v>0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12.75" hidden="1">
      <c r="A24" s="295" t="s">
        <v>2216</v>
      </c>
      <c r="B24" s="305" t="s">
        <v>613</v>
      </c>
      <c r="C24" s="72">
        <v>0</v>
      </c>
      <c r="D24" s="73">
        <v>0</v>
      </c>
      <c r="E24" s="73">
        <v>0</v>
      </c>
      <c r="F24" s="74">
        <v>0</v>
      </c>
      <c r="H24" s="204">
        <v>0</v>
      </c>
      <c r="I24" s="204">
        <v>0</v>
      </c>
      <c r="J24" s="204">
        <v>0</v>
      </c>
      <c r="K24" s="204">
        <v>0</v>
      </c>
      <c r="L24" s="204"/>
      <c r="N24" s="191" t="str">
        <f t="shared" si="0"/>
        <v>-</v>
      </c>
      <c r="O24" s="191" t="str">
        <f t="shared" si="1"/>
        <v>-</v>
      </c>
      <c r="P24" s="191" t="str">
        <f t="shared" si="2"/>
        <v>-</v>
      </c>
      <c r="Q24" s="253"/>
      <c r="R24" s="265"/>
      <c r="S24" s="265"/>
      <c r="T24" s="265"/>
      <c r="U24" s="265"/>
      <c r="W24" s="192"/>
      <c r="X24" s="192"/>
      <c r="Y24" s="192"/>
      <c r="Z24" s="192"/>
    </row>
    <row r="25" spans="1:26" ht="12.75">
      <c r="A25" s="1" t="s">
        <v>2217</v>
      </c>
      <c r="B25" s="4" t="s">
        <v>636</v>
      </c>
      <c r="C25" s="72">
        <v>54067</v>
      </c>
      <c r="D25" s="73">
        <v>35161</v>
      </c>
      <c r="E25" s="73">
        <v>12306</v>
      </c>
      <c r="F25" s="74">
        <v>6600</v>
      </c>
      <c r="H25" s="204">
        <v>51751</v>
      </c>
      <c r="I25" s="204">
        <v>33445</v>
      </c>
      <c r="J25" s="204">
        <v>11706</v>
      </c>
      <c r="K25" s="204">
        <v>6600</v>
      </c>
      <c r="L25" s="204"/>
      <c r="N25" s="191">
        <f t="shared" si="0"/>
        <v>4.475275840080386</v>
      </c>
      <c r="O25" s="191">
        <f t="shared" si="1"/>
        <v>5.130811780535211</v>
      </c>
      <c r="P25" s="191">
        <f t="shared" si="2"/>
        <v>0</v>
      </c>
      <c r="Q25" s="250"/>
      <c r="R25" s="265">
        <v>15</v>
      </c>
      <c r="S25" s="265"/>
      <c r="T25" s="265"/>
      <c r="U25" s="265"/>
      <c r="W25" s="192">
        <v>5</v>
      </c>
      <c r="X25" s="192"/>
      <c r="Y25" s="192"/>
      <c r="Z25" s="192"/>
    </row>
    <row r="26" spans="1:26" ht="12.75" hidden="1">
      <c r="A26" s="295" t="s">
        <v>2218</v>
      </c>
      <c r="B26" s="305" t="s">
        <v>638</v>
      </c>
      <c r="C26" s="72">
        <v>0</v>
      </c>
      <c r="D26" s="73">
        <v>0</v>
      </c>
      <c r="E26" s="73">
        <v>0</v>
      </c>
      <c r="F26" s="74">
        <v>0</v>
      </c>
      <c r="H26" s="204">
        <v>0</v>
      </c>
      <c r="I26" s="204">
        <v>0</v>
      </c>
      <c r="J26" s="204">
        <v>0</v>
      </c>
      <c r="K26" s="204">
        <v>0</v>
      </c>
      <c r="L26" s="204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Q26" s="253"/>
      <c r="R26" s="265"/>
      <c r="S26" s="265"/>
      <c r="T26" s="265"/>
      <c r="U26" s="265"/>
      <c r="W26" s="192"/>
      <c r="X26" s="192"/>
      <c r="Y26" s="192"/>
      <c r="Z26" s="192"/>
    </row>
    <row r="27" spans="1:26" ht="12.75" hidden="1">
      <c r="A27" s="295" t="s">
        <v>2219</v>
      </c>
      <c r="B27" s="305" t="s">
        <v>649</v>
      </c>
      <c r="C27" s="72">
        <v>0</v>
      </c>
      <c r="D27" s="73">
        <v>0</v>
      </c>
      <c r="E27" s="73">
        <v>0</v>
      </c>
      <c r="F27" s="74">
        <v>0</v>
      </c>
      <c r="H27" s="204">
        <v>0</v>
      </c>
      <c r="I27" s="204">
        <v>0</v>
      </c>
      <c r="J27" s="204">
        <v>0</v>
      </c>
      <c r="K27" s="204">
        <v>0</v>
      </c>
      <c r="L27" s="204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28" spans="1:26" ht="12.75">
      <c r="A28" s="1" t="s">
        <v>2220</v>
      </c>
      <c r="B28" s="4" t="s">
        <v>1983</v>
      </c>
      <c r="C28" s="72">
        <v>49743</v>
      </c>
      <c r="D28" s="73">
        <v>31949</v>
      </c>
      <c r="E28" s="73">
        <v>11182</v>
      </c>
      <c r="F28" s="74">
        <v>6612</v>
      </c>
      <c r="H28" s="204">
        <v>47639</v>
      </c>
      <c r="I28" s="204">
        <v>30390</v>
      </c>
      <c r="J28" s="204">
        <v>10637</v>
      </c>
      <c r="K28" s="204">
        <v>6612</v>
      </c>
      <c r="L28" s="204"/>
      <c r="N28" s="191">
        <f t="shared" si="0"/>
        <v>4.416549465773841</v>
      </c>
      <c r="O28" s="191">
        <f t="shared" si="1"/>
        <v>5.1299769661072645</v>
      </c>
      <c r="P28" s="191">
        <f t="shared" si="2"/>
        <v>0</v>
      </c>
      <c r="Q28" s="250"/>
      <c r="R28" s="265">
        <v>105</v>
      </c>
      <c r="S28" s="265"/>
      <c r="T28" s="265"/>
      <c r="U28" s="265"/>
      <c r="W28" s="192">
        <v>77</v>
      </c>
      <c r="X28" s="192"/>
      <c r="Y28" s="192"/>
      <c r="Z28" s="192"/>
    </row>
    <row r="29" spans="1:26" s="6" customFormat="1" ht="12.75" hidden="1">
      <c r="A29" s="295" t="s">
        <v>2221</v>
      </c>
      <c r="B29" s="305" t="s">
        <v>671</v>
      </c>
      <c r="C29" s="72">
        <v>0</v>
      </c>
      <c r="D29" s="73">
        <v>0</v>
      </c>
      <c r="E29" s="73">
        <v>0</v>
      </c>
      <c r="F29" s="74">
        <v>0</v>
      </c>
      <c r="H29" s="204">
        <v>0</v>
      </c>
      <c r="I29" s="204">
        <v>0</v>
      </c>
      <c r="J29" s="204">
        <v>0</v>
      </c>
      <c r="K29" s="204">
        <v>0</v>
      </c>
      <c r="L29" s="204"/>
      <c r="M29" s="161"/>
      <c r="N29" s="191" t="str">
        <f t="shared" si="0"/>
        <v>-</v>
      </c>
      <c r="O29" s="191" t="str">
        <f t="shared" si="1"/>
        <v>-</v>
      </c>
      <c r="P29" s="191" t="str">
        <f t="shared" si="2"/>
        <v>-</v>
      </c>
      <c r="Q29" s="253"/>
      <c r="R29" s="265"/>
      <c r="S29" s="265"/>
      <c r="T29" s="265"/>
      <c r="U29" s="265"/>
      <c r="V29" s="161"/>
      <c r="W29" s="192"/>
      <c r="X29" s="192"/>
      <c r="Y29" s="192"/>
      <c r="Z29" s="192"/>
    </row>
    <row r="30" spans="1:26" ht="12.75" hidden="1">
      <c r="A30" s="295" t="s">
        <v>2222</v>
      </c>
      <c r="B30" s="305" t="s">
        <v>1984</v>
      </c>
      <c r="C30" s="72">
        <v>0</v>
      </c>
      <c r="D30" s="73">
        <v>0</v>
      </c>
      <c r="E30" s="73">
        <v>0</v>
      </c>
      <c r="F30" s="74">
        <v>0</v>
      </c>
      <c r="H30" s="204">
        <v>0</v>
      </c>
      <c r="I30" s="204">
        <v>0</v>
      </c>
      <c r="J30" s="204">
        <v>0</v>
      </c>
      <c r="K30" s="204">
        <v>0</v>
      </c>
      <c r="L30" s="204"/>
      <c r="N30" s="191" t="str">
        <f t="shared" si="0"/>
        <v>-</v>
      </c>
      <c r="O30" s="191" t="str">
        <f t="shared" si="1"/>
        <v>-</v>
      </c>
      <c r="P30" s="191" t="str">
        <f t="shared" si="2"/>
        <v>-</v>
      </c>
      <c r="Q30" s="253"/>
      <c r="R30" s="265"/>
      <c r="S30" s="265"/>
      <c r="T30" s="265"/>
      <c r="U30" s="265"/>
      <c r="W30" s="192"/>
      <c r="X30" s="192"/>
      <c r="Y30" s="192"/>
      <c r="Z30" s="192"/>
    </row>
    <row r="31" spans="1:26" ht="12.75" hidden="1">
      <c r="A31" s="295" t="s">
        <v>2223</v>
      </c>
      <c r="B31" s="305" t="s">
        <v>1985</v>
      </c>
      <c r="C31" s="72">
        <v>0</v>
      </c>
      <c r="D31" s="73">
        <v>0</v>
      </c>
      <c r="E31" s="73">
        <v>0</v>
      </c>
      <c r="F31" s="74">
        <v>0</v>
      </c>
      <c r="H31" s="204">
        <v>0</v>
      </c>
      <c r="I31" s="204">
        <v>0</v>
      </c>
      <c r="J31" s="204">
        <v>0</v>
      </c>
      <c r="K31" s="204">
        <v>0</v>
      </c>
      <c r="L31" s="204"/>
      <c r="N31" s="191" t="str">
        <f t="shared" si="0"/>
        <v>-</v>
      </c>
      <c r="O31" s="191" t="str">
        <f t="shared" si="1"/>
        <v>-</v>
      </c>
      <c r="P31" s="191" t="str">
        <f t="shared" si="2"/>
        <v>-</v>
      </c>
      <c r="Q31" s="253"/>
      <c r="R31" s="265"/>
      <c r="S31" s="265"/>
      <c r="T31" s="265"/>
      <c r="U31" s="265"/>
      <c r="W31" s="192"/>
      <c r="X31" s="192"/>
      <c r="Y31" s="192"/>
      <c r="Z31" s="192"/>
    </row>
    <row r="32" spans="1:26" ht="12.75">
      <c r="A32" s="1" t="s">
        <v>2224</v>
      </c>
      <c r="B32" s="4" t="s">
        <v>686</v>
      </c>
      <c r="C32" s="72">
        <v>50818</v>
      </c>
      <c r="D32" s="73">
        <v>32760</v>
      </c>
      <c r="E32" s="73">
        <v>11466</v>
      </c>
      <c r="F32" s="74">
        <v>6592</v>
      </c>
      <c r="H32" s="204">
        <v>48659</v>
      </c>
      <c r="I32" s="204">
        <v>31161</v>
      </c>
      <c r="J32" s="204">
        <v>10906</v>
      </c>
      <c r="K32" s="204">
        <v>6592</v>
      </c>
      <c r="L32" s="204"/>
      <c r="N32" s="191">
        <f t="shared" si="0"/>
        <v>4.437000349370109</v>
      </c>
      <c r="O32" s="191">
        <f t="shared" si="1"/>
        <v>5.131414267834785</v>
      </c>
      <c r="P32" s="191">
        <f t="shared" si="2"/>
        <v>0</v>
      </c>
      <c r="Q32" s="250"/>
      <c r="R32" s="265">
        <v>104</v>
      </c>
      <c r="S32" s="265">
        <v>9</v>
      </c>
      <c r="T32" s="265"/>
      <c r="U32" s="265"/>
      <c r="W32" s="192">
        <v>77</v>
      </c>
      <c r="X32" s="192">
        <v>10</v>
      </c>
      <c r="Y32" s="192"/>
      <c r="Z32" s="192"/>
    </row>
    <row r="33" spans="1:26" ht="12.75">
      <c r="A33" s="1" t="s">
        <v>2225</v>
      </c>
      <c r="B33" s="4" t="s">
        <v>1341</v>
      </c>
      <c r="C33" s="72">
        <v>48496</v>
      </c>
      <c r="D33" s="73">
        <v>31054</v>
      </c>
      <c r="E33" s="73">
        <v>10869</v>
      </c>
      <c r="F33" s="74">
        <v>6573</v>
      </c>
      <c r="H33" s="204">
        <v>46451</v>
      </c>
      <c r="I33" s="204">
        <v>29539</v>
      </c>
      <c r="J33" s="204">
        <v>10339</v>
      </c>
      <c r="K33" s="204">
        <v>6573</v>
      </c>
      <c r="L33" s="204"/>
      <c r="N33" s="191">
        <f t="shared" si="0"/>
        <v>4.402488643947393</v>
      </c>
      <c r="O33" s="191">
        <f t="shared" si="1"/>
        <v>5.128812756017467</v>
      </c>
      <c r="P33" s="191">
        <f t="shared" si="2"/>
        <v>0</v>
      </c>
      <c r="Q33" s="250"/>
      <c r="R33" s="265">
        <v>104</v>
      </c>
      <c r="S33" s="265"/>
      <c r="T33" s="265"/>
      <c r="U33" s="265"/>
      <c r="W33" s="192">
        <v>37</v>
      </c>
      <c r="X33" s="192"/>
      <c r="Y33" s="192"/>
      <c r="Z33" s="192"/>
    </row>
    <row r="34" spans="1:26" ht="12.75" hidden="1">
      <c r="A34" s="295" t="s">
        <v>2226</v>
      </c>
      <c r="B34" s="305" t="s">
        <v>1986</v>
      </c>
      <c r="C34" s="72">
        <v>0</v>
      </c>
      <c r="D34" s="73">
        <v>0</v>
      </c>
      <c r="E34" s="73">
        <v>0</v>
      </c>
      <c r="F34" s="74">
        <v>0</v>
      </c>
      <c r="H34" s="204">
        <v>0</v>
      </c>
      <c r="I34" s="204">
        <v>0</v>
      </c>
      <c r="J34" s="204">
        <v>0</v>
      </c>
      <c r="K34" s="204">
        <v>0</v>
      </c>
      <c r="L34" s="204"/>
      <c r="N34" s="191" t="str">
        <f t="shared" si="0"/>
        <v>-</v>
      </c>
      <c r="O34" s="191" t="str">
        <f t="shared" si="1"/>
        <v>-</v>
      </c>
      <c r="P34" s="191" t="str">
        <f t="shared" si="2"/>
        <v>-</v>
      </c>
      <c r="Q34" s="253"/>
      <c r="R34" s="265"/>
      <c r="S34" s="265"/>
      <c r="T34" s="265"/>
      <c r="U34" s="265"/>
      <c r="W34" s="192"/>
      <c r="X34" s="192"/>
      <c r="Y34" s="192"/>
      <c r="Z34" s="192"/>
    </row>
    <row r="35" spans="1:26" ht="12.75">
      <c r="A35" s="1" t="s">
        <v>2227</v>
      </c>
      <c r="B35" s="4" t="s">
        <v>700</v>
      </c>
      <c r="C35" s="72">
        <v>52782</v>
      </c>
      <c r="D35" s="73">
        <v>34221</v>
      </c>
      <c r="E35" s="73">
        <v>11977</v>
      </c>
      <c r="F35" s="74">
        <v>6584</v>
      </c>
      <c r="H35" s="204">
        <v>50391.5</v>
      </c>
      <c r="I35" s="204">
        <v>32450</v>
      </c>
      <c r="J35" s="204">
        <v>11357.5</v>
      </c>
      <c r="K35" s="204">
        <v>6584</v>
      </c>
      <c r="L35" s="204"/>
      <c r="N35" s="191">
        <f t="shared" si="0"/>
        <v>4.743855610569241</v>
      </c>
      <c r="O35" s="191">
        <f t="shared" si="1"/>
        <v>5.457627118644055</v>
      </c>
      <c r="P35" s="191">
        <f t="shared" si="2"/>
        <v>0</v>
      </c>
      <c r="Q35" s="253"/>
      <c r="R35" s="265"/>
      <c r="S35" s="265"/>
      <c r="T35" s="265"/>
      <c r="U35" s="265"/>
      <c r="W35" s="192"/>
      <c r="X35" s="192"/>
      <c r="Y35" s="192"/>
      <c r="Z35" s="192"/>
    </row>
    <row r="36" spans="1:26" ht="12.75" hidden="1">
      <c r="A36" s="295" t="s">
        <v>2228</v>
      </c>
      <c r="B36" s="305" t="s">
        <v>713</v>
      </c>
      <c r="C36" s="72">
        <v>0</v>
      </c>
      <c r="D36" s="73">
        <v>0</v>
      </c>
      <c r="E36" s="73">
        <v>0</v>
      </c>
      <c r="F36" s="74">
        <v>0</v>
      </c>
      <c r="H36" s="204">
        <v>0</v>
      </c>
      <c r="I36" s="204">
        <v>0</v>
      </c>
      <c r="J36" s="204">
        <v>0</v>
      </c>
      <c r="K36" s="204">
        <v>0</v>
      </c>
      <c r="L36" s="204"/>
      <c r="N36" s="191" t="str">
        <f t="shared" si="0"/>
        <v>-</v>
      </c>
      <c r="O36" s="191" t="str">
        <f t="shared" si="1"/>
        <v>-</v>
      </c>
      <c r="P36" s="191" t="str">
        <f t="shared" si="2"/>
        <v>-</v>
      </c>
      <c r="Q36" s="253"/>
      <c r="R36" s="265"/>
      <c r="S36" s="265"/>
      <c r="T36" s="265"/>
      <c r="U36" s="265"/>
      <c r="W36" s="192"/>
      <c r="X36" s="192"/>
      <c r="Y36" s="192"/>
      <c r="Z36" s="192"/>
    </row>
    <row r="37" spans="1:26" ht="12.75" hidden="1">
      <c r="A37" s="295" t="s">
        <v>2229</v>
      </c>
      <c r="B37" s="305" t="s">
        <v>719</v>
      </c>
      <c r="C37" s="72">
        <v>0</v>
      </c>
      <c r="D37" s="73">
        <v>0</v>
      </c>
      <c r="E37" s="73">
        <v>0</v>
      </c>
      <c r="F37" s="74">
        <v>0</v>
      </c>
      <c r="H37" s="204">
        <v>0</v>
      </c>
      <c r="I37" s="204">
        <v>0</v>
      </c>
      <c r="J37" s="204">
        <v>0</v>
      </c>
      <c r="K37" s="204">
        <v>0</v>
      </c>
      <c r="L37" s="204"/>
      <c r="N37" s="191" t="str">
        <f t="shared" si="0"/>
        <v>-</v>
      </c>
      <c r="O37" s="191" t="str">
        <f t="shared" si="1"/>
        <v>-</v>
      </c>
      <c r="P37" s="191" t="str">
        <f t="shared" si="2"/>
        <v>-</v>
      </c>
      <c r="Q37" s="253"/>
      <c r="R37" s="265"/>
      <c r="S37" s="265"/>
      <c r="T37" s="265"/>
      <c r="U37" s="265"/>
      <c r="W37" s="192"/>
      <c r="X37" s="192"/>
      <c r="Y37" s="192"/>
      <c r="Z37" s="192"/>
    </row>
    <row r="38" spans="1:26" ht="12.75" hidden="1">
      <c r="A38" s="295" t="s">
        <v>2230</v>
      </c>
      <c r="B38" s="305" t="s">
        <v>1987</v>
      </c>
      <c r="C38" s="72">
        <v>0</v>
      </c>
      <c r="D38" s="73">
        <v>0</v>
      </c>
      <c r="E38" s="73">
        <v>0</v>
      </c>
      <c r="F38" s="74">
        <v>0</v>
      </c>
      <c r="H38" s="204">
        <v>0</v>
      </c>
      <c r="I38" s="204">
        <v>0</v>
      </c>
      <c r="J38" s="204">
        <v>0</v>
      </c>
      <c r="K38" s="204">
        <v>0</v>
      </c>
      <c r="L38" s="204"/>
      <c r="N38" s="191" t="str">
        <f t="shared" si="0"/>
        <v>-</v>
      </c>
      <c r="O38" s="191" t="str">
        <f t="shared" si="1"/>
        <v>-</v>
      </c>
      <c r="P38" s="191" t="str">
        <f t="shared" si="2"/>
        <v>-</v>
      </c>
      <c r="Q38" s="253"/>
      <c r="R38" s="265"/>
      <c r="S38" s="265"/>
      <c r="T38" s="265"/>
      <c r="U38" s="265"/>
      <c r="W38" s="192"/>
      <c r="X38" s="192"/>
      <c r="Y38" s="192"/>
      <c r="Z38" s="192"/>
    </row>
    <row r="39" spans="1:26" ht="12.75" hidden="1">
      <c r="A39" s="295" t="s">
        <v>2231</v>
      </c>
      <c r="B39" s="305" t="s">
        <v>725</v>
      </c>
      <c r="C39" s="72">
        <v>0</v>
      </c>
      <c r="D39" s="73">
        <v>0</v>
      </c>
      <c r="E39" s="73">
        <v>0</v>
      </c>
      <c r="F39" s="74">
        <v>0</v>
      </c>
      <c r="H39" s="204">
        <v>0</v>
      </c>
      <c r="I39" s="204">
        <v>0</v>
      </c>
      <c r="J39" s="204">
        <v>0</v>
      </c>
      <c r="K39" s="204">
        <v>0</v>
      </c>
      <c r="L39" s="204"/>
      <c r="N39" s="191" t="str">
        <f t="shared" si="0"/>
        <v>-</v>
      </c>
      <c r="O39" s="191" t="str">
        <f t="shared" si="1"/>
        <v>-</v>
      </c>
      <c r="P39" s="191" t="str">
        <f t="shared" si="2"/>
        <v>-</v>
      </c>
      <c r="Q39" s="253"/>
      <c r="R39" s="265"/>
      <c r="S39" s="265"/>
      <c r="T39" s="265"/>
      <c r="U39" s="265"/>
      <c r="W39" s="192"/>
      <c r="X39" s="192"/>
      <c r="Y39" s="192"/>
      <c r="Z39" s="192"/>
    </row>
    <row r="40" spans="1:26" ht="12.75">
      <c r="A40" s="1" t="s">
        <v>2232</v>
      </c>
      <c r="B40" s="4" t="s">
        <v>727</v>
      </c>
      <c r="C40" s="72">
        <v>54499</v>
      </c>
      <c r="D40" s="73">
        <v>34740</v>
      </c>
      <c r="E40" s="73">
        <v>12159</v>
      </c>
      <c r="F40" s="74">
        <v>7600</v>
      </c>
      <c r="H40" s="204">
        <v>52209</v>
      </c>
      <c r="I40" s="204">
        <v>33044</v>
      </c>
      <c r="J40" s="204">
        <v>11565</v>
      </c>
      <c r="K40" s="204">
        <v>7600</v>
      </c>
      <c r="L40" s="204"/>
      <c r="N40" s="191">
        <f t="shared" si="0"/>
        <v>4.3862169357773695</v>
      </c>
      <c r="O40" s="191">
        <f t="shared" si="1"/>
        <v>5.1325505386757015</v>
      </c>
      <c r="P40" s="191">
        <f t="shared" si="2"/>
        <v>0</v>
      </c>
      <c r="Q40" s="250"/>
      <c r="R40" s="265">
        <v>12</v>
      </c>
      <c r="S40" s="265"/>
      <c r="T40" s="265"/>
      <c r="U40" s="265"/>
      <c r="W40" s="192">
        <v>4</v>
      </c>
      <c r="X40" s="192"/>
      <c r="Y40" s="192"/>
      <c r="Z40" s="192"/>
    </row>
    <row r="41" spans="1:26" ht="12.75">
      <c r="A41" s="1" t="s">
        <v>2233</v>
      </c>
      <c r="B41" s="4" t="s">
        <v>731</v>
      </c>
      <c r="C41" s="72">
        <v>55223</v>
      </c>
      <c r="D41" s="73">
        <v>35278</v>
      </c>
      <c r="E41" s="73">
        <v>12347</v>
      </c>
      <c r="F41" s="74">
        <v>7598</v>
      </c>
      <c r="H41" s="204">
        <v>52899</v>
      </c>
      <c r="I41" s="204">
        <v>33556</v>
      </c>
      <c r="J41" s="204">
        <v>11745</v>
      </c>
      <c r="K41" s="204">
        <v>7598</v>
      </c>
      <c r="L41" s="204"/>
      <c r="N41" s="191">
        <f t="shared" si="0"/>
        <v>4.393277755723176</v>
      </c>
      <c r="O41" s="191">
        <f t="shared" si="1"/>
        <v>5.131720109667427</v>
      </c>
      <c r="P41" s="191">
        <f t="shared" si="2"/>
        <v>0</v>
      </c>
      <c r="Q41" s="250"/>
      <c r="R41" s="265">
        <v>49</v>
      </c>
      <c r="S41" s="265"/>
      <c r="T41" s="265"/>
      <c r="U41" s="265"/>
      <c r="W41" s="192">
        <v>42</v>
      </c>
      <c r="X41" s="192"/>
      <c r="Y41" s="192"/>
      <c r="Z41" s="192"/>
    </row>
    <row r="42" spans="1:26" ht="12.75" hidden="1">
      <c r="A42" s="295" t="s">
        <v>2234</v>
      </c>
      <c r="B42" s="305" t="s">
        <v>1989</v>
      </c>
      <c r="C42" s="72">
        <v>0</v>
      </c>
      <c r="D42" s="73">
        <v>0</v>
      </c>
      <c r="E42" s="73">
        <v>0</v>
      </c>
      <c r="F42" s="74">
        <v>0</v>
      </c>
      <c r="H42" s="204">
        <v>0</v>
      </c>
      <c r="I42" s="204">
        <v>0</v>
      </c>
      <c r="J42" s="204">
        <v>0</v>
      </c>
      <c r="K42" s="204">
        <v>0</v>
      </c>
      <c r="L42" s="204"/>
      <c r="N42" s="191" t="str">
        <f t="shared" si="0"/>
        <v>-</v>
      </c>
      <c r="O42" s="191" t="str">
        <f t="shared" si="1"/>
        <v>-</v>
      </c>
      <c r="P42" s="191" t="str">
        <f t="shared" si="2"/>
        <v>-</v>
      </c>
      <c r="Q42" s="253"/>
      <c r="R42" s="265"/>
      <c r="S42" s="265"/>
      <c r="T42" s="265"/>
      <c r="U42" s="265"/>
      <c r="W42" s="192"/>
      <c r="X42" s="192"/>
      <c r="Y42" s="192"/>
      <c r="Z42" s="192"/>
    </row>
    <row r="43" spans="1:26" ht="12.75" hidden="1">
      <c r="A43" s="295" t="s">
        <v>2235</v>
      </c>
      <c r="B43" s="305" t="s">
        <v>740</v>
      </c>
      <c r="C43" s="72">
        <v>0</v>
      </c>
      <c r="D43" s="73">
        <v>0</v>
      </c>
      <c r="E43" s="73">
        <v>0</v>
      </c>
      <c r="F43" s="74">
        <v>0</v>
      </c>
      <c r="H43" s="204">
        <v>0</v>
      </c>
      <c r="I43" s="204">
        <v>0</v>
      </c>
      <c r="J43" s="204">
        <v>0</v>
      </c>
      <c r="K43" s="204">
        <v>0</v>
      </c>
      <c r="L43" s="204"/>
      <c r="N43" s="191" t="str">
        <f t="shared" si="0"/>
        <v>-</v>
      </c>
      <c r="O43" s="191" t="str">
        <f t="shared" si="1"/>
        <v>-</v>
      </c>
      <c r="P43" s="191" t="str">
        <f t="shared" si="2"/>
        <v>-</v>
      </c>
      <c r="Q43" s="253"/>
      <c r="R43" s="265"/>
      <c r="S43" s="265"/>
      <c r="T43" s="265"/>
      <c r="U43" s="265"/>
      <c r="W43" s="192"/>
      <c r="X43" s="192"/>
      <c r="Y43" s="192"/>
      <c r="Z43" s="192"/>
    </row>
    <row r="44" spans="1:26" ht="12.75">
      <c r="A44" s="1" t="s">
        <v>2236</v>
      </c>
      <c r="B44" s="4" t="s">
        <v>1990</v>
      </c>
      <c r="C44" s="72">
        <v>55227</v>
      </c>
      <c r="D44" s="73">
        <v>35300</v>
      </c>
      <c r="E44" s="73">
        <v>12355</v>
      </c>
      <c r="F44" s="74">
        <v>7572</v>
      </c>
      <c r="H44" s="204">
        <v>52901</v>
      </c>
      <c r="I44" s="204">
        <v>33577</v>
      </c>
      <c r="J44" s="204">
        <v>11752</v>
      </c>
      <c r="K44" s="204">
        <v>7572</v>
      </c>
      <c r="L44" s="204"/>
      <c r="N44" s="191">
        <f t="shared" si="0"/>
        <v>4.396892308273934</v>
      </c>
      <c r="O44" s="191">
        <f t="shared" si="1"/>
        <v>5.131488816749567</v>
      </c>
      <c r="P44" s="191">
        <f t="shared" si="2"/>
        <v>0</v>
      </c>
      <c r="Q44" s="250"/>
      <c r="R44" s="265">
        <v>63</v>
      </c>
      <c r="S44" s="265"/>
      <c r="T44" s="265"/>
      <c r="U44" s="265"/>
      <c r="W44" s="192">
        <v>52</v>
      </c>
      <c r="X44" s="192"/>
      <c r="Y44" s="192"/>
      <c r="Z44" s="192"/>
    </row>
    <row r="45" spans="1:26" ht="12.75">
      <c r="A45" s="1" t="s">
        <v>2237</v>
      </c>
      <c r="B45" s="4" t="s">
        <v>755</v>
      </c>
      <c r="C45" s="72">
        <v>59818</v>
      </c>
      <c r="D45" s="73">
        <v>39207</v>
      </c>
      <c r="E45" s="73">
        <v>13722</v>
      </c>
      <c r="F45" s="74">
        <v>6889</v>
      </c>
      <c r="H45" s="204">
        <v>57235</v>
      </c>
      <c r="I45" s="204">
        <v>37293</v>
      </c>
      <c r="J45" s="204">
        <v>13053</v>
      </c>
      <c r="K45" s="204">
        <v>6889</v>
      </c>
      <c r="L45" s="204"/>
      <c r="N45" s="191">
        <f t="shared" si="0"/>
        <v>4.512972831309511</v>
      </c>
      <c r="O45" s="191">
        <f t="shared" si="1"/>
        <v>5.132330464162166</v>
      </c>
      <c r="P45" s="191">
        <f t="shared" si="2"/>
        <v>0</v>
      </c>
      <c r="Q45" s="250"/>
      <c r="R45" s="265">
        <v>92</v>
      </c>
      <c r="S45" s="265"/>
      <c r="T45" s="265"/>
      <c r="U45" s="265"/>
      <c r="W45" s="192">
        <v>59</v>
      </c>
      <c r="X45" s="192"/>
      <c r="Y45" s="192"/>
      <c r="Z45" s="192"/>
    </row>
    <row r="46" spans="1:26" ht="12.75" customHeight="1" hidden="1">
      <c r="A46" s="295" t="s">
        <v>2238</v>
      </c>
      <c r="B46" s="305" t="s">
        <v>757</v>
      </c>
      <c r="C46" s="72">
        <v>0</v>
      </c>
      <c r="D46" s="73">
        <v>0</v>
      </c>
      <c r="E46" s="73">
        <v>0</v>
      </c>
      <c r="F46" s="74">
        <v>0</v>
      </c>
      <c r="H46" s="204">
        <v>0</v>
      </c>
      <c r="I46" s="204">
        <v>0</v>
      </c>
      <c r="J46" s="204">
        <v>0</v>
      </c>
      <c r="K46" s="204">
        <v>0</v>
      </c>
      <c r="L46" s="204"/>
      <c r="N46" s="191" t="str">
        <f t="shared" si="0"/>
        <v>-</v>
      </c>
      <c r="O46" s="191" t="str">
        <f t="shared" si="1"/>
        <v>-</v>
      </c>
      <c r="P46" s="191" t="str">
        <f t="shared" si="2"/>
        <v>-</v>
      </c>
      <c r="Q46" s="253"/>
      <c r="R46" s="265"/>
      <c r="S46" s="265"/>
      <c r="T46" s="265"/>
      <c r="U46" s="265"/>
      <c r="W46" s="192"/>
      <c r="X46" s="192"/>
      <c r="Y46" s="192"/>
      <c r="Z46" s="192"/>
    </row>
    <row r="47" spans="1:26" ht="12.75" customHeight="1">
      <c r="A47" s="1" t="s">
        <v>2239</v>
      </c>
      <c r="B47" s="4" t="s">
        <v>763</v>
      </c>
      <c r="C47" s="72">
        <v>60309</v>
      </c>
      <c r="D47" s="73">
        <v>38068</v>
      </c>
      <c r="E47" s="73">
        <v>13324</v>
      </c>
      <c r="F47" s="74">
        <v>8917</v>
      </c>
      <c r="H47" s="204">
        <v>57799</v>
      </c>
      <c r="I47" s="204">
        <v>36209</v>
      </c>
      <c r="J47" s="204">
        <v>12673</v>
      </c>
      <c r="K47" s="204">
        <v>8917</v>
      </c>
      <c r="L47" s="204"/>
      <c r="N47" s="191">
        <f t="shared" si="0"/>
        <v>4.342635685738514</v>
      </c>
      <c r="O47" s="191">
        <f t="shared" si="1"/>
        <v>5.134082686624879</v>
      </c>
      <c r="P47" s="191">
        <f t="shared" si="2"/>
        <v>0</v>
      </c>
      <c r="Q47" s="250"/>
      <c r="R47" s="265">
        <v>31</v>
      </c>
      <c r="S47" s="265"/>
      <c r="T47" s="265"/>
      <c r="U47" s="265"/>
      <c r="W47" s="192">
        <v>18</v>
      </c>
      <c r="X47" s="192"/>
      <c r="Y47" s="192"/>
      <c r="Z47" s="192"/>
    </row>
    <row r="48" spans="1:26" ht="12.75" customHeight="1" hidden="1">
      <c r="A48" s="295" t="s">
        <v>2240</v>
      </c>
      <c r="B48" s="305" t="s">
        <v>775</v>
      </c>
      <c r="C48" s="72">
        <v>0</v>
      </c>
      <c r="D48" s="73">
        <v>0</v>
      </c>
      <c r="E48" s="73">
        <v>0</v>
      </c>
      <c r="F48" s="74">
        <v>0</v>
      </c>
      <c r="H48" s="204">
        <v>0</v>
      </c>
      <c r="I48" s="204">
        <v>0</v>
      </c>
      <c r="J48" s="204">
        <v>0</v>
      </c>
      <c r="K48" s="204">
        <v>0</v>
      </c>
      <c r="L48" s="204"/>
      <c r="N48" s="191" t="str">
        <f t="shared" si="0"/>
        <v>-</v>
      </c>
      <c r="O48" s="191" t="str">
        <f t="shared" si="1"/>
        <v>-</v>
      </c>
      <c r="P48" s="191" t="str">
        <f t="shared" si="2"/>
        <v>-</v>
      </c>
      <c r="Q48" s="253"/>
      <c r="R48" s="265"/>
      <c r="S48" s="265"/>
      <c r="T48" s="265"/>
      <c r="U48" s="265"/>
      <c r="W48" s="192"/>
      <c r="X48" s="192"/>
      <c r="Y48" s="192"/>
      <c r="Z48" s="192"/>
    </row>
    <row r="49" spans="1:26" ht="12.75" customHeight="1" hidden="1">
      <c r="A49" s="295" t="s">
        <v>2241</v>
      </c>
      <c r="B49" s="305" t="s">
        <v>773</v>
      </c>
      <c r="C49" s="72">
        <v>0</v>
      </c>
      <c r="D49" s="73">
        <v>0</v>
      </c>
      <c r="E49" s="73">
        <v>0</v>
      </c>
      <c r="F49" s="74">
        <v>0</v>
      </c>
      <c r="H49" s="204">
        <v>0</v>
      </c>
      <c r="I49" s="204">
        <v>0</v>
      </c>
      <c r="J49" s="204">
        <v>0</v>
      </c>
      <c r="K49" s="204">
        <v>0</v>
      </c>
      <c r="L49" s="204"/>
      <c r="N49" s="191" t="str">
        <f t="shared" si="0"/>
        <v>-</v>
      </c>
      <c r="O49" s="191" t="str">
        <f t="shared" si="1"/>
        <v>-</v>
      </c>
      <c r="P49" s="191" t="str">
        <f t="shared" si="2"/>
        <v>-</v>
      </c>
      <c r="Q49" s="253"/>
      <c r="R49" s="265"/>
      <c r="S49" s="265"/>
      <c r="T49" s="265"/>
      <c r="U49" s="265"/>
      <c r="W49" s="192"/>
      <c r="X49" s="192"/>
      <c r="Y49" s="192"/>
      <c r="Z49" s="192"/>
    </row>
    <row r="50" spans="1:26" ht="12.75" customHeight="1">
      <c r="A50" s="1" t="s">
        <v>2242</v>
      </c>
      <c r="B50" s="4" t="s">
        <v>855</v>
      </c>
      <c r="C50" s="72">
        <v>46361</v>
      </c>
      <c r="D50" s="73">
        <v>30859</v>
      </c>
      <c r="E50" s="73">
        <v>10801</v>
      </c>
      <c r="F50" s="74">
        <v>4701</v>
      </c>
      <c r="H50" s="204">
        <v>44328</v>
      </c>
      <c r="I50" s="204">
        <v>29353</v>
      </c>
      <c r="J50" s="204">
        <v>10274</v>
      </c>
      <c r="K50" s="204">
        <v>4701</v>
      </c>
      <c r="L50" s="204"/>
      <c r="N50" s="191">
        <f t="shared" si="0"/>
        <v>4.5862660169644585</v>
      </c>
      <c r="O50" s="191">
        <f t="shared" si="1"/>
        <v>5.130651040779483</v>
      </c>
      <c r="P50" s="191">
        <f t="shared" si="2"/>
        <v>0</v>
      </c>
      <c r="Q50" s="250"/>
      <c r="R50" s="265">
        <f>4303+29</f>
        <v>4332</v>
      </c>
      <c r="S50" s="265">
        <f>94+253</f>
        <v>347</v>
      </c>
      <c r="T50" s="265">
        <f>94</f>
        <v>94</v>
      </c>
      <c r="U50" s="265">
        <v>66</v>
      </c>
      <c r="W50" s="192">
        <v>3252</v>
      </c>
      <c r="X50" s="192">
        <v>266</v>
      </c>
      <c r="Y50" s="192">
        <v>80</v>
      </c>
      <c r="Z50" s="192">
        <v>92</v>
      </c>
    </row>
    <row r="51" spans="1:26" ht="12.75">
      <c r="A51" s="1" t="s">
        <v>2243</v>
      </c>
      <c r="B51" s="4" t="s">
        <v>811</v>
      </c>
      <c r="C51" s="72">
        <v>45793</v>
      </c>
      <c r="D51" s="73">
        <v>30623</v>
      </c>
      <c r="E51" s="73">
        <v>10718</v>
      </c>
      <c r="F51" s="74">
        <v>4452</v>
      </c>
      <c r="H51" s="204">
        <v>43776</v>
      </c>
      <c r="I51" s="204">
        <v>29129</v>
      </c>
      <c r="J51" s="204">
        <v>10195</v>
      </c>
      <c r="K51" s="204">
        <v>4452</v>
      </c>
      <c r="L51" s="204"/>
      <c r="N51" s="191">
        <f t="shared" si="0"/>
        <v>4.607547514619895</v>
      </c>
      <c r="O51" s="191">
        <f t="shared" si="1"/>
        <v>5.128909334340364</v>
      </c>
      <c r="P51" s="191">
        <f t="shared" si="2"/>
        <v>0</v>
      </c>
      <c r="Q51" s="250"/>
      <c r="R51" s="265">
        <v>1685</v>
      </c>
      <c r="S51" s="265">
        <f>71+328</f>
        <v>399</v>
      </c>
      <c r="T51" s="265">
        <v>40</v>
      </c>
      <c r="U51" s="265">
        <v>101</v>
      </c>
      <c r="W51" s="192">
        <v>1219</v>
      </c>
      <c r="X51" s="192">
        <v>321</v>
      </c>
      <c r="Y51" s="192"/>
      <c r="Z51" s="192">
        <v>72</v>
      </c>
    </row>
    <row r="52" spans="1:26" ht="12.75">
      <c r="A52" s="1" t="s">
        <v>2244</v>
      </c>
      <c r="B52" s="4" t="s">
        <v>1842</v>
      </c>
      <c r="C52" s="72">
        <v>51534</v>
      </c>
      <c r="D52" s="73">
        <v>32543</v>
      </c>
      <c r="E52" s="73">
        <v>11390</v>
      </c>
      <c r="F52" s="74">
        <v>7601</v>
      </c>
      <c r="H52" s="204">
        <v>49390</v>
      </c>
      <c r="I52" s="204">
        <v>30955</v>
      </c>
      <c r="J52" s="204">
        <v>10834</v>
      </c>
      <c r="K52" s="204">
        <v>7601</v>
      </c>
      <c r="L52" s="204"/>
      <c r="N52" s="191">
        <f t="shared" si="0"/>
        <v>4.340959708443009</v>
      </c>
      <c r="O52" s="191">
        <f t="shared" si="1"/>
        <v>5.130027459214986</v>
      </c>
      <c r="P52" s="191">
        <f t="shared" si="2"/>
        <v>0</v>
      </c>
      <c r="Q52" s="250"/>
      <c r="R52" s="265">
        <v>2318</v>
      </c>
      <c r="S52" s="265">
        <v>70</v>
      </c>
      <c r="T52" s="265"/>
      <c r="U52" s="265"/>
      <c r="W52" s="192">
        <v>1778</v>
      </c>
      <c r="X52" s="192">
        <v>65</v>
      </c>
      <c r="Y52" s="192"/>
      <c r="Z52" s="192"/>
    </row>
    <row r="53" spans="1:26" ht="12.75">
      <c r="A53" s="1" t="s">
        <v>2245</v>
      </c>
      <c r="B53" s="4" t="s">
        <v>1428</v>
      </c>
      <c r="C53" s="72">
        <v>46400</v>
      </c>
      <c r="D53" s="73">
        <v>31074</v>
      </c>
      <c r="E53" s="73">
        <v>10876</v>
      </c>
      <c r="F53" s="74">
        <v>4450</v>
      </c>
      <c r="H53" s="204">
        <v>44353</v>
      </c>
      <c r="I53" s="204">
        <v>29558</v>
      </c>
      <c r="J53" s="204">
        <v>10345</v>
      </c>
      <c r="K53" s="204">
        <v>4450</v>
      </c>
      <c r="L53" s="204"/>
      <c r="N53" s="191">
        <f t="shared" si="0"/>
        <v>4.615245868374188</v>
      </c>
      <c r="O53" s="191">
        <f t="shared" si="1"/>
        <v>5.128899113607147</v>
      </c>
      <c r="P53" s="191">
        <f t="shared" si="2"/>
        <v>0</v>
      </c>
      <c r="Q53" s="250"/>
      <c r="R53" s="265">
        <v>1496</v>
      </c>
      <c r="S53" s="265">
        <f>152+54</f>
        <v>206</v>
      </c>
      <c r="T53" s="265"/>
      <c r="U53" s="265">
        <f>2+2</f>
        <v>4</v>
      </c>
      <c r="W53" s="192">
        <v>1138</v>
      </c>
      <c r="X53" s="192">
        <v>154</v>
      </c>
      <c r="Y53" s="192"/>
      <c r="Z53" s="192">
        <v>3</v>
      </c>
    </row>
    <row r="54" spans="1:26" ht="12.75">
      <c r="A54" s="1" t="s">
        <v>2246</v>
      </c>
      <c r="B54" s="4" t="s">
        <v>1036</v>
      </c>
      <c r="C54" s="72">
        <v>43626</v>
      </c>
      <c r="D54" s="73">
        <v>29013</v>
      </c>
      <c r="E54" s="73">
        <v>10155</v>
      </c>
      <c r="F54" s="74">
        <v>4458</v>
      </c>
      <c r="H54" s="204">
        <v>41715</v>
      </c>
      <c r="I54" s="204">
        <v>27598</v>
      </c>
      <c r="J54" s="204">
        <v>9659</v>
      </c>
      <c r="K54" s="204">
        <v>4458</v>
      </c>
      <c r="L54" s="204"/>
      <c r="N54" s="191">
        <f t="shared" si="0"/>
        <v>4.5810859403092365</v>
      </c>
      <c r="O54" s="191">
        <f t="shared" si="1"/>
        <v>5.127183129212256</v>
      </c>
      <c r="P54" s="191">
        <f t="shared" si="2"/>
        <v>0</v>
      </c>
      <c r="Q54" s="250"/>
      <c r="R54" s="265">
        <v>66</v>
      </c>
      <c r="S54" s="265">
        <v>20</v>
      </c>
      <c r="T54" s="265"/>
      <c r="U54" s="265"/>
      <c r="W54" s="192">
        <v>28</v>
      </c>
      <c r="X54" s="192"/>
      <c r="Y54" s="192"/>
      <c r="Z54" s="192"/>
    </row>
    <row r="55" spans="1:26" ht="12.75">
      <c r="A55" s="1" t="s">
        <v>2247</v>
      </c>
      <c r="B55" s="4" t="s">
        <v>1059</v>
      </c>
      <c r="C55" s="72">
        <v>44690</v>
      </c>
      <c r="D55" s="73">
        <v>29817</v>
      </c>
      <c r="E55" s="73">
        <v>10436</v>
      </c>
      <c r="F55" s="74">
        <v>4437</v>
      </c>
      <c r="H55" s="204">
        <v>42726</v>
      </c>
      <c r="I55" s="204">
        <v>28362</v>
      </c>
      <c r="J55" s="204">
        <v>9927</v>
      </c>
      <c r="K55" s="204">
        <v>4437</v>
      </c>
      <c r="L55" s="204"/>
      <c r="N55" s="191">
        <f t="shared" si="0"/>
        <v>4.596732668632669</v>
      </c>
      <c r="O55" s="191">
        <f t="shared" si="1"/>
        <v>5.130103659826531</v>
      </c>
      <c r="P55" s="191">
        <f t="shared" si="2"/>
        <v>0</v>
      </c>
      <c r="Q55" s="250"/>
      <c r="R55" s="265">
        <f>1456+1</f>
        <v>1457</v>
      </c>
      <c r="S55" s="265"/>
      <c r="T55" s="265"/>
      <c r="U55" s="265"/>
      <c r="W55" s="192">
        <v>859</v>
      </c>
      <c r="X55" s="192"/>
      <c r="Y55" s="192"/>
      <c r="Z55" s="192"/>
    </row>
    <row r="56" spans="1:26" ht="12.75">
      <c r="A56" s="1" t="s">
        <v>2248</v>
      </c>
      <c r="B56" s="4" t="s">
        <v>1061</v>
      </c>
      <c r="C56" s="72">
        <v>44501</v>
      </c>
      <c r="D56" s="73">
        <v>29669</v>
      </c>
      <c r="E56" s="73">
        <v>10384</v>
      </c>
      <c r="F56" s="74">
        <v>4448</v>
      </c>
      <c r="H56" s="204">
        <v>42546</v>
      </c>
      <c r="I56" s="204">
        <v>28221</v>
      </c>
      <c r="J56" s="204">
        <v>9877</v>
      </c>
      <c r="K56" s="204">
        <v>4448</v>
      </c>
      <c r="L56" s="204"/>
      <c r="N56" s="191">
        <f t="shared" si="0"/>
        <v>4.595026559488559</v>
      </c>
      <c r="O56" s="191">
        <f t="shared" si="1"/>
        <v>5.1309308670848</v>
      </c>
      <c r="P56" s="191">
        <f t="shared" si="2"/>
        <v>0</v>
      </c>
      <c r="Q56" s="250"/>
      <c r="R56" s="265">
        <v>1170</v>
      </c>
      <c r="S56" s="265">
        <f>164+211</f>
        <v>375</v>
      </c>
      <c r="T56" s="265">
        <v>4</v>
      </c>
      <c r="U56" s="265">
        <v>10</v>
      </c>
      <c r="W56" s="192">
        <v>903</v>
      </c>
      <c r="X56" s="192">
        <v>242</v>
      </c>
      <c r="Y56" s="192">
        <v>3</v>
      </c>
      <c r="Z56" s="192">
        <v>8</v>
      </c>
    </row>
    <row r="57" spans="1:26" ht="12.75" hidden="1">
      <c r="A57" s="295" t="s">
        <v>2249</v>
      </c>
      <c r="B57" s="305" t="s">
        <v>1991</v>
      </c>
      <c r="C57" s="72">
        <v>0</v>
      </c>
      <c r="D57" s="73">
        <v>0</v>
      </c>
      <c r="E57" s="73">
        <v>0</v>
      </c>
      <c r="F57" s="74">
        <v>0</v>
      </c>
      <c r="H57" s="204">
        <v>0</v>
      </c>
      <c r="I57" s="204">
        <v>0</v>
      </c>
      <c r="J57" s="204">
        <v>0</v>
      </c>
      <c r="K57" s="204">
        <v>0</v>
      </c>
      <c r="L57" s="204"/>
      <c r="N57" s="191" t="str">
        <f t="shared" si="0"/>
        <v>-</v>
      </c>
      <c r="O57" s="191" t="str">
        <f t="shared" si="1"/>
        <v>-</v>
      </c>
      <c r="P57" s="191" t="str">
        <f t="shared" si="2"/>
        <v>-</v>
      </c>
      <c r="Q57" s="253"/>
      <c r="R57" s="265"/>
      <c r="S57" s="265"/>
      <c r="T57" s="265"/>
      <c r="U57" s="265"/>
      <c r="W57" s="192"/>
      <c r="X57" s="192"/>
      <c r="Y57" s="192"/>
      <c r="Z57" s="192"/>
    </row>
    <row r="58" spans="1:26" ht="12.75">
      <c r="A58" s="1" t="s">
        <v>2250</v>
      </c>
      <c r="B58" s="4" t="s">
        <v>1992</v>
      </c>
      <c r="C58" s="72">
        <v>43529</v>
      </c>
      <c r="D58" s="73">
        <v>28948</v>
      </c>
      <c r="E58" s="73">
        <v>10132</v>
      </c>
      <c r="F58" s="74">
        <v>4449</v>
      </c>
      <c r="H58" s="204">
        <v>41623</v>
      </c>
      <c r="I58" s="204">
        <v>27536</v>
      </c>
      <c r="J58" s="204">
        <v>9638</v>
      </c>
      <c r="K58" s="204">
        <v>4449</v>
      </c>
      <c r="L58" s="204"/>
      <c r="N58" s="191">
        <f t="shared" si="0"/>
        <v>4.579199000552563</v>
      </c>
      <c r="O58" s="191">
        <f t="shared" si="1"/>
        <v>5.127832655432883</v>
      </c>
      <c r="P58" s="191">
        <f t="shared" si="2"/>
        <v>0</v>
      </c>
      <c r="Q58" s="250"/>
      <c r="R58" s="265">
        <v>19</v>
      </c>
      <c r="S58" s="265"/>
      <c r="T58" s="265"/>
      <c r="U58" s="265"/>
      <c r="W58" s="192">
        <v>20</v>
      </c>
      <c r="X58" s="192"/>
      <c r="Y58" s="192"/>
      <c r="Z58" s="192"/>
    </row>
    <row r="59" spans="1:26" ht="12.75">
      <c r="A59" s="1" t="s">
        <v>2251</v>
      </c>
      <c r="B59" s="4" t="s">
        <v>1091</v>
      </c>
      <c r="C59" s="72">
        <v>49089</v>
      </c>
      <c r="D59" s="73">
        <v>32683</v>
      </c>
      <c r="E59" s="73">
        <v>11439</v>
      </c>
      <c r="F59" s="74">
        <v>4967</v>
      </c>
      <c r="H59" s="204">
        <v>46936</v>
      </c>
      <c r="I59" s="204">
        <v>31088</v>
      </c>
      <c r="J59" s="204">
        <v>10881</v>
      </c>
      <c r="K59" s="204">
        <v>4967</v>
      </c>
      <c r="L59" s="204"/>
      <c r="N59" s="191">
        <f t="shared" si="0"/>
        <v>4.587097324015673</v>
      </c>
      <c r="O59" s="191">
        <f t="shared" si="1"/>
        <v>5.130597014925371</v>
      </c>
      <c r="P59" s="191">
        <f t="shared" si="2"/>
        <v>0</v>
      </c>
      <c r="Q59" s="250"/>
      <c r="R59" s="265">
        <v>143</v>
      </c>
      <c r="S59" s="265">
        <f>32+178+139</f>
        <v>349</v>
      </c>
      <c r="T59" s="265"/>
      <c r="U59" s="265"/>
      <c r="W59" s="192">
        <v>33</v>
      </c>
      <c r="X59" s="192">
        <v>161</v>
      </c>
      <c r="Y59" s="192"/>
      <c r="Z59" s="192"/>
    </row>
    <row r="60" spans="1:26" ht="12.75" hidden="1">
      <c r="A60" s="295" t="s">
        <v>2252</v>
      </c>
      <c r="B60" s="305" t="s">
        <v>1083</v>
      </c>
      <c r="C60" s="72">
        <v>0</v>
      </c>
      <c r="D60" s="73">
        <v>0</v>
      </c>
      <c r="E60" s="73">
        <v>0</v>
      </c>
      <c r="F60" s="74">
        <v>0</v>
      </c>
      <c r="H60" s="204">
        <v>0</v>
      </c>
      <c r="I60" s="204">
        <v>0</v>
      </c>
      <c r="J60" s="204">
        <v>0</v>
      </c>
      <c r="K60" s="204">
        <v>0</v>
      </c>
      <c r="L60" s="204"/>
      <c r="N60" s="191" t="str">
        <f t="shared" si="0"/>
        <v>-</v>
      </c>
      <c r="O60" s="191" t="str">
        <f t="shared" si="1"/>
        <v>-</v>
      </c>
      <c r="P60" s="191" t="str">
        <f t="shared" si="2"/>
        <v>-</v>
      </c>
      <c r="Q60" s="253"/>
      <c r="R60" s="265"/>
      <c r="S60" s="265"/>
      <c r="T60" s="265"/>
      <c r="U60" s="265"/>
      <c r="W60" s="192"/>
      <c r="X60" s="192"/>
      <c r="Y60" s="192"/>
      <c r="Z60" s="192"/>
    </row>
    <row r="61" spans="1:26" ht="12.75">
      <c r="A61" s="1" t="s">
        <v>2253</v>
      </c>
      <c r="B61" s="4" t="s">
        <v>1098</v>
      </c>
      <c r="C61" s="72">
        <v>45999</v>
      </c>
      <c r="D61" s="73">
        <v>30397</v>
      </c>
      <c r="E61" s="73">
        <v>10639</v>
      </c>
      <c r="F61" s="74">
        <v>4963</v>
      </c>
      <c r="H61" s="204">
        <v>43997</v>
      </c>
      <c r="I61" s="204">
        <v>28914</v>
      </c>
      <c r="J61" s="204">
        <v>10120</v>
      </c>
      <c r="K61" s="204">
        <v>4963</v>
      </c>
      <c r="L61" s="204"/>
      <c r="N61" s="191">
        <f t="shared" si="0"/>
        <v>4.55031024842603</v>
      </c>
      <c r="O61" s="191">
        <f t="shared" si="1"/>
        <v>5.129003251020265</v>
      </c>
      <c r="P61" s="191">
        <f t="shared" si="2"/>
        <v>0</v>
      </c>
      <c r="Q61" s="250"/>
      <c r="R61" s="265">
        <v>187</v>
      </c>
      <c r="S61" s="265">
        <f>15+108</f>
        <v>123</v>
      </c>
      <c r="T61" s="265"/>
      <c r="U61" s="265"/>
      <c r="W61" s="192">
        <v>72</v>
      </c>
      <c r="X61" s="192">
        <v>61</v>
      </c>
      <c r="Y61" s="192"/>
      <c r="Z61" s="192"/>
    </row>
    <row r="62" spans="1:26" ht="12.75">
      <c r="A62" s="1" t="s">
        <v>2254</v>
      </c>
      <c r="B62" s="4" t="s">
        <v>1993</v>
      </c>
      <c r="C62" s="72">
        <v>46259</v>
      </c>
      <c r="D62" s="73">
        <v>30861</v>
      </c>
      <c r="E62" s="73">
        <v>10801</v>
      </c>
      <c r="F62" s="74">
        <v>4597</v>
      </c>
      <c r="H62" s="204">
        <v>44226</v>
      </c>
      <c r="I62" s="204">
        <v>29355</v>
      </c>
      <c r="J62" s="204">
        <v>10274</v>
      </c>
      <c r="K62" s="204">
        <v>4597</v>
      </c>
      <c r="L62" s="204"/>
      <c r="N62" s="191">
        <f t="shared" si="0"/>
        <v>4.596843485732364</v>
      </c>
      <c r="O62" s="191">
        <f t="shared" si="1"/>
        <v>5.130301481860002</v>
      </c>
      <c r="P62" s="191">
        <f t="shared" si="2"/>
        <v>0</v>
      </c>
      <c r="Q62" s="250"/>
      <c r="R62" s="265">
        <v>19</v>
      </c>
      <c r="S62" s="265"/>
      <c r="T62" s="265"/>
      <c r="U62" s="265"/>
      <c r="W62" s="192">
        <v>16</v>
      </c>
      <c r="X62" s="192"/>
      <c r="Y62" s="192"/>
      <c r="Z62" s="192"/>
    </row>
    <row r="63" spans="1:26" ht="12.75">
      <c r="A63" s="1" t="s">
        <v>2255</v>
      </c>
      <c r="B63" s="4" t="s">
        <v>1133</v>
      </c>
      <c r="C63" s="72">
        <v>45064</v>
      </c>
      <c r="D63" s="73">
        <v>29977</v>
      </c>
      <c r="E63" s="73">
        <v>10492</v>
      </c>
      <c r="F63" s="74">
        <v>4595</v>
      </c>
      <c r="H63" s="204">
        <v>43089</v>
      </c>
      <c r="I63" s="204">
        <v>28514</v>
      </c>
      <c r="J63" s="204">
        <v>9980</v>
      </c>
      <c r="K63" s="204">
        <v>4595</v>
      </c>
      <c r="L63" s="204"/>
      <c r="N63" s="191">
        <f t="shared" si="0"/>
        <v>4.583536401401744</v>
      </c>
      <c r="O63" s="191">
        <f t="shared" si="1"/>
        <v>5.130812933997333</v>
      </c>
      <c r="P63" s="191">
        <f t="shared" si="2"/>
        <v>0</v>
      </c>
      <c r="Q63" s="250"/>
      <c r="R63" s="265">
        <v>378</v>
      </c>
      <c r="S63" s="265"/>
      <c r="T63" s="265"/>
      <c r="U63" s="265"/>
      <c r="W63" s="192">
        <v>262</v>
      </c>
      <c r="X63" s="192"/>
      <c r="Y63" s="192"/>
      <c r="Z63" s="192"/>
    </row>
    <row r="64" spans="1:26" ht="12.75">
      <c r="A64" s="1" t="s">
        <v>2256</v>
      </c>
      <c r="B64" s="4" t="s">
        <v>2317</v>
      </c>
      <c r="C64" s="72">
        <v>45270</v>
      </c>
      <c r="D64" s="73">
        <v>30129</v>
      </c>
      <c r="E64" s="73">
        <v>10545</v>
      </c>
      <c r="F64" s="74">
        <v>4596</v>
      </c>
      <c r="H64" s="204">
        <v>43286</v>
      </c>
      <c r="I64" s="204">
        <v>28659</v>
      </c>
      <c r="J64" s="204">
        <v>10031</v>
      </c>
      <c r="K64" s="204">
        <v>4596</v>
      </c>
      <c r="L64" s="204"/>
      <c r="N64" s="191">
        <f t="shared" si="0"/>
        <v>4.583468095920168</v>
      </c>
      <c r="O64" s="191">
        <f t="shared" si="1"/>
        <v>5.1292787605987655</v>
      </c>
      <c r="P64" s="191">
        <f t="shared" si="2"/>
        <v>0</v>
      </c>
      <c r="Q64" s="250"/>
      <c r="R64" s="265">
        <v>25</v>
      </c>
      <c r="S64" s="265"/>
      <c r="T64" s="265"/>
      <c r="U64" s="265"/>
      <c r="W64" s="192">
        <v>12</v>
      </c>
      <c r="X64" s="192"/>
      <c r="Y64" s="192"/>
      <c r="Z64" s="192"/>
    </row>
    <row r="65" spans="1:26" ht="12.75">
      <c r="A65" s="1" t="s">
        <v>2257</v>
      </c>
      <c r="B65" s="4" t="s">
        <v>1139</v>
      </c>
      <c r="C65" s="72">
        <v>46080</v>
      </c>
      <c r="D65" s="73">
        <v>30726</v>
      </c>
      <c r="E65" s="73">
        <v>10754</v>
      </c>
      <c r="F65" s="74">
        <v>4600</v>
      </c>
      <c r="H65" s="204">
        <v>44056</v>
      </c>
      <c r="I65" s="204">
        <v>29227</v>
      </c>
      <c r="J65" s="204">
        <v>10229</v>
      </c>
      <c r="K65" s="204">
        <v>4600</v>
      </c>
      <c r="L65" s="204"/>
      <c r="N65" s="191">
        <f t="shared" si="0"/>
        <v>4.594152896313773</v>
      </c>
      <c r="O65" s="191">
        <f t="shared" si="1"/>
        <v>5.128819242481271</v>
      </c>
      <c r="P65" s="191">
        <f t="shared" si="2"/>
        <v>0</v>
      </c>
      <c r="Q65" s="264"/>
      <c r="R65" s="265">
        <v>10</v>
      </c>
      <c r="S65" s="265"/>
      <c r="T65" s="265"/>
      <c r="U65" s="265"/>
      <c r="W65" s="192"/>
      <c r="X65" s="192"/>
      <c r="Y65" s="192"/>
      <c r="Z65" s="192"/>
    </row>
    <row r="66" spans="1:26" ht="12.75">
      <c r="A66" s="1" t="s">
        <v>2258</v>
      </c>
      <c r="B66" s="4" t="s">
        <v>1141</v>
      </c>
      <c r="C66" s="72">
        <v>45580</v>
      </c>
      <c r="D66" s="73">
        <v>30357</v>
      </c>
      <c r="E66" s="73">
        <v>10625</v>
      </c>
      <c r="F66" s="74">
        <v>4598</v>
      </c>
      <c r="H66" s="204">
        <v>43581</v>
      </c>
      <c r="I66" s="204">
        <v>28876</v>
      </c>
      <c r="J66" s="204">
        <v>10107</v>
      </c>
      <c r="K66" s="204">
        <v>4598</v>
      </c>
      <c r="L66" s="204"/>
      <c r="N66" s="191">
        <f t="shared" si="0"/>
        <v>4.586861246873639</v>
      </c>
      <c r="O66" s="191">
        <f t="shared" si="1"/>
        <v>5.128826707300178</v>
      </c>
      <c r="P66" s="191">
        <f t="shared" si="2"/>
        <v>0</v>
      </c>
      <c r="Q66" s="253"/>
      <c r="R66" s="265">
        <v>4</v>
      </c>
      <c r="S66" s="265"/>
      <c r="T66" s="265"/>
      <c r="U66" s="265"/>
      <c r="W66" s="192"/>
      <c r="X66" s="192"/>
      <c r="Y66" s="192"/>
      <c r="Z66" s="192"/>
    </row>
    <row r="67" spans="1:26" ht="12.75" hidden="1">
      <c r="A67" s="295" t="s">
        <v>2259</v>
      </c>
      <c r="B67" s="305" t="s">
        <v>1994</v>
      </c>
      <c r="C67" s="72">
        <v>0</v>
      </c>
      <c r="D67" s="73">
        <v>0</v>
      </c>
      <c r="E67" s="73">
        <v>0</v>
      </c>
      <c r="F67" s="74">
        <v>0</v>
      </c>
      <c r="H67" s="204">
        <v>0</v>
      </c>
      <c r="I67" s="204">
        <v>0</v>
      </c>
      <c r="J67" s="204">
        <v>0</v>
      </c>
      <c r="K67" s="204">
        <v>0</v>
      </c>
      <c r="L67" s="204"/>
      <c r="N67" s="191" t="str">
        <f t="shared" si="0"/>
        <v>-</v>
      </c>
      <c r="O67" s="191" t="str">
        <f t="shared" si="1"/>
        <v>-</v>
      </c>
      <c r="P67" s="191" t="str">
        <f t="shared" si="2"/>
        <v>-</v>
      </c>
      <c r="Q67" s="253"/>
      <c r="R67" s="265"/>
      <c r="S67" s="265"/>
      <c r="T67" s="265"/>
      <c r="U67" s="265"/>
      <c r="W67" s="192"/>
      <c r="X67" s="192"/>
      <c r="Y67" s="192"/>
      <c r="Z67" s="192"/>
    </row>
    <row r="68" spans="1:26" ht="12.75">
      <c r="A68" s="1" t="s">
        <v>2260</v>
      </c>
      <c r="B68" s="4" t="s">
        <v>1500</v>
      </c>
      <c r="C68" s="72">
        <v>83043</v>
      </c>
      <c r="D68" s="73">
        <v>53565</v>
      </c>
      <c r="E68" s="73">
        <v>18748</v>
      </c>
      <c r="F68" s="74">
        <v>10730</v>
      </c>
      <c r="H68" s="204">
        <v>79510</v>
      </c>
      <c r="I68" s="204">
        <v>50948</v>
      </c>
      <c r="J68" s="204">
        <v>17832</v>
      </c>
      <c r="K68" s="204">
        <v>10730</v>
      </c>
      <c r="L68" s="204"/>
      <c r="N68" s="191">
        <f t="shared" si="0"/>
        <v>4.443466230662807</v>
      </c>
      <c r="O68" s="191">
        <f t="shared" si="1"/>
        <v>5.136609876737069</v>
      </c>
      <c r="P68" s="191">
        <f t="shared" si="2"/>
        <v>0</v>
      </c>
      <c r="Q68" s="253"/>
      <c r="R68" s="265">
        <v>23</v>
      </c>
      <c r="S68" s="265"/>
      <c r="T68" s="265"/>
      <c r="U68" s="265"/>
      <c r="W68" s="192"/>
      <c r="X68" s="192"/>
      <c r="Y68" s="192"/>
      <c r="Z68" s="192"/>
    </row>
    <row r="69" spans="1:26" ht="12.75">
      <c r="A69" s="1" t="s">
        <v>2261</v>
      </c>
      <c r="B69" s="4" t="s">
        <v>1868</v>
      </c>
      <c r="C69" s="72">
        <v>84098</v>
      </c>
      <c r="D69" s="73">
        <v>54346</v>
      </c>
      <c r="E69" s="73">
        <v>19021</v>
      </c>
      <c r="F69" s="74">
        <v>10731</v>
      </c>
      <c r="H69" s="204">
        <v>80513</v>
      </c>
      <c r="I69" s="204">
        <v>51690</v>
      </c>
      <c r="J69" s="204">
        <v>18092</v>
      </c>
      <c r="K69" s="204">
        <v>10731</v>
      </c>
      <c r="L69" s="204"/>
      <c r="N69" s="191">
        <f t="shared" si="0"/>
        <v>4.452697079974669</v>
      </c>
      <c r="O69" s="191">
        <f t="shared" si="1"/>
        <v>5.1383246275875365</v>
      </c>
      <c r="P69" s="191">
        <f t="shared" si="2"/>
        <v>0</v>
      </c>
      <c r="Q69" s="250"/>
      <c r="R69" s="265">
        <v>132</v>
      </c>
      <c r="S69" s="265"/>
      <c r="T69" s="265"/>
      <c r="U69" s="265"/>
      <c r="W69" s="192">
        <v>76</v>
      </c>
      <c r="X69" s="192"/>
      <c r="Y69" s="192"/>
      <c r="Z69" s="192"/>
    </row>
    <row r="70" spans="1:26" ht="12.75">
      <c r="A70" s="1" t="s">
        <v>2262</v>
      </c>
      <c r="B70" s="4" t="s">
        <v>1995</v>
      </c>
      <c r="C70" s="72">
        <v>78903</v>
      </c>
      <c r="D70" s="73">
        <v>50511</v>
      </c>
      <c r="E70" s="73">
        <v>17679</v>
      </c>
      <c r="F70" s="74">
        <v>10713</v>
      </c>
      <c r="H70" s="204">
        <v>75571</v>
      </c>
      <c r="I70" s="204">
        <v>48043</v>
      </c>
      <c r="J70" s="204">
        <v>16815</v>
      </c>
      <c r="K70" s="204">
        <v>10713</v>
      </c>
      <c r="L70" s="204"/>
      <c r="N70" s="191">
        <f t="shared" si="0"/>
        <v>4.409098728348184</v>
      </c>
      <c r="O70" s="191">
        <f t="shared" si="1"/>
        <v>5.137064712861388</v>
      </c>
      <c r="P70" s="191">
        <f t="shared" si="2"/>
        <v>0</v>
      </c>
      <c r="Q70" s="250"/>
      <c r="R70" s="265">
        <v>37</v>
      </c>
      <c r="S70" s="265"/>
      <c r="T70" s="265"/>
      <c r="U70" s="265"/>
      <c r="W70" s="192">
        <v>16</v>
      </c>
      <c r="X70" s="192"/>
      <c r="Y70" s="192"/>
      <c r="Z70" s="192"/>
    </row>
    <row r="71" spans="1:26" ht="12.75">
      <c r="A71" s="1" t="s">
        <v>2263</v>
      </c>
      <c r="B71" s="4" t="s">
        <v>1996</v>
      </c>
      <c r="C71" s="72">
        <v>79984</v>
      </c>
      <c r="D71" s="73">
        <v>51317</v>
      </c>
      <c r="E71" s="73">
        <v>17961</v>
      </c>
      <c r="F71" s="74">
        <v>10706</v>
      </c>
      <c r="H71" s="204">
        <v>76600</v>
      </c>
      <c r="I71" s="204">
        <v>48810</v>
      </c>
      <c r="J71" s="204">
        <v>17084</v>
      </c>
      <c r="K71" s="204">
        <v>10706</v>
      </c>
      <c r="L71" s="204"/>
      <c r="N71" s="191">
        <f t="shared" si="0"/>
        <v>4.417754569190606</v>
      </c>
      <c r="O71" s="191">
        <f t="shared" si="1"/>
        <v>5.136242573243194</v>
      </c>
      <c r="P71" s="191">
        <f t="shared" si="2"/>
        <v>0</v>
      </c>
      <c r="Q71" s="250"/>
      <c r="R71" s="265">
        <v>7</v>
      </c>
      <c r="S71" s="265"/>
      <c r="T71" s="265"/>
      <c r="U71" s="265"/>
      <c r="W71" s="192">
        <v>4</v>
      </c>
      <c r="X71" s="192"/>
      <c r="Y71" s="192"/>
      <c r="Z71" s="192"/>
    </row>
    <row r="72" spans="1:26" ht="12.75">
      <c r="A72" s="1" t="s">
        <v>2264</v>
      </c>
      <c r="B72" s="4" t="s">
        <v>1997</v>
      </c>
      <c r="C72" s="72">
        <v>79666</v>
      </c>
      <c r="D72" s="73">
        <v>51071</v>
      </c>
      <c r="E72" s="73">
        <v>17875</v>
      </c>
      <c r="F72" s="74">
        <v>10720</v>
      </c>
      <c r="H72" s="204">
        <v>76298</v>
      </c>
      <c r="I72" s="204">
        <v>48576</v>
      </c>
      <c r="J72" s="204">
        <v>17002</v>
      </c>
      <c r="K72" s="204">
        <v>10720</v>
      </c>
      <c r="L72" s="204"/>
      <c r="N72" s="191">
        <f aca="true" t="shared" si="3" ref="N72:N125">IF(H72=0,"-",C72/H72*100-100)</f>
        <v>4.414270360953097</v>
      </c>
      <c r="O72" s="191">
        <f aca="true" t="shared" si="4" ref="O72:O125">IF(H72=0,"-",D72/I72*100-100)</f>
        <v>5.136281291172608</v>
      </c>
      <c r="P72" s="191">
        <f aca="true" t="shared" si="5" ref="P72:P125">IF(H72=0,"-",F72/(K72+L72)*100-100)</f>
        <v>0</v>
      </c>
      <c r="Q72" s="250"/>
      <c r="R72" s="265">
        <v>840</v>
      </c>
      <c r="S72" s="265"/>
      <c r="T72" s="265"/>
      <c r="U72" s="265"/>
      <c r="W72" s="192">
        <v>540</v>
      </c>
      <c r="X72" s="192"/>
      <c r="Y72" s="192"/>
      <c r="Z72" s="192"/>
    </row>
    <row r="73" spans="1:26" ht="12.75">
      <c r="A73" s="1" t="s">
        <v>2265</v>
      </c>
      <c r="B73" s="4" t="s">
        <v>1172</v>
      </c>
      <c r="C73" s="72">
        <v>96321</v>
      </c>
      <c r="D73" s="73">
        <v>61879</v>
      </c>
      <c r="E73" s="73">
        <v>21658</v>
      </c>
      <c r="F73" s="74">
        <v>12784</v>
      </c>
      <c r="H73" s="204">
        <v>92238</v>
      </c>
      <c r="I73" s="204">
        <v>58855</v>
      </c>
      <c r="J73" s="204">
        <v>20599</v>
      </c>
      <c r="K73" s="204">
        <v>12784</v>
      </c>
      <c r="L73" s="204"/>
      <c r="N73" s="191">
        <f t="shared" si="3"/>
        <v>4.426592077018142</v>
      </c>
      <c r="O73" s="191">
        <f t="shared" si="4"/>
        <v>5.138051142638673</v>
      </c>
      <c r="P73" s="191">
        <f t="shared" si="5"/>
        <v>0</v>
      </c>
      <c r="Q73" s="250"/>
      <c r="R73" s="265">
        <f>11+3</f>
        <v>14</v>
      </c>
      <c r="S73" s="265"/>
      <c r="T73" s="265"/>
      <c r="U73" s="265"/>
      <c r="W73" s="192">
        <v>11</v>
      </c>
      <c r="X73" s="192"/>
      <c r="Y73" s="192"/>
      <c r="Z73" s="192"/>
    </row>
    <row r="74" spans="1:26" ht="12.75">
      <c r="A74" s="1" t="s">
        <v>2266</v>
      </c>
      <c r="B74" s="4" t="s">
        <v>1188</v>
      </c>
      <c r="C74" s="72">
        <v>80579</v>
      </c>
      <c r="D74" s="73">
        <v>51743</v>
      </c>
      <c r="E74" s="73">
        <v>18110</v>
      </c>
      <c r="F74" s="74">
        <v>10726</v>
      </c>
      <c r="H74" s="204">
        <v>77166</v>
      </c>
      <c r="I74" s="204">
        <v>49215</v>
      </c>
      <c r="J74" s="204">
        <v>17225</v>
      </c>
      <c r="K74" s="204">
        <v>10726</v>
      </c>
      <c r="L74" s="204"/>
      <c r="N74" s="191">
        <f t="shared" si="3"/>
        <v>4.4229323795453865</v>
      </c>
      <c r="O74" s="191">
        <f t="shared" si="4"/>
        <v>5.136645331707811</v>
      </c>
      <c r="P74" s="191">
        <f t="shared" si="5"/>
        <v>0</v>
      </c>
      <c r="Q74" s="250"/>
      <c r="R74" s="265">
        <v>129</v>
      </c>
      <c r="S74" s="265"/>
      <c r="T74" s="265"/>
      <c r="U74" s="265"/>
      <c r="W74" s="192">
        <v>91</v>
      </c>
      <c r="X74" s="192"/>
      <c r="Y74" s="192"/>
      <c r="Z74" s="192"/>
    </row>
    <row r="75" spans="1:26" ht="12.75" hidden="1">
      <c r="A75" s="295" t="s">
        <v>2267</v>
      </c>
      <c r="B75" s="305" t="s">
        <v>1998</v>
      </c>
      <c r="C75" s="72">
        <v>0</v>
      </c>
      <c r="D75" s="73">
        <v>0</v>
      </c>
      <c r="E75" s="73">
        <v>0</v>
      </c>
      <c r="F75" s="74">
        <v>0</v>
      </c>
      <c r="H75" s="204">
        <v>0</v>
      </c>
      <c r="I75" s="204">
        <v>0</v>
      </c>
      <c r="J75" s="204">
        <v>0</v>
      </c>
      <c r="K75" s="204">
        <v>0</v>
      </c>
      <c r="L75" s="204"/>
      <c r="N75" s="191" t="str">
        <f t="shared" si="3"/>
        <v>-</v>
      </c>
      <c r="O75" s="191" t="str">
        <f t="shared" si="4"/>
        <v>-</v>
      </c>
      <c r="P75" s="191" t="str">
        <f t="shared" si="5"/>
        <v>-</v>
      </c>
      <c r="Q75" s="253"/>
      <c r="R75" s="265"/>
      <c r="S75" s="265"/>
      <c r="T75" s="265"/>
      <c r="U75" s="265"/>
      <c r="W75" s="192"/>
      <c r="X75" s="192"/>
      <c r="Y75" s="192"/>
      <c r="Z75" s="192"/>
    </row>
    <row r="76" spans="1:26" ht="12.75" hidden="1">
      <c r="A76" s="295" t="s">
        <v>2268</v>
      </c>
      <c r="B76" s="305" t="s">
        <v>1196</v>
      </c>
      <c r="C76" s="72">
        <v>0</v>
      </c>
      <c r="D76" s="73">
        <v>0</v>
      </c>
      <c r="E76" s="73">
        <v>0</v>
      </c>
      <c r="F76" s="74">
        <v>0</v>
      </c>
      <c r="H76" s="204">
        <v>0</v>
      </c>
      <c r="I76" s="204">
        <v>0</v>
      </c>
      <c r="J76" s="204">
        <v>0</v>
      </c>
      <c r="K76" s="204">
        <v>0</v>
      </c>
      <c r="L76" s="204"/>
      <c r="N76" s="191" t="str">
        <f t="shared" si="3"/>
        <v>-</v>
      </c>
      <c r="O76" s="191" t="str">
        <f t="shared" si="4"/>
        <v>-</v>
      </c>
      <c r="P76" s="191" t="str">
        <f t="shared" si="5"/>
        <v>-</v>
      </c>
      <c r="Q76" s="253"/>
      <c r="R76" s="265"/>
      <c r="S76" s="265"/>
      <c r="T76" s="265"/>
      <c r="U76" s="265"/>
      <c r="W76" s="192"/>
      <c r="X76" s="192"/>
      <c r="Y76" s="192"/>
      <c r="Z76" s="192"/>
    </row>
    <row r="77" spans="1:26" ht="12.75">
      <c r="A77" s="1" t="s">
        <v>2269</v>
      </c>
      <c r="B77" s="4" t="s">
        <v>1999</v>
      </c>
      <c r="C77" s="72">
        <v>92832</v>
      </c>
      <c r="D77" s="73">
        <v>60814</v>
      </c>
      <c r="E77" s="73">
        <v>21285</v>
      </c>
      <c r="F77" s="74">
        <v>10733</v>
      </c>
      <c r="H77" s="204">
        <v>88820</v>
      </c>
      <c r="I77" s="204">
        <v>57842</v>
      </c>
      <c r="J77" s="204">
        <v>20245</v>
      </c>
      <c r="K77" s="204">
        <v>10733</v>
      </c>
      <c r="L77" s="204"/>
      <c r="N77" s="191">
        <f t="shared" si="3"/>
        <v>4.517000675523548</v>
      </c>
      <c r="O77" s="191">
        <f t="shared" si="4"/>
        <v>5.138134919262825</v>
      </c>
      <c r="P77" s="191">
        <f t="shared" si="5"/>
        <v>0</v>
      </c>
      <c r="Q77" s="253"/>
      <c r="R77" s="265"/>
      <c r="S77" s="265"/>
      <c r="T77" s="265"/>
      <c r="U77" s="265"/>
      <c r="W77" s="192"/>
      <c r="X77" s="192"/>
      <c r="Y77" s="192"/>
      <c r="Z77" s="192"/>
    </row>
    <row r="78" spans="1:26" ht="12.75">
      <c r="A78" s="1" t="s">
        <v>2270</v>
      </c>
      <c r="B78" s="4" t="s">
        <v>1843</v>
      </c>
      <c r="C78" s="72">
        <v>92117</v>
      </c>
      <c r="D78" s="73">
        <v>60276</v>
      </c>
      <c r="E78" s="73">
        <v>21097</v>
      </c>
      <c r="F78" s="74">
        <v>10744</v>
      </c>
      <c r="H78" s="204">
        <v>88140</v>
      </c>
      <c r="I78" s="204">
        <v>57330</v>
      </c>
      <c r="J78" s="204">
        <v>20066</v>
      </c>
      <c r="K78" s="204">
        <v>10744</v>
      </c>
      <c r="L78" s="204"/>
      <c r="N78" s="191">
        <f t="shared" si="3"/>
        <v>4.512139777626501</v>
      </c>
      <c r="O78" s="191">
        <f t="shared" si="4"/>
        <v>5.138670852956565</v>
      </c>
      <c r="P78" s="191">
        <f t="shared" si="5"/>
        <v>0</v>
      </c>
      <c r="Q78" s="250"/>
      <c r="R78" s="265">
        <v>242</v>
      </c>
      <c r="S78" s="265"/>
      <c r="T78" s="265"/>
      <c r="U78" s="265"/>
      <c r="W78" s="192">
        <v>181</v>
      </c>
      <c r="X78" s="192"/>
      <c r="Y78" s="192"/>
      <c r="Z78" s="192"/>
    </row>
    <row r="79" spans="1:26" ht="12.75">
      <c r="A79" s="1" t="s">
        <v>2271</v>
      </c>
      <c r="B79" s="4" t="s">
        <v>1183</v>
      </c>
      <c r="C79" s="72">
        <v>71894</v>
      </c>
      <c r="D79" s="73">
        <v>45334</v>
      </c>
      <c r="E79" s="73">
        <v>15867</v>
      </c>
      <c r="F79" s="74">
        <v>10693</v>
      </c>
      <c r="H79" s="204">
        <v>68905</v>
      </c>
      <c r="I79" s="204">
        <v>43120</v>
      </c>
      <c r="J79" s="204">
        <v>15092</v>
      </c>
      <c r="K79" s="204">
        <v>10693</v>
      </c>
      <c r="L79" s="204"/>
      <c r="N79" s="191">
        <f t="shared" si="3"/>
        <v>4.337856469051587</v>
      </c>
      <c r="O79" s="191">
        <f t="shared" si="4"/>
        <v>5.134508348794057</v>
      </c>
      <c r="P79" s="191">
        <f t="shared" si="5"/>
        <v>0</v>
      </c>
      <c r="Q79" s="250"/>
      <c r="R79" s="265">
        <v>6</v>
      </c>
      <c r="S79" s="265"/>
      <c r="T79" s="265"/>
      <c r="U79" s="265"/>
      <c r="W79" s="192">
        <v>1</v>
      </c>
      <c r="X79" s="192"/>
      <c r="Y79" s="192"/>
      <c r="Z79" s="192"/>
    </row>
    <row r="80" spans="1:26" ht="12.75" hidden="1">
      <c r="A80" s="295" t="s">
        <v>2272</v>
      </c>
      <c r="B80" s="305" t="s">
        <v>2000</v>
      </c>
      <c r="C80" s="72">
        <v>0</v>
      </c>
      <c r="D80" s="73">
        <v>0</v>
      </c>
      <c r="E80" s="73">
        <v>0</v>
      </c>
      <c r="F80" s="74">
        <v>0</v>
      </c>
      <c r="H80" s="204">
        <v>0</v>
      </c>
      <c r="I80" s="204">
        <v>0</v>
      </c>
      <c r="J80" s="204">
        <v>0</v>
      </c>
      <c r="K80" s="204">
        <v>0</v>
      </c>
      <c r="L80" s="204"/>
      <c r="N80" s="191" t="str">
        <f t="shared" si="3"/>
        <v>-</v>
      </c>
      <c r="O80" s="191" t="str">
        <f t="shared" si="4"/>
        <v>-</v>
      </c>
      <c r="P80" s="191" t="str">
        <f t="shared" si="5"/>
        <v>-</v>
      </c>
      <c r="Q80" s="253"/>
      <c r="R80" s="265"/>
      <c r="S80" s="265"/>
      <c r="T80" s="265"/>
      <c r="U80" s="265"/>
      <c r="W80" s="192"/>
      <c r="X80" s="192"/>
      <c r="Y80" s="192"/>
      <c r="Z80" s="192"/>
    </row>
    <row r="81" spans="1:26" ht="12.75" hidden="1">
      <c r="A81" s="295" t="s">
        <v>2273</v>
      </c>
      <c r="B81" s="305" t="s">
        <v>1145</v>
      </c>
      <c r="C81" s="72">
        <v>0</v>
      </c>
      <c r="D81" s="73">
        <v>0</v>
      </c>
      <c r="E81" s="73">
        <v>0</v>
      </c>
      <c r="F81" s="74">
        <v>0</v>
      </c>
      <c r="H81" s="204">
        <v>0</v>
      </c>
      <c r="I81" s="204">
        <v>0</v>
      </c>
      <c r="J81" s="204">
        <v>0</v>
      </c>
      <c r="K81" s="204">
        <v>0</v>
      </c>
      <c r="L81" s="204"/>
      <c r="N81" s="191" t="str">
        <f t="shared" si="3"/>
        <v>-</v>
      </c>
      <c r="O81" s="191" t="str">
        <f t="shared" si="4"/>
        <v>-</v>
      </c>
      <c r="P81" s="191" t="str">
        <f t="shared" si="5"/>
        <v>-</v>
      </c>
      <c r="Q81" s="253"/>
      <c r="R81" s="265"/>
      <c r="S81" s="265"/>
      <c r="T81" s="265"/>
      <c r="U81" s="265"/>
      <c r="W81" s="192"/>
      <c r="X81" s="192"/>
      <c r="Y81" s="192"/>
      <c r="Z81" s="192"/>
    </row>
    <row r="82" spans="1:26" ht="12.75" hidden="1">
      <c r="A82" s="295" t="s">
        <v>2274</v>
      </c>
      <c r="B82" s="305" t="s">
        <v>2001</v>
      </c>
      <c r="C82" s="72">
        <v>0</v>
      </c>
      <c r="D82" s="73">
        <v>0</v>
      </c>
      <c r="E82" s="73">
        <v>0</v>
      </c>
      <c r="F82" s="74">
        <v>0</v>
      </c>
      <c r="H82" s="204">
        <v>0</v>
      </c>
      <c r="I82" s="204">
        <v>0</v>
      </c>
      <c r="J82" s="204">
        <v>0</v>
      </c>
      <c r="K82" s="204">
        <v>0</v>
      </c>
      <c r="L82" s="204"/>
      <c r="N82" s="191" t="str">
        <f t="shared" si="3"/>
        <v>-</v>
      </c>
      <c r="O82" s="191" t="str">
        <f t="shared" si="4"/>
        <v>-</v>
      </c>
      <c r="P82" s="191" t="str">
        <f t="shared" si="5"/>
        <v>-</v>
      </c>
      <c r="Q82" s="253"/>
      <c r="R82" s="265"/>
      <c r="S82" s="265"/>
      <c r="T82" s="265"/>
      <c r="U82" s="265"/>
      <c r="W82" s="192"/>
      <c r="X82" s="192"/>
      <c r="Y82" s="192"/>
      <c r="Z82" s="192"/>
    </row>
    <row r="83" spans="1:26" ht="12.75">
      <c r="A83" s="1" t="s">
        <v>2275</v>
      </c>
      <c r="B83" s="4" t="s">
        <v>2002</v>
      </c>
      <c r="C83" s="72">
        <v>107747</v>
      </c>
      <c r="D83" s="73">
        <v>70312</v>
      </c>
      <c r="E83" s="73">
        <v>24609</v>
      </c>
      <c r="F83" s="74">
        <v>12826</v>
      </c>
      <c r="H83" s="204">
        <v>103107</v>
      </c>
      <c r="I83" s="204">
        <v>66875</v>
      </c>
      <c r="J83" s="204">
        <v>23406</v>
      </c>
      <c r="K83" s="204">
        <v>12826</v>
      </c>
      <c r="L83" s="204"/>
      <c r="N83" s="191">
        <f t="shared" si="3"/>
        <v>4.500179425257272</v>
      </c>
      <c r="O83" s="191">
        <f t="shared" si="4"/>
        <v>5.1394392523364445</v>
      </c>
      <c r="P83" s="191">
        <f t="shared" si="5"/>
        <v>0</v>
      </c>
      <c r="Q83" s="253"/>
      <c r="R83" s="265">
        <v>2</v>
      </c>
      <c r="S83" s="265"/>
      <c r="T83" s="265"/>
      <c r="U83" s="265"/>
      <c r="W83" s="192"/>
      <c r="X83" s="192"/>
      <c r="Y83" s="192"/>
      <c r="Z83" s="192"/>
    </row>
    <row r="84" spans="1:26" ht="12.75">
      <c r="A84" s="1" t="s">
        <v>2276</v>
      </c>
      <c r="B84" s="4" t="s">
        <v>1851</v>
      </c>
      <c r="C84" s="72">
        <v>90121</v>
      </c>
      <c r="D84" s="73">
        <v>58799</v>
      </c>
      <c r="E84" s="73">
        <v>20580</v>
      </c>
      <c r="F84" s="74">
        <v>10742</v>
      </c>
      <c r="H84" s="204">
        <v>86241</v>
      </c>
      <c r="I84" s="204">
        <v>55925</v>
      </c>
      <c r="J84" s="204">
        <v>19574</v>
      </c>
      <c r="K84" s="204">
        <v>10742</v>
      </c>
      <c r="L84" s="204"/>
      <c r="N84" s="191">
        <f t="shared" si="3"/>
        <v>4.4990201876137945</v>
      </c>
      <c r="O84" s="191">
        <f t="shared" si="4"/>
        <v>5.139025480554309</v>
      </c>
      <c r="P84" s="191">
        <f t="shared" si="5"/>
        <v>0</v>
      </c>
      <c r="Q84" s="250"/>
      <c r="R84" s="265">
        <v>331</v>
      </c>
      <c r="S84" s="265"/>
      <c r="T84" s="265"/>
      <c r="U84" s="265"/>
      <c r="W84" s="192">
        <v>192</v>
      </c>
      <c r="X84" s="192"/>
      <c r="Y84" s="192"/>
      <c r="Z84" s="192"/>
    </row>
    <row r="85" spans="1:26" ht="12.75">
      <c r="A85" s="1" t="s">
        <v>2277</v>
      </c>
      <c r="B85" s="4" t="s">
        <v>1200</v>
      </c>
      <c r="C85" s="72">
        <v>90121</v>
      </c>
      <c r="D85" s="73">
        <v>58799</v>
      </c>
      <c r="E85" s="73">
        <v>20580</v>
      </c>
      <c r="F85" s="74">
        <v>10742</v>
      </c>
      <c r="H85" s="204">
        <v>86241</v>
      </c>
      <c r="I85" s="204">
        <v>55925</v>
      </c>
      <c r="J85" s="204">
        <v>19574</v>
      </c>
      <c r="K85" s="204">
        <v>10742</v>
      </c>
      <c r="L85" s="204"/>
      <c r="N85" s="191">
        <f t="shared" si="3"/>
        <v>4.4990201876137945</v>
      </c>
      <c r="O85" s="191">
        <f t="shared" si="4"/>
        <v>5.139025480554309</v>
      </c>
      <c r="P85" s="191">
        <f t="shared" si="5"/>
        <v>0</v>
      </c>
      <c r="Q85" s="250"/>
      <c r="R85" s="265">
        <v>5</v>
      </c>
      <c r="S85" s="265"/>
      <c r="T85" s="265"/>
      <c r="U85" s="265"/>
      <c r="W85" s="192">
        <v>1</v>
      </c>
      <c r="X85" s="192"/>
      <c r="Y85" s="192"/>
      <c r="Z85" s="192"/>
    </row>
    <row r="86" spans="1:26" ht="13.5" thickBot="1">
      <c r="A86" s="2" t="s">
        <v>2278</v>
      </c>
      <c r="B86" s="12" t="s">
        <v>1257</v>
      </c>
      <c r="C86" s="135">
        <v>79314</v>
      </c>
      <c r="D86" s="136">
        <v>50819</v>
      </c>
      <c r="E86" s="136">
        <v>17787</v>
      </c>
      <c r="F86" s="138">
        <v>10708</v>
      </c>
      <c r="H86" s="204">
        <v>75962</v>
      </c>
      <c r="I86" s="204">
        <v>48336</v>
      </c>
      <c r="J86" s="204">
        <v>16918</v>
      </c>
      <c r="K86" s="204">
        <v>10708</v>
      </c>
      <c r="L86" s="204"/>
      <c r="N86" s="191">
        <f t="shared" si="3"/>
        <v>4.412732682130539</v>
      </c>
      <c r="O86" s="191">
        <f t="shared" si="4"/>
        <v>5.136957960940094</v>
      </c>
      <c r="P86" s="191">
        <f t="shared" si="5"/>
        <v>0</v>
      </c>
      <c r="Q86" s="253"/>
      <c r="R86" s="265">
        <v>4</v>
      </c>
      <c r="S86" s="265"/>
      <c r="T86" s="265"/>
      <c r="U86" s="265"/>
      <c r="W86" s="192"/>
      <c r="X86" s="192"/>
      <c r="Y86" s="192"/>
      <c r="Z86" s="192"/>
    </row>
    <row r="87" spans="1:26" ht="12.75" hidden="1">
      <c r="A87" s="295" t="s">
        <v>1270</v>
      </c>
      <c r="B87" s="305" t="s">
        <v>2003</v>
      </c>
      <c r="C87" s="72">
        <v>0</v>
      </c>
      <c r="D87" s="73">
        <v>0</v>
      </c>
      <c r="E87" s="73">
        <v>0</v>
      </c>
      <c r="F87" s="74">
        <v>0</v>
      </c>
      <c r="H87" s="204">
        <v>0</v>
      </c>
      <c r="I87" s="204">
        <v>0</v>
      </c>
      <c r="J87" s="204">
        <v>0</v>
      </c>
      <c r="K87" s="204">
        <v>0</v>
      </c>
      <c r="L87" s="204"/>
      <c r="N87" s="191" t="str">
        <f t="shared" si="3"/>
        <v>-</v>
      </c>
      <c r="O87" s="191" t="str">
        <f t="shared" si="4"/>
        <v>-</v>
      </c>
      <c r="P87" s="191" t="str">
        <f t="shared" si="5"/>
        <v>-</v>
      </c>
      <c r="Q87" s="253"/>
      <c r="R87" s="265"/>
      <c r="S87" s="265"/>
      <c r="T87" s="265"/>
      <c r="U87" s="265"/>
      <c r="W87" s="192"/>
      <c r="X87" s="192"/>
      <c r="Y87" s="192"/>
      <c r="Z87" s="192"/>
    </row>
    <row r="88" spans="1:26" ht="12.75" hidden="1">
      <c r="A88" s="295" t="s">
        <v>2279</v>
      </c>
      <c r="B88" s="305" t="s">
        <v>1651</v>
      </c>
      <c r="C88" s="72">
        <v>0</v>
      </c>
      <c r="D88" s="73">
        <v>0</v>
      </c>
      <c r="E88" s="73">
        <v>0</v>
      </c>
      <c r="F88" s="74">
        <v>0</v>
      </c>
      <c r="H88" s="204">
        <v>0</v>
      </c>
      <c r="I88" s="204">
        <v>0</v>
      </c>
      <c r="J88" s="204">
        <v>0</v>
      </c>
      <c r="K88" s="204">
        <v>0</v>
      </c>
      <c r="L88" s="204"/>
      <c r="N88" s="191" t="str">
        <f t="shared" si="3"/>
        <v>-</v>
      </c>
      <c r="O88" s="191" t="str">
        <f t="shared" si="4"/>
        <v>-</v>
      </c>
      <c r="P88" s="191" t="str">
        <f t="shared" si="5"/>
        <v>-</v>
      </c>
      <c r="Q88" s="253"/>
      <c r="R88" s="265"/>
      <c r="S88" s="265"/>
      <c r="T88" s="265"/>
      <c r="U88" s="265"/>
      <c r="W88" s="192"/>
      <c r="X88" s="192"/>
      <c r="Y88" s="192"/>
      <c r="Z88" s="192"/>
    </row>
    <row r="89" spans="1:26" ht="12.75" hidden="1">
      <c r="A89" s="295" t="s">
        <v>2280</v>
      </c>
      <c r="B89" s="305" t="s">
        <v>1918</v>
      </c>
      <c r="C89" s="72">
        <v>0</v>
      </c>
      <c r="D89" s="73">
        <v>0</v>
      </c>
      <c r="E89" s="73">
        <v>0</v>
      </c>
      <c r="F89" s="74">
        <v>0</v>
      </c>
      <c r="H89" s="204">
        <v>0</v>
      </c>
      <c r="I89" s="204">
        <v>0</v>
      </c>
      <c r="J89" s="204">
        <v>0</v>
      </c>
      <c r="K89" s="204">
        <v>0</v>
      </c>
      <c r="L89" s="204"/>
      <c r="N89" s="191" t="str">
        <f t="shared" si="3"/>
        <v>-</v>
      </c>
      <c r="O89" s="191" t="str">
        <f t="shared" si="4"/>
        <v>-</v>
      </c>
      <c r="P89" s="191" t="str">
        <f t="shared" si="5"/>
        <v>-</v>
      </c>
      <c r="Q89" s="253"/>
      <c r="R89" s="265"/>
      <c r="S89" s="265"/>
      <c r="T89" s="265"/>
      <c r="U89" s="265"/>
      <c r="W89" s="192"/>
      <c r="X89" s="192"/>
      <c r="Y89" s="192"/>
      <c r="Z89" s="192"/>
    </row>
    <row r="90" spans="1:26" ht="12.75" hidden="1">
      <c r="A90" s="295" t="s">
        <v>2281</v>
      </c>
      <c r="B90" s="305" t="s">
        <v>2318</v>
      </c>
      <c r="C90" s="72">
        <v>45911</v>
      </c>
      <c r="D90" s="73">
        <v>31629</v>
      </c>
      <c r="E90" s="73">
        <v>11070</v>
      </c>
      <c r="F90" s="74">
        <v>3212</v>
      </c>
      <c r="H90" s="204">
        <v>43834</v>
      </c>
      <c r="I90" s="204">
        <v>30090</v>
      </c>
      <c r="J90" s="204">
        <v>10532</v>
      </c>
      <c r="K90" s="204">
        <v>3212</v>
      </c>
      <c r="L90" s="204"/>
      <c r="N90" s="191">
        <f t="shared" si="3"/>
        <v>4.7383309759547245</v>
      </c>
      <c r="O90" s="191">
        <f t="shared" si="4"/>
        <v>5.114656031904289</v>
      </c>
      <c r="P90" s="191">
        <f t="shared" si="5"/>
        <v>0</v>
      </c>
      <c r="Q90" s="253"/>
      <c r="R90" s="265">
        <v>9</v>
      </c>
      <c r="S90" s="265">
        <f>44+15</f>
        <v>59</v>
      </c>
      <c r="T90" s="265"/>
      <c r="U90" s="265"/>
      <c r="W90" s="192"/>
      <c r="X90" s="192"/>
      <c r="Y90" s="192"/>
      <c r="Z90" s="192"/>
    </row>
    <row r="91" spans="1:26" ht="12.75" hidden="1">
      <c r="A91" s="295" t="s">
        <v>2282</v>
      </c>
      <c r="B91" s="305" t="s">
        <v>1919</v>
      </c>
      <c r="C91" s="72">
        <v>0</v>
      </c>
      <c r="D91" s="73">
        <v>0</v>
      </c>
      <c r="E91" s="73">
        <v>0</v>
      </c>
      <c r="F91" s="74">
        <v>0</v>
      </c>
      <c r="H91" s="204">
        <v>0</v>
      </c>
      <c r="I91" s="204">
        <v>0</v>
      </c>
      <c r="J91" s="204">
        <v>0</v>
      </c>
      <c r="K91" s="204">
        <v>0</v>
      </c>
      <c r="L91" s="204"/>
      <c r="N91" s="191" t="str">
        <f t="shared" si="3"/>
        <v>-</v>
      </c>
      <c r="O91" s="191" t="str">
        <f t="shared" si="4"/>
        <v>-</v>
      </c>
      <c r="P91" s="191" t="str">
        <f t="shared" si="5"/>
        <v>-</v>
      </c>
      <c r="Q91" s="253"/>
      <c r="R91" s="265"/>
      <c r="S91" s="265"/>
      <c r="T91" s="265"/>
      <c r="U91" s="265"/>
      <c r="W91" s="192"/>
      <c r="X91" s="192"/>
      <c r="Y91" s="192"/>
      <c r="Z91" s="192"/>
    </row>
    <row r="92" spans="1:26" ht="12.75" hidden="1">
      <c r="A92" s="295" t="s">
        <v>2283</v>
      </c>
      <c r="B92" s="305" t="s">
        <v>1671</v>
      </c>
      <c r="C92" s="72">
        <v>0</v>
      </c>
      <c r="D92" s="73">
        <v>0</v>
      </c>
      <c r="E92" s="73">
        <v>0</v>
      </c>
      <c r="F92" s="74">
        <v>0</v>
      </c>
      <c r="H92" s="204">
        <v>0</v>
      </c>
      <c r="I92" s="204">
        <v>0</v>
      </c>
      <c r="J92" s="204">
        <v>0</v>
      </c>
      <c r="K92" s="204">
        <v>0</v>
      </c>
      <c r="L92" s="204"/>
      <c r="N92" s="191" t="str">
        <f t="shared" si="3"/>
        <v>-</v>
      </c>
      <c r="O92" s="191" t="str">
        <f t="shared" si="4"/>
        <v>-</v>
      </c>
      <c r="P92" s="191" t="str">
        <f t="shared" si="5"/>
        <v>-</v>
      </c>
      <c r="Q92" s="253"/>
      <c r="R92" s="265"/>
      <c r="S92" s="265"/>
      <c r="T92" s="265"/>
      <c r="U92" s="265"/>
      <c r="W92" s="192"/>
      <c r="X92" s="192"/>
      <c r="Y92" s="192"/>
      <c r="Z92" s="192"/>
    </row>
    <row r="93" spans="1:26" ht="12.75" hidden="1">
      <c r="A93" s="295" t="s">
        <v>2284</v>
      </c>
      <c r="B93" s="305" t="s">
        <v>1718</v>
      </c>
      <c r="C93" s="72">
        <v>0</v>
      </c>
      <c r="D93" s="73">
        <v>0</v>
      </c>
      <c r="E93" s="73">
        <v>0</v>
      </c>
      <c r="F93" s="74">
        <v>0</v>
      </c>
      <c r="H93" s="204">
        <v>0</v>
      </c>
      <c r="I93" s="204">
        <v>0</v>
      </c>
      <c r="J93" s="204">
        <v>0</v>
      </c>
      <c r="K93" s="204">
        <v>0</v>
      </c>
      <c r="L93" s="204"/>
      <c r="N93" s="191" t="str">
        <f t="shared" si="3"/>
        <v>-</v>
      </c>
      <c r="O93" s="191" t="str">
        <f t="shared" si="4"/>
        <v>-</v>
      </c>
      <c r="P93" s="191" t="str">
        <f t="shared" si="5"/>
        <v>-</v>
      </c>
      <c r="Q93" s="253"/>
      <c r="R93" s="265"/>
      <c r="S93" s="265"/>
      <c r="T93" s="265"/>
      <c r="U93" s="265"/>
      <c r="W93" s="192"/>
      <c r="X93" s="192"/>
      <c r="Y93" s="192"/>
      <c r="Z93" s="192"/>
    </row>
    <row r="94" spans="1:26" ht="12.75" hidden="1">
      <c r="A94" s="295" t="s">
        <v>2285</v>
      </c>
      <c r="B94" s="305" t="s">
        <v>1752</v>
      </c>
      <c r="C94" s="72">
        <v>0</v>
      </c>
      <c r="D94" s="73">
        <v>0</v>
      </c>
      <c r="E94" s="73">
        <v>0</v>
      </c>
      <c r="F94" s="74">
        <v>0</v>
      </c>
      <c r="H94" s="204">
        <v>0</v>
      </c>
      <c r="I94" s="204">
        <v>0</v>
      </c>
      <c r="J94" s="204">
        <v>0</v>
      </c>
      <c r="K94" s="204">
        <v>0</v>
      </c>
      <c r="L94" s="204"/>
      <c r="N94" s="191" t="str">
        <f t="shared" si="3"/>
        <v>-</v>
      </c>
      <c r="O94" s="191" t="str">
        <f t="shared" si="4"/>
        <v>-</v>
      </c>
      <c r="P94" s="191" t="str">
        <f t="shared" si="5"/>
        <v>-</v>
      </c>
      <c r="Q94" s="253"/>
      <c r="R94" s="265"/>
      <c r="S94" s="265"/>
      <c r="T94" s="265"/>
      <c r="U94" s="265"/>
      <c r="W94" s="192"/>
      <c r="X94" s="192"/>
      <c r="Y94" s="192"/>
      <c r="Z94" s="192"/>
    </row>
    <row r="95" spans="1:26" ht="12.75" hidden="1">
      <c r="A95" s="295" t="s">
        <v>2286</v>
      </c>
      <c r="B95" s="305" t="s">
        <v>1928</v>
      </c>
      <c r="C95" s="72">
        <v>0</v>
      </c>
      <c r="D95" s="73">
        <v>0</v>
      </c>
      <c r="E95" s="73">
        <v>0</v>
      </c>
      <c r="F95" s="74">
        <v>0</v>
      </c>
      <c r="H95" s="204">
        <v>0</v>
      </c>
      <c r="I95" s="204">
        <v>0</v>
      </c>
      <c r="J95" s="204">
        <v>0</v>
      </c>
      <c r="K95" s="204">
        <v>0</v>
      </c>
      <c r="L95" s="204"/>
      <c r="N95" s="191" t="str">
        <f t="shared" si="3"/>
        <v>-</v>
      </c>
      <c r="O95" s="191" t="str">
        <f t="shared" si="4"/>
        <v>-</v>
      </c>
      <c r="P95" s="191" t="str">
        <f t="shared" si="5"/>
        <v>-</v>
      </c>
      <c r="Q95" s="253"/>
      <c r="R95" s="265"/>
      <c r="S95" s="265"/>
      <c r="T95" s="265"/>
      <c r="U95" s="265"/>
      <c r="W95" s="192"/>
      <c r="X95" s="192"/>
      <c r="Y95" s="192"/>
      <c r="Z95" s="192"/>
    </row>
    <row r="96" spans="1:26" ht="12.75" hidden="1">
      <c r="A96" s="295" t="s">
        <v>2287</v>
      </c>
      <c r="B96" s="305" t="s">
        <v>467</v>
      </c>
      <c r="C96" s="72">
        <v>45703</v>
      </c>
      <c r="D96" s="73">
        <v>31477</v>
      </c>
      <c r="E96" s="73">
        <v>11017</v>
      </c>
      <c r="F96" s="74">
        <v>3209</v>
      </c>
      <c r="H96" s="204">
        <v>43636</v>
      </c>
      <c r="I96" s="204">
        <v>29946</v>
      </c>
      <c r="J96" s="204">
        <v>10481</v>
      </c>
      <c r="K96" s="204">
        <v>3209</v>
      </c>
      <c r="L96" s="204"/>
      <c r="N96" s="191">
        <f t="shared" si="3"/>
        <v>4.736914474287275</v>
      </c>
      <c r="O96" s="191">
        <f t="shared" si="4"/>
        <v>5.112535897949641</v>
      </c>
      <c r="P96" s="191">
        <f t="shared" si="5"/>
        <v>0</v>
      </c>
      <c r="Q96" s="253"/>
      <c r="R96" s="265">
        <v>8</v>
      </c>
      <c r="S96" s="265"/>
      <c r="T96" s="265"/>
      <c r="U96" s="265"/>
      <c r="W96" s="192"/>
      <c r="X96" s="192"/>
      <c r="Y96" s="192"/>
      <c r="Z96" s="192"/>
    </row>
    <row r="97" spans="1:26" ht="12.75" hidden="1">
      <c r="A97" s="295" t="s">
        <v>2288</v>
      </c>
      <c r="B97" s="305" t="s">
        <v>1979</v>
      </c>
      <c r="C97" s="72">
        <v>0</v>
      </c>
      <c r="D97" s="73">
        <v>0</v>
      </c>
      <c r="E97" s="73">
        <v>0</v>
      </c>
      <c r="F97" s="74">
        <v>0</v>
      </c>
      <c r="H97" s="204">
        <v>0</v>
      </c>
      <c r="I97" s="204">
        <v>0</v>
      </c>
      <c r="J97" s="204">
        <v>0</v>
      </c>
      <c r="K97" s="204">
        <v>0</v>
      </c>
      <c r="L97" s="204"/>
      <c r="N97" s="191" t="str">
        <f t="shared" si="3"/>
        <v>-</v>
      </c>
      <c r="O97" s="191" t="str">
        <f t="shared" si="4"/>
        <v>-</v>
      </c>
      <c r="P97" s="191" t="str">
        <f t="shared" si="5"/>
        <v>-</v>
      </c>
      <c r="Q97" s="253"/>
      <c r="R97" s="265"/>
      <c r="S97" s="265"/>
      <c r="T97" s="265"/>
      <c r="U97" s="265"/>
      <c r="W97" s="192"/>
      <c r="X97" s="192"/>
      <c r="Y97" s="192"/>
      <c r="Z97" s="192"/>
    </row>
    <row r="98" spans="1:26" ht="12.75" hidden="1">
      <c r="A98" s="295" t="s">
        <v>2289</v>
      </c>
      <c r="B98" s="305" t="s">
        <v>1929</v>
      </c>
      <c r="C98" s="72">
        <v>0</v>
      </c>
      <c r="D98" s="73">
        <v>0</v>
      </c>
      <c r="E98" s="73">
        <v>0</v>
      </c>
      <c r="F98" s="74">
        <v>0</v>
      </c>
      <c r="H98" s="204">
        <v>0</v>
      </c>
      <c r="I98" s="204">
        <v>0</v>
      </c>
      <c r="J98" s="204">
        <v>0</v>
      </c>
      <c r="K98" s="204">
        <v>0</v>
      </c>
      <c r="L98" s="204"/>
      <c r="N98" s="191" t="str">
        <f t="shared" si="3"/>
        <v>-</v>
      </c>
      <c r="O98" s="191" t="str">
        <f t="shared" si="4"/>
        <v>-</v>
      </c>
      <c r="P98" s="191" t="str">
        <f t="shared" si="5"/>
        <v>-</v>
      </c>
      <c r="Q98" s="253"/>
      <c r="R98" s="265"/>
      <c r="S98" s="265"/>
      <c r="T98" s="265"/>
      <c r="U98" s="265"/>
      <c r="W98" s="192"/>
      <c r="X98" s="192"/>
      <c r="Y98" s="192"/>
      <c r="Z98" s="192"/>
    </row>
    <row r="99" spans="1:26" ht="12.75" hidden="1">
      <c r="A99" s="295" t="s">
        <v>2290</v>
      </c>
      <c r="B99" s="305" t="s">
        <v>2319</v>
      </c>
      <c r="C99" s="72">
        <v>0</v>
      </c>
      <c r="D99" s="73">
        <v>0</v>
      </c>
      <c r="E99" s="73">
        <v>0</v>
      </c>
      <c r="F99" s="74">
        <v>0</v>
      </c>
      <c r="H99" s="204">
        <v>0</v>
      </c>
      <c r="I99" s="204">
        <v>0</v>
      </c>
      <c r="J99" s="204">
        <v>0</v>
      </c>
      <c r="K99" s="204">
        <v>0</v>
      </c>
      <c r="L99" s="204"/>
      <c r="N99" s="191" t="str">
        <f t="shared" si="3"/>
        <v>-</v>
      </c>
      <c r="O99" s="191" t="str">
        <f t="shared" si="4"/>
        <v>-</v>
      </c>
      <c r="P99" s="191" t="str">
        <f t="shared" si="5"/>
        <v>-</v>
      </c>
      <c r="Q99" s="253"/>
      <c r="R99" s="265"/>
      <c r="S99" s="265"/>
      <c r="T99" s="265"/>
      <c r="U99" s="265"/>
      <c r="W99" s="192"/>
      <c r="X99" s="192"/>
      <c r="Y99" s="192"/>
      <c r="Z99" s="192"/>
    </row>
    <row r="100" spans="1:26" ht="12.75" hidden="1">
      <c r="A100" s="295" t="s">
        <v>2291</v>
      </c>
      <c r="B100" s="305" t="s">
        <v>547</v>
      </c>
      <c r="C100" s="72">
        <v>0</v>
      </c>
      <c r="D100" s="73">
        <v>0</v>
      </c>
      <c r="E100" s="73">
        <v>0</v>
      </c>
      <c r="F100" s="74">
        <v>0</v>
      </c>
      <c r="H100" s="204">
        <v>0</v>
      </c>
      <c r="I100" s="204">
        <v>0</v>
      </c>
      <c r="J100" s="204">
        <v>0</v>
      </c>
      <c r="K100" s="204">
        <v>0</v>
      </c>
      <c r="L100" s="204"/>
      <c r="N100" s="191" t="str">
        <f t="shared" si="3"/>
        <v>-</v>
      </c>
      <c r="O100" s="191" t="str">
        <f t="shared" si="4"/>
        <v>-</v>
      </c>
      <c r="P100" s="191" t="str">
        <f t="shared" si="5"/>
        <v>-</v>
      </c>
      <c r="Q100" s="253"/>
      <c r="R100" s="265"/>
      <c r="S100" s="265"/>
      <c r="T100" s="265"/>
      <c r="U100" s="265"/>
      <c r="W100" s="192"/>
      <c r="X100" s="192"/>
      <c r="Y100" s="192"/>
      <c r="Z100" s="192"/>
    </row>
    <row r="101" spans="1:26" ht="12.75" hidden="1">
      <c r="A101" s="295" t="s">
        <v>2292</v>
      </c>
      <c r="B101" s="305" t="s">
        <v>599</v>
      </c>
      <c r="C101" s="72">
        <v>0</v>
      </c>
      <c r="D101" s="73">
        <v>0</v>
      </c>
      <c r="E101" s="73">
        <v>0</v>
      </c>
      <c r="F101" s="74">
        <v>0</v>
      </c>
      <c r="H101" s="204">
        <v>0</v>
      </c>
      <c r="I101" s="204">
        <v>0</v>
      </c>
      <c r="J101" s="204">
        <v>0</v>
      </c>
      <c r="K101" s="204">
        <v>0</v>
      </c>
      <c r="L101" s="204"/>
      <c r="N101" s="191" t="str">
        <f t="shared" si="3"/>
        <v>-</v>
      </c>
      <c r="O101" s="191" t="str">
        <f t="shared" si="4"/>
        <v>-</v>
      </c>
      <c r="P101" s="191" t="str">
        <f t="shared" si="5"/>
        <v>-</v>
      </c>
      <c r="Q101" s="253"/>
      <c r="R101" s="265"/>
      <c r="S101" s="265"/>
      <c r="T101" s="265"/>
      <c r="U101" s="265"/>
      <c r="W101" s="192"/>
      <c r="X101" s="192"/>
      <c r="Y101" s="192"/>
      <c r="Z101" s="192"/>
    </row>
    <row r="102" spans="1:26" ht="12.75" hidden="1">
      <c r="A102" s="295" t="s">
        <v>2293</v>
      </c>
      <c r="B102" s="305" t="s">
        <v>636</v>
      </c>
      <c r="C102" s="72">
        <v>0</v>
      </c>
      <c r="D102" s="73">
        <v>0</v>
      </c>
      <c r="E102" s="73">
        <v>0</v>
      </c>
      <c r="F102" s="74">
        <v>0</v>
      </c>
      <c r="H102" s="204">
        <v>0</v>
      </c>
      <c r="I102" s="204">
        <v>0</v>
      </c>
      <c r="J102" s="204">
        <v>0</v>
      </c>
      <c r="K102" s="204">
        <v>0</v>
      </c>
      <c r="L102" s="204"/>
      <c r="N102" s="191" t="str">
        <f t="shared" si="3"/>
        <v>-</v>
      </c>
      <c r="O102" s="191" t="str">
        <f t="shared" si="4"/>
        <v>-</v>
      </c>
      <c r="P102" s="191" t="str">
        <f t="shared" si="5"/>
        <v>-</v>
      </c>
      <c r="Q102" s="253"/>
      <c r="R102" s="265"/>
      <c r="S102" s="265"/>
      <c r="T102" s="265"/>
      <c r="U102" s="265"/>
      <c r="W102" s="192"/>
      <c r="X102" s="192"/>
      <c r="Y102" s="192"/>
      <c r="Z102" s="192"/>
    </row>
    <row r="103" spans="1:26" ht="12.75" hidden="1">
      <c r="A103" s="295" t="s">
        <v>2294</v>
      </c>
      <c r="B103" s="305" t="s">
        <v>2320</v>
      </c>
      <c r="C103" s="72">
        <v>0</v>
      </c>
      <c r="D103" s="73">
        <v>0</v>
      </c>
      <c r="E103" s="73">
        <v>0</v>
      </c>
      <c r="F103" s="74">
        <v>0</v>
      </c>
      <c r="H103" s="204">
        <v>0</v>
      </c>
      <c r="I103" s="204">
        <v>0</v>
      </c>
      <c r="J103" s="204">
        <v>0</v>
      </c>
      <c r="K103" s="204">
        <v>0</v>
      </c>
      <c r="L103" s="204"/>
      <c r="N103" s="191" t="str">
        <f t="shared" si="3"/>
        <v>-</v>
      </c>
      <c r="O103" s="191" t="str">
        <f t="shared" si="4"/>
        <v>-</v>
      </c>
      <c r="P103" s="191" t="str">
        <f t="shared" si="5"/>
        <v>-</v>
      </c>
      <c r="Q103" s="253"/>
      <c r="R103" s="265"/>
      <c r="S103" s="265"/>
      <c r="T103" s="265"/>
      <c r="U103" s="265"/>
      <c r="W103" s="192"/>
      <c r="X103" s="192"/>
      <c r="Y103" s="192"/>
      <c r="Z103" s="192"/>
    </row>
    <row r="104" spans="1:26" ht="12.75" hidden="1">
      <c r="A104" s="295" t="s">
        <v>2295</v>
      </c>
      <c r="B104" s="305" t="s">
        <v>1945</v>
      </c>
      <c r="C104" s="72">
        <v>0</v>
      </c>
      <c r="D104" s="73">
        <v>0</v>
      </c>
      <c r="E104" s="73">
        <v>0</v>
      </c>
      <c r="F104" s="74">
        <v>0</v>
      </c>
      <c r="H104" s="204">
        <v>0</v>
      </c>
      <c r="I104" s="204">
        <v>0</v>
      </c>
      <c r="J104" s="204">
        <v>0</v>
      </c>
      <c r="K104" s="204">
        <v>0</v>
      </c>
      <c r="L104" s="204"/>
      <c r="N104" s="191" t="str">
        <f t="shared" si="3"/>
        <v>-</v>
      </c>
      <c r="O104" s="191" t="str">
        <f t="shared" si="4"/>
        <v>-</v>
      </c>
      <c r="P104" s="191" t="str">
        <f t="shared" si="5"/>
        <v>-</v>
      </c>
      <c r="Q104" s="253"/>
      <c r="R104" s="265"/>
      <c r="S104" s="265"/>
      <c r="T104" s="265"/>
      <c r="U104" s="265"/>
      <c r="W104" s="192"/>
      <c r="X104" s="192"/>
      <c r="Y104" s="192"/>
      <c r="Z104" s="192"/>
    </row>
    <row r="105" spans="1:26" ht="12.75" hidden="1">
      <c r="A105" s="295" t="s">
        <v>2296</v>
      </c>
      <c r="B105" s="305" t="s">
        <v>2321</v>
      </c>
      <c r="C105" s="72">
        <v>0</v>
      </c>
      <c r="D105" s="73">
        <v>0</v>
      </c>
      <c r="E105" s="73">
        <v>0</v>
      </c>
      <c r="F105" s="74">
        <v>0</v>
      </c>
      <c r="H105" s="204">
        <v>0</v>
      </c>
      <c r="I105" s="204">
        <v>0</v>
      </c>
      <c r="J105" s="204">
        <v>0</v>
      </c>
      <c r="K105" s="204">
        <v>0</v>
      </c>
      <c r="L105" s="204"/>
      <c r="N105" s="191" t="str">
        <f t="shared" si="3"/>
        <v>-</v>
      </c>
      <c r="O105" s="191" t="str">
        <f t="shared" si="4"/>
        <v>-</v>
      </c>
      <c r="P105" s="191" t="str">
        <f t="shared" si="5"/>
        <v>-</v>
      </c>
      <c r="Q105" s="253"/>
      <c r="R105" s="265"/>
      <c r="S105" s="265"/>
      <c r="T105" s="265"/>
      <c r="U105" s="265"/>
      <c r="W105" s="192"/>
      <c r="X105" s="192"/>
      <c r="Y105" s="192"/>
      <c r="Z105" s="192"/>
    </row>
    <row r="106" spans="1:26" ht="12.75" hidden="1">
      <c r="A106" s="295" t="s">
        <v>2297</v>
      </c>
      <c r="B106" s="305" t="s">
        <v>675</v>
      </c>
      <c r="C106" s="72">
        <v>0</v>
      </c>
      <c r="D106" s="73">
        <v>0</v>
      </c>
      <c r="E106" s="73">
        <v>0</v>
      </c>
      <c r="F106" s="74">
        <v>0</v>
      </c>
      <c r="H106" s="204">
        <v>0</v>
      </c>
      <c r="I106" s="204">
        <v>0</v>
      </c>
      <c r="J106" s="204">
        <v>0</v>
      </c>
      <c r="K106" s="204">
        <v>0</v>
      </c>
      <c r="L106" s="204"/>
      <c r="N106" s="191" t="str">
        <f t="shared" si="3"/>
        <v>-</v>
      </c>
      <c r="O106" s="191" t="str">
        <f t="shared" si="4"/>
        <v>-</v>
      </c>
      <c r="P106" s="191" t="str">
        <f t="shared" si="5"/>
        <v>-</v>
      </c>
      <c r="Q106" s="253"/>
      <c r="R106" s="265"/>
      <c r="S106" s="265"/>
      <c r="T106" s="265"/>
      <c r="U106" s="265"/>
      <c r="W106" s="192"/>
      <c r="X106" s="192"/>
      <c r="Y106" s="192"/>
      <c r="Z106" s="192"/>
    </row>
    <row r="107" spans="1:26" ht="12.75" hidden="1">
      <c r="A107" s="295" t="s">
        <v>2298</v>
      </c>
      <c r="B107" s="305" t="s">
        <v>1986</v>
      </c>
      <c r="C107" s="72">
        <v>0</v>
      </c>
      <c r="D107" s="73">
        <v>0</v>
      </c>
      <c r="E107" s="73">
        <v>0</v>
      </c>
      <c r="F107" s="74">
        <v>0</v>
      </c>
      <c r="H107" s="204">
        <v>0</v>
      </c>
      <c r="I107" s="204">
        <v>0</v>
      </c>
      <c r="J107" s="204">
        <v>0</v>
      </c>
      <c r="K107" s="204">
        <v>0</v>
      </c>
      <c r="L107" s="204"/>
      <c r="N107" s="191" t="str">
        <f t="shared" si="3"/>
        <v>-</v>
      </c>
      <c r="O107" s="191" t="str">
        <f t="shared" si="4"/>
        <v>-</v>
      </c>
      <c r="P107" s="191" t="str">
        <f t="shared" si="5"/>
        <v>-</v>
      </c>
      <c r="Q107" s="253"/>
      <c r="R107" s="265"/>
      <c r="S107" s="265">
        <v>9</v>
      </c>
      <c r="T107" s="265"/>
      <c r="U107" s="265"/>
      <c r="W107" s="192"/>
      <c r="X107" s="192"/>
      <c r="Y107" s="192"/>
      <c r="Z107" s="192"/>
    </row>
    <row r="108" spans="1:26" ht="12.75" hidden="1">
      <c r="A108" s="295" t="s">
        <v>2299</v>
      </c>
      <c r="B108" s="305" t="s">
        <v>207</v>
      </c>
      <c r="C108" s="72">
        <v>0</v>
      </c>
      <c r="D108" s="73">
        <v>0</v>
      </c>
      <c r="E108" s="73">
        <v>0</v>
      </c>
      <c r="F108" s="74">
        <v>0</v>
      </c>
      <c r="H108" s="204">
        <v>0</v>
      </c>
      <c r="I108" s="204">
        <v>0</v>
      </c>
      <c r="J108" s="204">
        <v>0</v>
      </c>
      <c r="K108" s="204">
        <v>0</v>
      </c>
      <c r="L108" s="204"/>
      <c r="N108" s="191" t="str">
        <f t="shared" si="3"/>
        <v>-</v>
      </c>
      <c r="O108" s="191" t="str">
        <f t="shared" si="4"/>
        <v>-</v>
      </c>
      <c r="P108" s="191" t="str">
        <f t="shared" si="5"/>
        <v>-</v>
      </c>
      <c r="Q108" s="253"/>
      <c r="R108" s="265"/>
      <c r="S108" s="265"/>
      <c r="T108" s="265"/>
      <c r="U108" s="265"/>
      <c r="W108" s="192"/>
      <c r="X108" s="192"/>
      <c r="Y108" s="192"/>
      <c r="Z108" s="192"/>
    </row>
    <row r="109" spans="1:26" ht="12.75" hidden="1">
      <c r="A109" s="295" t="s">
        <v>2300</v>
      </c>
      <c r="B109" s="305" t="s">
        <v>725</v>
      </c>
      <c r="C109" s="72">
        <v>0</v>
      </c>
      <c r="D109" s="73">
        <v>0</v>
      </c>
      <c r="E109" s="73">
        <v>0</v>
      </c>
      <c r="F109" s="74">
        <v>0</v>
      </c>
      <c r="H109" s="204">
        <v>0</v>
      </c>
      <c r="I109" s="204">
        <v>0</v>
      </c>
      <c r="J109" s="204">
        <v>0</v>
      </c>
      <c r="K109" s="204">
        <v>0</v>
      </c>
      <c r="L109" s="204"/>
      <c r="N109" s="191" t="str">
        <f t="shared" si="3"/>
        <v>-</v>
      </c>
      <c r="O109" s="191" t="str">
        <f t="shared" si="4"/>
        <v>-</v>
      </c>
      <c r="P109" s="191" t="str">
        <f t="shared" si="5"/>
        <v>-</v>
      </c>
      <c r="Q109" s="253"/>
      <c r="R109" s="265"/>
      <c r="S109" s="265"/>
      <c r="T109" s="265"/>
      <c r="U109" s="265"/>
      <c r="W109" s="192"/>
      <c r="X109" s="192"/>
      <c r="Y109" s="192"/>
      <c r="Z109" s="192"/>
    </row>
    <row r="110" spans="1:26" ht="12.75" hidden="1">
      <c r="A110" s="295" t="s">
        <v>2301</v>
      </c>
      <c r="B110" s="305" t="s">
        <v>1988</v>
      </c>
      <c r="C110" s="72">
        <v>0</v>
      </c>
      <c r="D110" s="73">
        <v>0</v>
      </c>
      <c r="E110" s="73">
        <v>0</v>
      </c>
      <c r="F110" s="74">
        <v>0</v>
      </c>
      <c r="H110" s="204">
        <v>0</v>
      </c>
      <c r="I110" s="204">
        <v>0</v>
      </c>
      <c r="J110" s="204">
        <v>0</v>
      </c>
      <c r="K110" s="204">
        <v>0</v>
      </c>
      <c r="L110" s="204"/>
      <c r="N110" s="191" t="str">
        <f t="shared" si="3"/>
        <v>-</v>
      </c>
      <c r="O110" s="191" t="str">
        <f t="shared" si="4"/>
        <v>-</v>
      </c>
      <c r="P110" s="191" t="str">
        <f t="shared" si="5"/>
        <v>-</v>
      </c>
      <c r="Q110" s="253"/>
      <c r="R110" s="265"/>
      <c r="S110" s="265"/>
      <c r="T110" s="265"/>
      <c r="U110" s="265"/>
      <c r="W110" s="192"/>
      <c r="X110" s="192"/>
      <c r="Y110" s="192"/>
      <c r="Z110" s="192"/>
    </row>
    <row r="111" spans="1:26" ht="12.75" hidden="1">
      <c r="A111" s="295" t="s">
        <v>2302</v>
      </c>
      <c r="B111" s="305" t="s">
        <v>731</v>
      </c>
      <c r="C111" s="72">
        <v>0</v>
      </c>
      <c r="D111" s="73">
        <v>0</v>
      </c>
      <c r="E111" s="73">
        <v>0</v>
      </c>
      <c r="F111" s="74">
        <v>0</v>
      </c>
      <c r="H111" s="204">
        <v>0</v>
      </c>
      <c r="I111" s="204">
        <v>0</v>
      </c>
      <c r="J111" s="204">
        <v>0</v>
      </c>
      <c r="K111" s="204">
        <v>0</v>
      </c>
      <c r="L111" s="204"/>
      <c r="N111" s="191" t="str">
        <f t="shared" si="3"/>
        <v>-</v>
      </c>
      <c r="O111" s="191" t="str">
        <f t="shared" si="4"/>
        <v>-</v>
      </c>
      <c r="P111" s="191" t="str">
        <f t="shared" si="5"/>
        <v>-</v>
      </c>
      <c r="Q111" s="253"/>
      <c r="R111" s="265"/>
      <c r="S111" s="265"/>
      <c r="T111" s="265"/>
      <c r="U111" s="265"/>
      <c r="W111" s="192"/>
      <c r="X111" s="192"/>
      <c r="Y111" s="192"/>
      <c r="Z111" s="192"/>
    </row>
    <row r="112" spans="1:26" ht="12.75" hidden="1">
      <c r="A112" s="295" t="s">
        <v>2303</v>
      </c>
      <c r="B112" s="305" t="s">
        <v>733</v>
      </c>
      <c r="C112" s="72">
        <v>0</v>
      </c>
      <c r="D112" s="73">
        <v>0</v>
      </c>
      <c r="E112" s="73">
        <v>0</v>
      </c>
      <c r="F112" s="74">
        <v>0</v>
      </c>
      <c r="H112" s="204">
        <v>0</v>
      </c>
      <c r="I112" s="204">
        <v>0</v>
      </c>
      <c r="J112" s="204">
        <v>0</v>
      </c>
      <c r="K112" s="204">
        <v>0</v>
      </c>
      <c r="L112" s="204"/>
      <c r="N112" s="191" t="str">
        <f t="shared" si="3"/>
        <v>-</v>
      </c>
      <c r="O112" s="191" t="str">
        <f t="shared" si="4"/>
        <v>-</v>
      </c>
      <c r="P112" s="191" t="str">
        <f t="shared" si="5"/>
        <v>-</v>
      </c>
      <c r="Q112" s="253"/>
      <c r="R112" s="265"/>
      <c r="S112" s="265"/>
      <c r="T112" s="265"/>
      <c r="U112" s="265"/>
      <c r="W112" s="192"/>
      <c r="X112" s="192"/>
      <c r="Y112" s="192"/>
      <c r="Z112" s="192"/>
    </row>
    <row r="113" spans="1:26" ht="12.75" hidden="1">
      <c r="A113" s="295" t="s">
        <v>2304</v>
      </c>
      <c r="B113" s="305" t="s">
        <v>755</v>
      </c>
      <c r="C113" s="72">
        <v>59812</v>
      </c>
      <c r="D113" s="73">
        <v>39202</v>
      </c>
      <c r="E113" s="73">
        <v>13721</v>
      </c>
      <c r="F113" s="74">
        <v>6889</v>
      </c>
      <c r="H113" s="204">
        <v>57235</v>
      </c>
      <c r="I113" s="204">
        <v>37293</v>
      </c>
      <c r="J113" s="204">
        <v>13053</v>
      </c>
      <c r="K113" s="204">
        <v>6889</v>
      </c>
      <c r="L113" s="204"/>
      <c r="N113" s="191">
        <f t="shared" si="3"/>
        <v>4.502489735301822</v>
      </c>
      <c r="O113" s="191">
        <f t="shared" si="4"/>
        <v>5.11892312230178</v>
      </c>
      <c r="P113" s="191">
        <f t="shared" si="5"/>
        <v>0</v>
      </c>
      <c r="Q113" s="264"/>
      <c r="R113" s="265"/>
      <c r="S113" s="265"/>
      <c r="T113" s="265"/>
      <c r="U113" s="265"/>
      <c r="W113" s="192"/>
      <c r="X113" s="192"/>
      <c r="Y113" s="192"/>
      <c r="Z113" s="192"/>
    </row>
    <row r="114" spans="1:26" ht="12.75" hidden="1">
      <c r="A114" s="295" t="s">
        <v>2305</v>
      </c>
      <c r="B114" s="305" t="s">
        <v>894</v>
      </c>
      <c r="C114" s="72">
        <v>43240</v>
      </c>
      <c r="D114" s="73">
        <v>30447</v>
      </c>
      <c r="E114" s="73">
        <v>10656</v>
      </c>
      <c r="F114" s="74">
        <v>2137</v>
      </c>
      <c r="H114" s="204">
        <v>41241</v>
      </c>
      <c r="I114" s="204">
        <v>28966</v>
      </c>
      <c r="J114" s="204">
        <v>10138</v>
      </c>
      <c r="K114" s="204">
        <v>2137</v>
      </c>
      <c r="L114" s="204"/>
      <c r="N114" s="191">
        <f t="shared" si="3"/>
        <v>4.847118159113492</v>
      </c>
      <c r="O114" s="191">
        <f t="shared" si="4"/>
        <v>5.112890975626598</v>
      </c>
      <c r="P114" s="191">
        <f t="shared" si="5"/>
        <v>0</v>
      </c>
      <c r="Q114" s="250"/>
      <c r="R114" s="265">
        <f>874+17+13</f>
        <v>904</v>
      </c>
      <c r="S114" s="265">
        <f>353+2136</f>
        <v>2489</v>
      </c>
      <c r="T114" s="265">
        <f>10+72+23</f>
        <v>105</v>
      </c>
      <c r="U114" s="265">
        <f>29+51</f>
        <v>80</v>
      </c>
      <c r="W114" s="192">
        <v>407</v>
      </c>
      <c r="X114" s="192">
        <v>1086</v>
      </c>
      <c r="Y114" s="192">
        <f>65+24</f>
        <v>89</v>
      </c>
      <c r="Z114" s="192">
        <v>32</v>
      </c>
    </row>
    <row r="115" spans="1:26" ht="12.75" hidden="1">
      <c r="A115" s="295" t="s">
        <v>2306</v>
      </c>
      <c r="B115" s="305" t="s">
        <v>1962</v>
      </c>
      <c r="C115" s="72">
        <v>47893</v>
      </c>
      <c r="D115" s="73">
        <v>32718</v>
      </c>
      <c r="E115" s="73">
        <v>11451</v>
      </c>
      <c r="F115" s="74">
        <v>3724</v>
      </c>
      <c r="H115" s="204">
        <v>45744</v>
      </c>
      <c r="I115" s="204">
        <v>31126</v>
      </c>
      <c r="J115" s="204">
        <v>10894</v>
      </c>
      <c r="K115" s="204">
        <v>3724</v>
      </c>
      <c r="L115" s="204"/>
      <c r="N115" s="191">
        <f t="shared" si="3"/>
        <v>4.69788387548094</v>
      </c>
      <c r="O115" s="191">
        <f t="shared" si="4"/>
        <v>5.11469511019726</v>
      </c>
      <c r="P115" s="191">
        <f t="shared" si="5"/>
        <v>0</v>
      </c>
      <c r="Q115" s="250"/>
      <c r="R115" s="265">
        <f>140+24</f>
        <v>164</v>
      </c>
      <c r="S115" s="265">
        <f>9+119</f>
        <v>128</v>
      </c>
      <c r="T115" s="265"/>
      <c r="U115" s="265"/>
      <c r="W115" s="192">
        <v>15</v>
      </c>
      <c r="X115" s="192">
        <v>56</v>
      </c>
      <c r="Y115" s="192"/>
      <c r="Z115" s="192"/>
    </row>
    <row r="116" spans="1:26" ht="12.75" hidden="1">
      <c r="A116" s="295" t="s">
        <v>2307</v>
      </c>
      <c r="B116" s="305" t="s">
        <v>1838</v>
      </c>
      <c r="C116" s="72">
        <v>0</v>
      </c>
      <c r="D116" s="73">
        <v>0</v>
      </c>
      <c r="E116" s="73">
        <v>0</v>
      </c>
      <c r="F116" s="74">
        <v>0</v>
      </c>
      <c r="H116" s="204">
        <v>0</v>
      </c>
      <c r="I116" s="204">
        <v>0</v>
      </c>
      <c r="J116" s="204">
        <v>0</v>
      </c>
      <c r="K116" s="204">
        <v>0</v>
      </c>
      <c r="L116" s="204"/>
      <c r="N116" s="191" t="str">
        <f t="shared" si="3"/>
        <v>-</v>
      </c>
      <c r="O116" s="191" t="str">
        <f t="shared" si="4"/>
        <v>-</v>
      </c>
      <c r="P116" s="191" t="str">
        <f t="shared" si="5"/>
        <v>-</v>
      </c>
      <c r="Q116" s="253"/>
      <c r="R116" s="265"/>
      <c r="S116" s="265"/>
      <c r="T116" s="265"/>
      <c r="U116" s="265"/>
      <c r="W116" s="192"/>
      <c r="X116" s="192"/>
      <c r="Y116" s="192"/>
      <c r="Z116" s="192"/>
    </row>
    <row r="117" spans="1:26" ht="12.75" hidden="1">
      <c r="A117" s="295" t="s">
        <v>2308</v>
      </c>
      <c r="B117" s="305" t="s">
        <v>2322</v>
      </c>
      <c r="C117" s="72">
        <v>48116</v>
      </c>
      <c r="D117" s="73">
        <v>34049</v>
      </c>
      <c r="E117" s="73">
        <v>11917</v>
      </c>
      <c r="F117" s="74">
        <v>2150</v>
      </c>
      <c r="H117" s="204">
        <v>45879</v>
      </c>
      <c r="I117" s="204">
        <v>32392</v>
      </c>
      <c r="J117" s="204">
        <v>11337</v>
      </c>
      <c r="K117" s="204">
        <v>2150</v>
      </c>
      <c r="L117" s="204"/>
      <c r="N117" s="191">
        <f t="shared" si="3"/>
        <v>4.875869134026473</v>
      </c>
      <c r="O117" s="191">
        <f t="shared" si="4"/>
        <v>5.115460607557438</v>
      </c>
      <c r="P117" s="191">
        <f t="shared" si="5"/>
        <v>0</v>
      </c>
      <c r="Q117" s="253"/>
      <c r="R117" s="265">
        <v>13</v>
      </c>
      <c r="S117" s="265"/>
      <c r="T117" s="265"/>
      <c r="U117" s="265"/>
      <c r="W117" s="192"/>
      <c r="X117" s="192"/>
      <c r="Y117" s="192"/>
      <c r="Z117" s="192"/>
    </row>
    <row r="118" spans="1:26" ht="12.75" hidden="1">
      <c r="A118" s="295" t="s">
        <v>2309</v>
      </c>
      <c r="B118" s="305" t="s">
        <v>2323</v>
      </c>
      <c r="C118" s="72">
        <v>41060</v>
      </c>
      <c r="D118" s="73">
        <v>28804</v>
      </c>
      <c r="E118" s="73">
        <v>10081</v>
      </c>
      <c r="F118" s="74">
        <v>2175</v>
      </c>
      <c r="H118" s="204">
        <v>39170</v>
      </c>
      <c r="I118" s="204">
        <v>27404</v>
      </c>
      <c r="J118" s="204">
        <v>9591</v>
      </c>
      <c r="K118" s="204">
        <v>2175</v>
      </c>
      <c r="L118" s="204"/>
      <c r="N118" s="191">
        <f t="shared" si="3"/>
        <v>4.825121266275218</v>
      </c>
      <c r="O118" s="191">
        <f t="shared" si="4"/>
        <v>5.10874324916071</v>
      </c>
      <c r="P118" s="191">
        <f t="shared" si="5"/>
        <v>0</v>
      </c>
      <c r="Q118" s="253"/>
      <c r="R118" s="265"/>
      <c r="S118" s="265">
        <v>127</v>
      </c>
      <c r="T118" s="265"/>
      <c r="U118" s="265"/>
      <c r="W118" s="192"/>
      <c r="X118" s="192"/>
      <c r="Y118" s="192"/>
      <c r="Z118" s="192"/>
    </row>
    <row r="119" spans="1:26" ht="12.75" hidden="1">
      <c r="A119" s="295" t="s">
        <v>2310</v>
      </c>
      <c r="B119" s="305" t="s">
        <v>1075</v>
      </c>
      <c r="C119" s="72">
        <v>0</v>
      </c>
      <c r="D119" s="73">
        <v>0</v>
      </c>
      <c r="E119" s="73">
        <v>0</v>
      </c>
      <c r="F119" s="74">
        <v>0</v>
      </c>
      <c r="H119" s="204">
        <v>0</v>
      </c>
      <c r="I119" s="204">
        <v>0</v>
      </c>
      <c r="J119" s="204">
        <v>0</v>
      </c>
      <c r="K119" s="204">
        <v>0</v>
      </c>
      <c r="L119" s="204"/>
      <c r="N119" s="191" t="str">
        <f t="shared" si="3"/>
        <v>-</v>
      </c>
      <c r="O119" s="191" t="str">
        <f t="shared" si="4"/>
        <v>-</v>
      </c>
      <c r="P119" s="191" t="str">
        <f t="shared" si="5"/>
        <v>-</v>
      </c>
      <c r="Q119" s="253"/>
      <c r="R119" s="265"/>
      <c r="S119" s="265"/>
      <c r="T119" s="265"/>
      <c r="U119" s="265"/>
      <c r="W119" s="192"/>
      <c r="X119" s="192"/>
      <c r="Y119" s="192"/>
      <c r="Z119" s="192"/>
    </row>
    <row r="120" spans="1:26" ht="12.75" hidden="1">
      <c r="A120" s="295" t="s">
        <v>2311</v>
      </c>
      <c r="B120" s="305" t="s">
        <v>2004</v>
      </c>
      <c r="C120" s="72">
        <v>63500</v>
      </c>
      <c r="D120" s="73">
        <v>43161</v>
      </c>
      <c r="E120" s="73">
        <v>15106</v>
      </c>
      <c r="F120" s="74">
        <v>5233</v>
      </c>
      <c r="H120" s="204">
        <v>60661</v>
      </c>
      <c r="I120" s="204">
        <v>41058</v>
      </c>
      <c r="J120" s="204">
        <v>14370</v>
      </c>
      <c r="K120" s="204">
        <v>5233</v>
      </c>
      <c r="L120" s="204"/>
      <c r="N120" s="191">
        <f t="shared" si="3"/>
        <v>4.680107482567038</v>
      </c>
      <c r="O120" s="191">
        <f t="shared" si="4"/>
        <v>5.122022504749381</v>
      </c>
      <c r="P120" s="191">
        <f t="shared" si="5"/>
        <v>0</v>
      </c>
      <c r="Q120" s="253"/>
      <c r="R120" s="265">
        <v>9</v>
      </c>
      <c r="S120" s="265"/>
      <c r="T120" s="265"/>
      <c r="U120" s="265"/>
      <c r="W120" s="192"/>
      <c r="X120" s="192"/>
      <c r="Y120" s="192"/>
      <c r="Z120" s="192"/>
    </row>
    <row r="121" spans="1:26" ht="12.75" hidden="1">
      <c r="A121" s="295" t="s">
        <v>2312</v>
      </c>
      <c r="B121" s="305" t="s">
        <v>751</v>
      </c>
      <c r="C121" s="72">
        <v>0</v>
      </c>
      <c r="D121" s="73">
        <v>0</v>
      </c>
      <c r="E121" s="73">
        <v>0</v>
      </c>
      <c r="F121" s="74">
        <v>0</v>
      </c>
      <c r="H121" s="204">
        <v>0</v>
      </c>
      <c r="I121" s="204">
        <v>0</v>
      </c>
      <c r="J121" s="204">
        <v>0</v>
      </c>
      <c r="K121" s="204">
        <v>0</v>
      </c>
      <c r="L121" s="204"/>
      <c r="N121" s="191" t="str">
        <f t="shared" si="3"/>
        <v>-</v>
      </c>
      <c r="O121" s="191" t="str">
        <f t="shared" si="4"/>
        <v>-</v>
      </c>
      <c r="P121" s="191" t="str">
        <f t="shared" si="5"/>
        <v>-</v>
      </c>
      <c r="Q121" s="253"/>
      <c r="R121" s="265"/>
      <c r="S121" s="265"/>
      <c r="T121" s="265"/>
      <c r="U121" s="265"/>
      <c r="W121" s="192"/>
      <c r="X121" s="192"/>
      <c r="Y121" s="192"/>
      <c r="Z121" s="192"/>
    </row>
    <row r="122" spans="1:26" ht="12.75" hidden="1">
      <c r="A122" s="295" t="s">
        <v>2313</v>
      </c>
      <c r="B122" s="305" t="s">
        <v>878</v>
      </c>
      <c r="C122" s="72">
        <v>61466</v>
      </c>
      <c r="D122" s="73">
        <v>42219</v>
      </c>
      <c r="E122" s="73">
        <v>14777</v>
      </c>
      <c r="F122" s="74">
        <v>4470</v>
      </c>
      <c r="H122" s="204">
        <v>58675</v>
      </c>
      <c r="I122" s="204">
        <v>40152</v>
      </c>
      <c r="J122" s="204">
        <v>14053</v>
      </c>
      <c r="K122" s="204">
        <v>4470</v>
      </c>
      <c r="L122" s="204"/>
      <c r="N122" s="191">
        <f t="shared" si="3"/>
        <v>4.756710694503624</v>
      </c>
      <c r="O122" s="191">
        <f t="shared" si="4"/>
        <v>5.147937836222354</v>
      </c>
      <c r="P122" s="191">
        <f t="shared" si="5"/>
        <v>0</v>
      </c>
      <c r="Q122" s="253"/>
      <c r="R122" s="265"/>
      <c r="S122" s="265"/>
      <c r="T122" s="265"/>
      <c r="U122" s="265"/>
      <c r="W122" s="192"/>
      <c r="X122" s="192"/>
      <c r="Y122" s="192"/>
      <c r="Z122" s="192"/>
    </row>
    <row r="123" spans="1:26" ht="12.75" hidden="1">
      <c r="A123" s="295" t="s">
        <v>2314</v>
      </c>
      <c r="B123" s="305" t="s">
        <v>1083</v>
      </c>
      <c r="C123" s="72">
        <v>44164</v>
      </c>
      <c r="D123" s="73">
        <v>29424</v>
      </c>
      <c r="E123" s="73">
        <v>10298</v>
      </c>
      <c r="F123" s="74">
        <v>4442</v>
      </c>
      <c r="H123" s="204">
        <v>42220</v>
      </c>
      <c r="I123" s="204">
        <v>27984</v>
      </c>
      <c r="J123" s="204">
        <v>9794</v>
      </c>
      <c r="K123" s="204">
        <v>4442</v>
      </c>
      <c r="L123" s="204"/>
      <c r="N123" s="191">
        <f t="shared" si="3"/>
        <v>4.604452865940317</v>
      </c>
      <c r="O123" s="191">
        <f t="shared" si="4"/>
        <v>5.145797598627794</v>
      </c>
      <c r="P123" s="191">
        <f t="shared" si="5"/>
        <v>0</v>
      </c>
      <c r="Q123" s="250"/>
      <c r="R123" s="265"/>
      <c r="S123" s="265">
        <v>29</v>
      </c>
      <c r="T123" s="265"/>
      <c r="U123" s="265"/>
      <c r="W123" s="192"/>
      <c r="X123" s="192">
        <v>15</v>
      </c>
      <c r="Y123" s="192"/>
      <c r="Z123" s="192"/>
    </row>
    <row r="124" spans="1:26" ht="12.75" hidden="1">
      <c r="A124" s="295" t="s">
        <v>2315</v>
      </c>
      <c r="B124" s="305" t="s">
        <v>2005</v>
      </c>
      <c r="C124" s="72">
        <v>43546</v>
      </c>
      <c r="D124" s="73">
        <v>28873</v>
      </c>
      <c r="E124" s="73">
        <v>10106</v>
      </c>
      <c r="F124" s="74">
        <v>4567</v>
      </c>
      <c r="H124" s="204">
        <v>41638</v>
      </c>
      <c r="I124" s="204">
        <v>27460</v>
      </c>
      <c r="J124" s="204">
        <v>9611</v>
      </c>
      <c r="K124" s="204">
        <v>4567</v>
      </c>
      <c r="L124" s="204"/>
      <c r="N124" s="191">
        <f t="shared" si="3"/>
        <v>4.582352658629134</v>
      </c>
      <c r="O124" s="191">
        <f t="shared" si="4"/>
        <v>5.1456664238892955</v>
      </c>
      <c r="P124" s="191">
        <f t="shared" si="5"/>
        <v>0</v>
      </c>
      <c r="Q124" s="264"/>
      <c r="R124" s="265"/>
      <c r="S124" s="265"/>
      <c r="T124" s="265"/>
      <c r="U124" s="265"/>
      <c r="W124" s="192"/>
      <c r="X124" s="192"/>
      <c r="Y124" s="192"/>
      <c r="Z124" s="192"/>
    </row>
    <row r="125" spans="1:26" ht="13.5" hidden="1" thickBot="1">
      <c r="A125" s="299" t="s">
        <v>2316</v>
      </c>
      <c r="B125" s="306" t="s">
        <v>2006</v>
      </c>
      <c r="C125" s="135">
        <v>129040</v>
      </c>
      <c r="D125" s="136">
        <v>92490</v>
      </c>
      <c r="E125" s="136">
        <v>32372</v>
      </c>
      <c r="F125" s="138">
        <v>4178</v>
      </c>
      <c r="H125" s="204">
        <v>122927</v>
      </c>
      <c r="I125" s="204">
        <v>87962</v>
      </c>
      <c r="J125" s="204">
        <v>30787</v>
      </c>
      <c r="K125" s="204">
        <v>4178</v>
      </c>
      <c r="L125" s="204"/>
      <c r="N125" s="191">
        <f t="shared" si="3"/>
        <v>4.972870077362984</v>
      </c>
      <c r="O125" s="191">
        <f t="shared" si="4"/>
        <v>5.147677406152653</v>
      </c>
      <c r="P125" s="191">
        <f t="shared" si="5"/>
        <v>0</v>
      </c>
      <c r="Q125" s="253"/>
      <c r="R125" s="265"/>
      <c r="S125" s="265"/>
      <c r="T125" s="265"/>
      <c r="U125" s="265"/>
      <c r="W125" s="192"/>
      <c r="X125" s="192"/>
      <c r="Y125" s="192"/>
      <c r="Z125" s="192"/>
    </row>
  </sheetData>
  <sheetProtection password="CA43" sheet="1"/>
  <mergeCells count="19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D5:D6"/>
    <mergeCell ref="E5:E6"/>
    <mergeCell ref="F5:F6"/>
    <mergeCell ref="A2:F2"/>
    <mergeCell ref="A3:F3"/>
    <mergeCell ref="C4:F4"/>
    <mergeCell ref="A5:A6"/>
    <mergeCell ref="B5:B6"/>
    <mergeCell ref="C5:C6"/>
  </mergeCells>
  <conditionalFormatting sqref="A7:A21">
    <cfRule type="containsText" priority="4" dxfId="72" operator="containsText" stopIfTrue="1" text="L">
      <formula>NOT(ISERROR(SEARCH("L",A7)))</formula>
    </cfRule>
  </conditionalFormatting>
  <conditionalFormatting sqref="W7:Z125">
    <cfRule type="cellIs" priority="3" dxfId="0" operator="greaterThan" stopIfTrue="1">
      <formula>0</formula>
    </cfRule>
  </conditionalFormatting>
  <conditionalFormatting sqref="R7:U125">
    <cfRule type="cellIs" priority="2" dxfId="0" operator="greaterThan" stopIfTrue="1">
      <formula>0</formula>
    </cfRule>
  </conditionalFormatting>
  <conditionalFormatting sqref="R7:U125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9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14" customWidth="1"/>
    <col min="2" max="2" width="56.00390625" style="14" customWidth="1"/>
    <col min="3" max="6" width="10.7109375" style="14" customWidth="1"/>
    <col min="7" max="7" width="4.8515625" style="9" hidden="1" customWidth="1"/>
    <col min="8" max="12" width="7.57421875" style="161" hidden="1" customWidth="1"/>
    <col min="13" max="13" width="4.00390625" style="161" hidden="1" customWidth="1"/>
    <col min="14" max="16" width="7.57421875" style="161" hidden="1" customWidth="1"/>
    <col min="17" max="17" width="3.57421875" style="161" hidden="1" customWidth="1"/>
    <col min="18" max="21" width="7.57421875" style="161" hidden="1" customWidth="1"/>
    <col min="22" max="22" width="3.57421875" style="161" hidden="1" customWidth="1"/>
    <col min="23" max="26" width="7.57421875" style="161" hidden="1" customWidth="1"/>
    <col min="27" max="16384" width="9.140625" style="9" customWidth="1"/>
  </cols>
  <sheetData>
    <row r="1" spans="1:26" s="233" customFormat="1" ht="27" customHeight="1" thickBot="1">
      <c r="A1" s="227" t="s">
        <v>2915</v>
      </c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62" t="s">
        <v>2076</v>
      </c>
      <c r="B2" s="363"/>
      <c r="C2" s="363"/>
      <c r="D2" s="363"/>
      <c r="E2" s="363"/>
      <c r="F2" s="364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31.5" customHeight="1">
      <c r="A3" s="352" t="s">
        <v>1498</v>
      </c>
      <c r="B3" s="352"/>
      <c r="C3" s="352"/>
      <c r="D3" s="352"/>
      <c r="E3" s="352"/>
      <c r="F3" s="352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8.25" customHeight="1" thickBot="1">
      <c r="A4" s="109"/>
      <c r="B4" s="110"/>
      <c r="C4" s="344"/>
      <c r="D4" s="344"/>
      <c r="E4" s="344"/>
      <c r="F4" s="344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 t="s">
        <v>2858</v>
      </c>
      <c r="S4" s="162"/>
      <c r="T4" s="162"/>
      <c r="U4" s="162"/>
      <c r="V4" s="161"/>
      <c r="W4" s="162" t="s">
        <v>2838</v>
      </c>
      <c r="X4" s="162"/>
      <c r="Y4" s="162"/>
      <c r="Z4" s="162"/>
    </row>
    <row r="5" spans="1:26" s="16" customFormat="1" ht="12.75" customHeight="1" thickBot="1">
      <c r="A5" s="353" t="s">
        <v>1648</v>
      </c>
      <c r="B5" s="355" t="s">
        <v>1649</v>
      </c>
      <c r="C5" s="357" t="s">
        <v>1866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M5" s="161"/>
      <c r="N5" s="327" t="s">
        <v>2857</v>
      </c>
      <c r="O5" s="327"/>
      <c r="P5" s="327"/>
      <c r="Q5" s="163"/>
      <c r="R5" s="359" t="s">
        <v>2839</v>
      </c>
      <c r="S5" s="359" t="s">
        <v>2840</v>
      </c>
      <c r="T5" s="359" t="s">
        <v>2841</v>
      </c>
      <c r="U5" s="359" t="s">
        <v>2842</v>
      </c>
      <c r="V5" s="163"/>
      <c r="W5" s="359" t="s">
        <v>2839</v>
      </c>
      <c r="X5" s="359" t="s">
        <v>2840</v>
      </c>
      <c r="Y5" s="359" t="s">
        <v>2841</v>
      </c>
      <c r="Z5" s="359" t="s">
        <v>2842</v>
      </c>
    </row>
    <row r="6" spans="1:26" s="16" customFormat="1" ht="25.5" customHeight="1" thickBot="1">
      <c r="A6" s="354"/>
      <c r="B6" s="356"/>
      <c r="C6" s="358"/>
      <c r="D6" s="346"/>
      <c r="E6" s="346"/>
      <c r="F6" s="348"/>
      <c r="H6" s="207" t="s">
        <v>1866</v>
      </c>
      <c r="I6" s="208" t="s">
        <v>1639</v>
      </c>
      <c r="J6" s="208" t="s">
        <v>1465</v>
      </c>
      <c r="K6" s="209" t="s">
        <v>435</v>
      </c>
      <c r="L6" s="209" t="s">
        <v>2084</v>
      </c>
      <c r="M6" s="163"/>
      <c r="N6" s="167" t="s">
        <v>1866</v>
      </c>
      <c r="O6" s="168" t="s">
        <v>1639</v>
      </c>
      <c r="P6" s="169" t="s">
        <v>2080</v>
      </c>
      <c r="Q6" s="163"/>
      <c r="R6" s="360"/>
      <c r="S6" s="360" t="s">
        <v>2840</v>
      </c>
      <c r="T6" s="360" t="s">
        <v>2843</v>
      </c>
      <c r="U6" s="360" t="s">
        <v>2842</v>
      </c>
      <c r="V6" s="163"/>
      <c r="W6" s="360"/>
      <c r="X6" s="360" t="s">
        <v>2840</v>
      </c>
      <c r="Y6" s="360" t="s">
        <v>2843</v>
      </c>
      <c r="Z6" s="360" t="s">
        <v>2842</v>
      </c>
    </row>
    <row r="7" spans="1:26" s="6" customFormat="1" ht="12.75" hidden="1">
      <c r="A7" s="295" t="s">
        <v>1514</v>
      </c>
      <c r="B7" s="296" t="s">
        <v>1515</v>
      </c>
      <c r="C7" s="72">
        <v>0</v>
      </c>
      <c r="D7" s="73">
        <v>0</v>
      </c>
      <c r="E7" s="73">
        <v>0</v>
      </c>
      <c r="F7" s="74">
        <v>0</v>
      </c>
      <c r="H7" s="194">
        <v>0</v>
      </c>
      <c r="I7" s="194">
        <v>0</v>
      </c>
      <c r="J7" s="194">
        <v>0</v>
      </c>
      <c r="K7" s="194">
        <v>0</v>
      </c>
      <c r="L7" s="194"/>
      <c r="M7" s="161"/>
      <c r="N7" s="191" t="s">
        <v>2913</v>
      </c>
      <c r="O7" s="191" t="s">
        <v>2913</v>
      </c>
      <c r="P7" s="191" t="s">
        <v>2913</v>
      </c>
      <c r="Q7" s="253"/>
      <c r="R7" s="265"/>
      <c r="S7" s="265"/>
      <c r="T7" s="265"/>
      <c r="U7" s="265"/>
      <c r="V7" s="161"/>
      <c r="W7" s="192"/>
      <c r="X7" s="192"/>
      <c r="Y7" s="192"/>
      <c r="Z7" s="192"/>
    </row>
    <row r="8" spans="1:26" s="6" customFormat="1" ht="12.75" hidden="1">
      <c r="A8" s="295" t="s">
        <v>1518</v>
      </c>
      <c r="B8" s="296" t="s">
        <v>1519</v>
      </c>
      <c r="C8" s="72">
        <v>0</v>
      </c>
      <c r="D8" s="73">
        <v>0</v>
      </c>
      <c r="E8" s="73">
        <v>0</v>
      </c>
      <c r="F8" s="74">
        <v>0</v>
      </c>
      <c r="H8" s="194">
        <v>0</v>
      </c>
      <c r="I8" s="194">
        <v>0</v>
      </c>
      <c r="J8" s="194">
        <v>0</v>
      </c>
      <c r="K8" s="194">
        <v>0</v>
      </c>
      <c r="L8" s="194"/>
      <c r="M8" s="161"/>
      <c r="N8" s="191" t="s">
        <v>2913</v>
      </c>
      <c r="O8" s="191" t="s">
        <v>2913</v>
      </c>
      <c r="P8" s="191" t="s">
        <v>2913</v>
      </c>
      <c r="Q8" s="253"/>
      <c r="R8" s="265"/>
      <c r="S8" s="265"/>
      <c r="T8" s="265"/>
      <c r="U8" s="265"/>
      <c r="V8" s="161"/>
      <c r="W8" s="192"/>
      <c r="X8" s="192"/>
      <c r="Y8" s="192"/>
      <c r="Z8" s="192"/>
    </row>
    <row r="9" spans="1:26" s="6" customFormat="1" ht="12.75">
      <c r="A9" s="1" t="s">
        <v>1531</v>
      </c>
      <c r="B9" s="3" t="s">
        <v>1532</v>
      </c>
      <c r="C9" s="72">
        <v>45911</v>
      </c>
      <c r="D9" s="73">
        <v>31629</v>
      </c>
      <c r="E9" s="73">
        <v>11070</v>
      </c>
      <c r="F9" s="74">
        <v>3212</v>
      </c>
      <c r="H9" s="194">
        <v>43834</v>
      </c>
      <c r="I9" s="194">
        <v>30090</v>
      </c>
      <c r="J9" s="194">
        <v>10532</v>
      </c>
      <c r="K9" s="194">
        <v>3212</v>
      </c>
      <c r="L9" s="194"/>
      <c r="M9" s="161"/>
      <c r="N9" s="191">
        <v>4.7383309759547245</v>
      </c>
      <c r="O9" s="191">
        <v>5.114656031904289</v>
      </c>
      <c r="P9" s="191">
        <v>0</v>
      </c>
      <c r="Q9" s="250"/>
      <c r="R9" s="265">
        <v>190</v>
      </c>
      <c r="S9" s="265">
        <v>399</v>
      </c>
      <c r="T9" s="265">
        <v>35</v>
      </c>
      <c r="U9" s="265"/>
      <c r="V9" s="161"/>
      <c r="W9" s="192">
        <v>247</v>
      </c>
      <c r="X9" s="192">
        <v>404</v>
      </c>
      <c r="Y9" s="192">
        <v>65</v>
      </c>
      <c r="Z9" s="192"/>
    </row>
    <row r="10" spans="1:26" s="6" customFormat="1" ht="12.75" hidden="1">
      <c r="A10" s="295" t="s">
        <v>1533</v>
      </c>
      <c r="B10" s="296" t="s">
        <v>1534</v>
      </c>
      <c r="C10" s="72">
        <v>0</v>
      </c>
      <c r="D10" s="73">
        <v>0</v>
      </c>
      <c r="E10" s="73">
        <v>0</v>
      </c>
      <c r="F10" s="74">
        <v>0</v>
      </c>
      <c r="H10" s="194">
        <v>0</v>
      </c>
      <c r="I10" s="194">
        <v>0</v>
      </c>
      <c r="J10" s="194">
        <v>0</v>
      </c>
      <c r="K10" s="194">
        <v>0</v>
      </c>
      <c r="L10" s="194"/>
      <c r="M10" s="161"/>
      <c r="N10" s="191" t="s">
        <v>2913</v>
      </c>
      <c r="O10" s="191" t="s">
        <v>2913</v>
      </c>
      <c r="P10" s="191" t="s">
        <v>2913</v>
      </c>
      <c r="Q10" s="253"/>
      <c r="R10" s="265"/>
      <c r="S10" s="265"/>
      <c r="T10" s="265"/>
      <c r="U10" s="265"/>
      <c r="V10" s="161"/>
      <c r="W10" s="192"/>
      <c r="X10" s="192"/>
      <c r="Y10" s="192"/>
      <c r="Z10" s="192"/>
    </row>
    <row r="11" spans="1:26" s="6" customFormat="1" ht="12.75" hidden="1">
      <c r="A11" s="295" t="s">
        <v>1535</v>
      </c>
      <c r="B11" s="296" t="s">
        <v>1536</v>
      </c>
      <c r="C11" s="72">
        <v>0</v>
      </c>
      <c r="D11" s="73">
        <v>0</v>
      </c>
      <c r="E11" s="73">
        <v>0</v>
      </c>
      <c r="F11" s="74">
        <v>0</v>
      </c>
      <c r="H11" s="194">
        <v>0</v>
      </c>
      <c r="I11" s="194">
        <v>0</v>
      </c>
      <c r="J11" s="194">
        <v>0</v>
      </c>
      <c r="K11" s="194">
        <v>0</v>
      </c>
      <c r="L11" s="194"/>
      <c r="M11" s="161"/>
      <c r="N11" s="191" t="s">
        <v>2913</v>
      </c>
      <c r="O11" s="191" t="s">
        <v>2913</v>
      </c>
      <c r="P11" s="191" t="s">
        <v>2913</v>
      </c>
      <c r="Q11" s="253"/>
      <c r="R11" s="265"/>
      <c r="S11" s="265"/>
      <c r="T11" s="265"/>
      <c r="U11" s="265"/>
      <c r="V11" s="161"/>
      <c r="W11" s="192"/>
      <c r="X11" s="192"/>
      <c r="Y11" s="192"/>
      <c r="Z11" s="192"/>
    </row>
    <row r="12" spans="1:26" s="6" customFormat="1" ht="12.75">
      <c r="A12" s="1" t="s">
        <v>464</v>
      </c>
      <c r="B12" s="3" t="s">
        <v>465</v>
      </c>
      <c r="C12" s="72">
        <v>45703</v>
      </c>
      <c r="D12" s="73">
        <v>31477</v>
      </c>
      <c r="E12" s="73">
        <v>11017</v>
      </c>
      <c r="F12" s="74">
        <v>3209</v>
      </c>
      <c r="H12" s="194">
        <v>43636</v>
      </c>
      <c r="I12" s="194">
        <v>29946</v>
      </c>
      <c r="J12" s="194">
        <v>10481</v>
      </c>
      <c r="K12" s="194">
        <v>3209</v>
      </c>
      <c r="L12" s="194"/>
      <c r="M12" s="161"/>
      <c r="N12" s="191">
        <v>4.736914474287275</v>
      </c>
      <c r="O12" s="191">
        <v>5.112535897949641</v>
      </c>
      <c r="P12" s="191">
        <v>0</v>
      </c>
      <c r="Q12" s="250"/>
      <c r="R12" s="265">
        <v>41</v>
      </c>
      <c r="S12" s="265">
        <v>69</v>
      </c>
      <c r="T12" s="265">
        <v>4</v>
      </c>
      <c r="U12" s="265"/>
      <c r="V12" s="161"/>
      <c r="W12" s="192">
        <v>61</v>
      </c>
      <c r="X12" s="192">
        <v>95</v>
      </c>
      <c r="Y12" s="192">
        <v>10</v>
      </c>
      <c r="Z12" s="192"/>
    </row>
    <row r="13" spans="1:26" s="6" customFormat="1" ht="12.75">
      <c r="A13" s="1" t="s">
        <v>466</v>
      </c>
      <c r="B13" s="3" t="s">
        <v>467</v>
      </c>
      <c r="C13" s="72">
        <v>46264</v>
      </c>
      <c r="D13" s="73">
        <v>31887</v>
      </c>
      <c r="E13" s="73">
        <v>11160</v>
      </c>
      <c r="F13" s="74">
        <v>3217</v>
      </c>
      <c r="H13" s="194">
        <v>44171</v>
      </c>
      <c r="I13" s="194">
        <v>30336</v>
      </c>
      <c r="J13" s="194">
        <v>10618</v>
      </c>
      <c r="K13" s="194">
        <v>3217</v>
      </c>
      <c r="L13" s="194"/>
      <c r="M13" s="161"/>
      <c r="N13" s="191">
        <v>4.7384030246089</v>
      </c>
      <c r="O13" s="191">
        <v>5.11273734177216</v>
      </c>
      <c r="P13" s="191">
        <v>0</v>
      </c>
      <c r="Q13" s="250"/>
      <c r="R13" s="265"/>
      <c r="S13" s="265">
        <v>16</v>
      </c>
      <c r="T13" s="265"/>
      <c r="U13" s="265"/>
      <c r="V13" s="161"/>
      <c r="W13" s="192">
        <v>13</v>
      </c>
      <c r="X13" s="192">
        <v>57</v>
      </c>
      <c r="Y13" s="192"/>
      <c r="Z13" s="192"/>
    </row>
    <row r="14" spans="1:26" s="6" customFormat="1" ht="12.75" hidden="1">
      <c r="A14" s="295" t="s">
        <v>475</v>
      </c>
      <c r="B14" s="296" t="s">
        <v>476</v>
      </c>
      <c r="C14" s="72">
        <v>46864</v>
      </c>
      <c r="D14" s="73">
        <v>32342</v>
      </c>
      <c r="E14" s="73">
        <v>11320</v>
      </c>
      <c r="F14" s="74">
        <v>3202</v>
      </c>
      <c r="H14" s="194">
        <v>44739</v>
      </c>
      <c r="I14" s="194">
        <v>30768</v>
      </c>
      <c r="J14" s="194">
        <v>10769</v>
      </c>
      <c r="K14" s="194">
        <v>3202</v>
      </c>
      <c r="L14" s="194"/>
      <c r="M14" s="161"/>
      <c r="N14" s="191">
        <v>4.749770893403962</v>
      </c>
      <c r="O14" s="191">
        <v>5.115704628185142</v>
      </c>
      <c r="P14" s="191">
        <v>0</v>
      </c>
      <c r="Q14" s="253"/>
      <c r="R14" s="265"/>
      <c r="S14" s="265"/>
      <c r="T14" s="265"/>
      <c r="U14" s="265"/>
      <c r="V14" s="161"/>
      <c r="W14" s="192"/>
      <c r="X14" s="192"/>
      <c r="Y14" s="192"/>
      <c r="Z14" s="192"/>
    </row>
    <row r="15" spans="1:26" s="6" customFormat="1" ht="12.75">
      <c r="A15" s="1" t="s">
        <v>479</v>
      </c>
      <c r="B15" s="3" t="s">
        <v>480</v>
      </c>
      <c r="C15" s="72">
        <v>45124</v>
      </c>
      <c r="D15" s="73">
        <v>31053</v>
      </c>
      <c r="E15" s="73">
        <v>10869</v>
      </c>
      <c r="F15" s="74">
        <v>3202</v>
      </c>
      <c r="H15" s="194">
        <v>43085</v>
      </c>
      <c r="I15" s="194">
        <v>29543</v>
      </c>
      <c r="J15" s="194">
        <v>10340</v>
      </c>
      <c r="K15" s="194">
        <v>3202</v>
      </c>
      <c r="L15" s="194"/>
      <c r="M15" s="161"/>
      <c r="N15" s="191">
        <v>4.732505512359282</v>
      </c>
      <c r="O15" s="191">
        <v>5.111193853027785</v>
      </c>
      <c r="P15" s="191">
        <v>0</v>
      </c>
      <c r="Q15" s="250"/>
      <c r="R15" s="265">
        <v>24</v>
      </c>
      <c r="S15" s="265"/>
      <c r="T15" s="265"/>
      <c r="U15" s="265"/>
      <c r="V15" s="161"/>
      <c r="W15" s="192">
        <v>23</v>
      </c>
      <c r="X15" s="192"/>
      <c r="Y15" s="192"/>
      <c r="Z15" s="192"/>
    </row>
    <row r="16" spans="1:26" s="6" customFormat="1" ht="12.75" hidden="1">
      <c r="A16" s="295" t="s">
        <v>1545</v>
      </c>
      <c r="B16" s="296" t="s">
        <v>1546</v>
      </c>
      <c r="C16" s="72">
        <v>45753</v>
      </c>
      <c r="D16" s="73">
        <v>31503</v>
      </c>
      <c r="E16" s="73">
        <v>11026</v>
      </c>
      <c r="F16" s="74">
        <v>3224</v>
      </c>
      <c r="H16" s="194">
        <v>43685</v>
      </c>
      <c r="I16" s="194">
        <v>29971</v>
      </c>
      <c r="J16" s="194">
        <v>10490</v>
      </c>
      <c r="K16" s="194">
        <v>3224</v>
      </c>
      <c r="L16" s="194"/>
      <c r="M16" s="161"/>
      <c r="N16" s="191">
        <v>4.733890351379188</v>
      </c>
      <c r="O16" s="191">
        <v>5.1116078876247</v>
      </c>
      <c r="P16" s="191">
        <v>0</v>
      </c>
      <c r="Q16" s="253"/>
      <c r="R16" s="265"/>
      <c r="S16" s="265"/>
      <c r="T16" s="265"/>
      <c r="U16" s="265"/>
      <c r="V16" s="161"/>
      <c r="W16" s="192"/>
      <c r="X16" s="192"/>
      <c r="Y16" s="192"/>
      <c r="Z16" s="192"/>
    </row>
    <row r="17" spans="1:26" s="6" customFormat="1" ht="12.75" hidden="1">
      <c r="A17" s="295" t="s">
        <v>1547</v>
      </c>
      <c r="B17" s="296" t="s">
        <v>1548</v>
      </c>
      <c r="C17" s="72">
        <v>45386</v>
      </c>
      <c r="D17" s="73">
        <v>31238</v>
      </c>
      <c r="E17" s="73">
        <v>10933</v>
      </c>
      <c r="F17" s="74">
        <v>3215</v>
      </c>
      <c r="H17" s="194">
        <v>43336</v>
      </c>
      <c r="I17" s="194">
        <v>29719</v>
      </c>
      <c r="J17" s="194">
        <v>10402</v>
      </c>
      <c r="K17" s="194">
        <v>3215</v>
      </c>
      <c r="L17" s="194"/>
      <c r="M17" s="161"/>
      <c r="N17" s="191">
        <v>4.730478124423115</v>
      </c>
      <c r="O17" s="191">
        <v>5.1112083179110925</v>
      </c>
      <c r="P17" s="191">
        <v>0</v>
      </c>
      <c r="Q17" s="253"/>
      <c r="R17" s="265"/>
      <c r="S17" s="265"/>
      <c r="T17" s="265"/>
      <c r="U17" s="265"/>
      <c r="V17" s="161"/>
      <c r="W17" s="192"/>
      <c r="X17" s="192"/>
      <c r="Y17" s="192"/>
      <c r="Z17" s="192"/>
    </row>
    <row r="18" spans="1:26" s="6" customFormat="1" ht="12.75" hidden="1">
      <c r="A18" s="295" t="s">
        <v>1549</v>
      </c>
      <c r="B18" s="296" t="s">
        <v>1550</v>
      </c>
      <c r="C18" s="72">
        <v>0</v>
      </c>
      <c r="D18" s="73">
        <v>0</v>
      </c>
      <c r="E18" s="73">
        <v>0</v>
      </c>
      <c r="F18" s="74">
        <v>0</v>
      </c>
      <c r="H18" s="194">
        <v>0</v>
      </c>
      <c r="I18" s="194">
        <v>0</v>
      </c>
      <c r="J18" s="194">
        <v>0</v>
      </c>
      <c r="K18" s="194">
        <v>0</v>
      </c>
      <c r="L18" s="194"/>
      <c r="M18" s="161"/>
      <c r="N18" s="191" t="s">
        <v>2913</v>
      </c>
      <c r="O18" s="191" t="s">
        <v>2913</v>
      </c>
      <c r="P18" s="191" t="s">
        <v>2913</v>
      </c>
      <c r="Q18" s="253"/>
      <c r="R18" s="265"/>
      <c r="S18" s="265"/>
      <c r="T18" s="265"/>
      <c r="U18" s="265"/>
      <c r="V18" s="161"/>
      <c r="W18" s="192"/>
      <c r="X18" s="192"/>
      <c r="Y18" s="192"/>
      <c r="Z18" s="192"/>
    </row>
    <row r="19" spans="1:26" s="6" customFormat="1" ht="12.75" hidden="1">
      <c r="A19" s="295" t="s">
        <v>1551</v>
      </c>
      <c r="B19" s="296" t="s">
        <v>1552</v>
      </c>
      <c r="C19" s="72">
        <v>0</v>
      </c>
      <c r="D19" s="73">
        <v>0</v>
      </c>
      <c r="E19" s="73">
        <v>0</v>
      </c>
      <c r="F19" s="74">
        <v>0</v>
      </c>
      <c r="H19" s="194">
        <v>0</v>
      </c>
      <c r="I19" s="194">
        <v>0</v>
      </c>
      <c r="J19" s="194">
        <v>0</v>
      </c>
      <c r="K19" s="194">
        <v>0</v>
      </c>
      <c r="L19" s="194"/>
      <c r="M19" s="161"/>
      <c r="N19" s="191" t="s">
        <v>2913</v>
      </c>
      <c r="O19" s="191" t="s">
        <v>2913</v>
      </c>
      <c r="P19" s="191" t="s">
        <v>2913</v>
      </c>
      <c r="Q19" s="253"/>
      <c r="R19" s="265"/>
      <c r="S19" s="265"/>
      <c r="T19" s="265"/>
      <c r="U19" s="265"/>
      <c r="V19" s="161"/>
      <c r="W19" s="192"/>
      <c r="X19" s="192"/>
      <c r="Y19" s="192"/>
      <c r="Z19" s="192"/>
    </row>
    <row r="20" spans="1:26" s="6" customFormat="1" ht="12.75" hidden="1">
      <c r="A20" s="295" t="s">
        <v>1553</v>
      </c>
      <c r="B20" s="296" t="s">
        <v>1554</v>
      </c>
      <c r="C20" s="72">
        <v>0</v>
      </c>
      <c r="D20" s="73">
        <v>0</v>
      </c>
      <c r="E20" s="73">
        <v>0</v>
      </c>
      <c r="F20" s="74">
        <v>0</v>
      </c>
      <c r="H20" s="194">
        <v>0</v>
      </c>
      <c r="I20" s="194">
        <v>0</v>
      </c>
      <c r="J20" s="194">
        <v>0</v>
      </c>
      <c r="K20" s="194">
        <v>0</v>
      </c>
      <c r="L20" s="194"/>
      <c r="M20" s="161"/>
      <c r="N20" s="191" t="s">
        <v>2913</v>
      </c>
      <c r="O20" s="191" t="s">
        <v>2913</v>
      </c>
      <c r="P20" s="191" t="s">
        <v>2913</v>
      </c>
      <c r="Q20" s="253"/>
      <c r="R20" s="265"/>
      <c r="S20" s="265"/>
      <c r="T20" s="265"/>
      <c r="U20" s="265"/>
      <c r="V20" s="161"/>
      <c r="W20" s="192"/>
      <c r="X20" s="192"/>
      <c r="Y20" s="192"/>
      <c r="Z20" s="192"/>
    </row>
    <row r="21" spans="1:26" s="6" customFormat="1" ht="12.75" hidden="1">
      <c r="A21" s="295" t="s">
        <v>534</v>
      </c>
      <c r="B21" s="296" t="s">
        <v>535</v>
      </c>
      <c r="C21" s="72">
        <v>48456</v>
      </c>
      <c r="D21" s="73">
        <v>33505</v>
      </c>
      <c r="E21" s="73">
        <v>11727</v>
      </c>
      <c r="F21" s="74">
        <v>3224</v>
      </c>
      <c r="H21" s="194">
        <v>46255</v>
      </c>
      <c r="I21" s="194">
        <v>31875</v>
      </c>
      <c r="J21" s="194">
        <v>11156</v>
      </c>
      <c r="K21" s="194">
        <v>3224</v>
      </c>
      <c r="L21" s="194"/>
      <c r="M21" s="161"/>
      <c r="N21" s="191">
        <v>4.758404496811153</v>
      </c>
      <c r="O21" s="191">
        <v>5.113725490196089</v>
      </c>
      <c r="P21" s="191">
        <v>0</v>
      </c>
      <c r="Q21" s="253"/>
      <c r="R21" s="265"/>
      <c r="S21" s="265"/>
      <c r="T21" s="265"/>
      <c r="U21" s="265"/>
      <c r="V21" s="161"/>
      <c r="W21" s="192"/>
      <c r="X21" s="192"/>
      <c r="Y21" s="192"/>
      <c r="Z21" s="192"/>
    </row>
    <row r="22" spans="1:26" s="6" customFormat="1" ht="12.75" hidden="1">
      <c r="A22" s="295" t="s">
        <v>538</v>
      </c>
      <c r="B22" s="296" t="s">
        <v>539</v>
      </c>
      <c r="C22" s="72">
        <v>47834</v>
      </c>
      <c r="D22" s="73">
        <v>33051</v>
      </c>
      <c r="E22" s="73">
        <v>11568</v>
      </c>
      <c r="F22" s="74">
        <v>3215</v>
      </c>
      <c r="H22" s="194">
        <v>45663</v>
      </c>
      <c r="I22" s="194">
        <v>31443</v>
      </c>
      <c r="J22" s="194">
        <v>11005</v>
      </c>
      <c r="K22" s="194">
        <v>3215</v>
      </c>
      <c r="L22" s="194"/>
      <c r="M22" s="161"/>
      <c r="N22" s="191">
        <v>4.754396338392141</v>
      </c>
      <c r="O22" s="191">
        <v>5.114015838183377</v>
      </c>
      <c r="P22" s="191">
        <v>0</v>
      </c>
      <c r="Q22" s="253"/>
      <c r="R22" s="265"/>
      <c r="S22" s="265"/>
      <c r="T22" s="265"/>
      <c r="U22" s="265"/>
      <c r="V22" s="161"/>
      <c r="W22" s="192"/>
      <c r="X22" s="192"/>
      <c r="Y22" s="192"/>
      <c r="Z22" s="192"/>
    </row>
    <row r="23" spans="1:26" s="6" customFormat="1" ht="12.75" hidden="1">
      <c r="A23" s="295" t="s">
        <v>542</v>
      </c>
      <c r="B23" s="296" t="s">
        <v>543</v>
      </c>
      <c r="C23" s="72">
        <v>0</v>
      </c>
      <c r="D23" s="73">
        <v>0</v>
      </c>
      <c r="E23" s="73">
        <v>0</v>
      </c>
      <c r="F23" s="74">
        <v>0</v>
      </c>
      <c r="H23" s="194">
        <v>0</v>
      </c>
      <c r="I23" s="194">
        <v>0</v>
      </c>
      <c r="J23" s="194">
        <v>0</v>
      </c>
      <c r="K23" s="194">
        <v>0</v>
      </c>
      <c r="L23" s="194"/>
      <c r="M23" s="161"/>
      <c r="N23" s="191" t="s">
        <v>2913</v>
      </c>
      <c r="O23" s="191" t="s">
        <v>2913</v>
      </c>
      <c r="P23" s="191" t="s">
        <v>2913</v>
      </c>
      <c r="Q23" s="253"/>
      <c r="R23" s="265"/>
      <c r="S23" s="265"/>
      <c r="T23" s="265"/>
      <c r="U23" s="265"/>
      <c r="V23" s="161"/>
      <c r="W23" s="192"/>
      <c r="X23" s="192"/>
      <c r="Y23" s="192"/>
      <c r="Z23" s="192"/>
    </row>
    <row r="24" spans="1:26" s="6" customFormat="1" ht="12.75" hidden="1">
      <c r="A24" s="295" t="s">
        <v>544</v>
      </c>
      <c r="B24" s="296" t="s">
        <v>545</v>
      </c>
      <c r="C24" s="72">
        <v>43379</v>
      </c>
      <c r="D24" s="73">
        <v>29747</v>
      </c>
      <c r="E24" s="73">
        <v>10411</v>
      </c>
      <c r="F24" s="74">
        <v>3221</v>
      </c>
      <c r="H24" s="194">
        <v>41427</v>
      </c>
      <c r="I24" s="194">
        <v>28301</v>
      </c>
      <c r="J24" s="194">
        <v>9905</v>
      </c>
      <c r="K24" s="194">
        <v>3221</v>
      </c>
      <c r="L24" s="194"/>
      <c r="M24" s="161"/>
      <c r="N24" s="191">
        <v>4.71190286528109</v>
      </c>
      <c r="O24" s="191">
        <v>5.10936009328293</v>
      </c>
      <c r="P24" s="191">
        <v>0</v>
      </c>
      <c r="Q24" s="253"/>
      <c r="R24" s="265"/>
      <c r="S24" s="265"/>
      <c r="T24" s="265"/>
      <c r="U24" s="265"/>
      <c r="V24" s="161"/>
      <c r="W24" s="192"/>
      <c r="X24" s="192"/>
      <c r="Y24" s="192"/>
      <c r="Z24" s="192"/>
    </row>
    <row r="25" spans="1:26" s="6" customFormat="1" ht="12.75" hidden="1">
      <c r="A25" s="295" t="s">
        <v>550</v>
      </c>
      <c r="B25" s="296" t="s">
        <v>551</v>
      </c>
      <c r="C25" s="72">
        <v>0</v>
      </c>
      <c r="D25" s="73">
        <v>0</v>
      </c>
      <c r="E25" s="73">
        <v>0</v>
      </c>
      <c r="F25" s="74">
        <v>0</v>
      </c>
      <c r="H25" s="194">
        <v>0</v>
      </c>
      <c r="I25" s="194">
        <v>0</v>
      </c>
      <c r="J25" s="194">
        <v>0</v>
      </c>
      <c r="K25" s="194">
        <v>0</v>
      </c>
      <c r="L25" s="194"/>
      <c r="M25" s="161"/>
      <c r="N25" s="191" t="s">
        <v>2913</v>
      </c>
      <c r="O25" s="191" t="s">
        <v>2913</v>
      </c>
      <c r="P25" s="191" t="s">
        <v>2913</v>
      </c>
      <c r="Q25" s="253"/>
      <c r="R25" s="265"/>
      <c r="S25" s="265"/>
      <c r="T25" s="265"/>
      <c r="U25" s="265"/>
      <c r="V25" s="161"/>
      <c r="W25" s="192"/>
      <c r="X25" s="192"/>
      <c r="Y25" s="192"/>
      <c r="Z25" s="192"/>
    </row>
    <row r="26" spans="1:26" s="6" customFormat="1" ht="12.75" hidden="1">
      <c r="A26" s="295" t="s">
        <v>552</v>
      </c>
      <c r="B26" s="296" t="s">
        <v>553</v>
      </c>
      <c r="C26" s="72">
        <v>0</v>
      </c>
      <c r="D26" s="73">
        <v>0</v>
      </c>
      <c r="E26" s="73">
        <v>0</v>
      </c>
      <c r="F26" s="74">
        <v>0</v>
      </c>
      <c r="H26" s="194">
        <v>0</v>
      </c>
      <c r="I26" s="194">
        <v>0</v>
      </c>
      <c r="J26" s="194">
        <v>0</v>
      </c>
      <c r="K26" s="194">
        <v>0</v>
      </c>
      <c r="L26" s="194"/>
      <c r="M26" s="161"/>
      <c r="N26" s="191" t="s">
        <v>2913</v>
      </c>
      <c r="O26" s="191" t="s">
        <v>2913</v>
      </c>
      <c r="P26" s="191" t="s">
        <v>2913</v>
      </c>
      <c r="Q26" s="253"/>
      <c r="R26" s="265"/>
      <c r="S26" s="265"/>
      <c r="T26" s="265"/>
      <c r="U26" s="265"/>
      <c r="V26" s="161"/>
      <c r="W26" s="192"/>
      <c r="X26" s="192"/>
      <c r="Y26" s="192"/>
      <c r="Z26" s="192"/>
    </row>
    <row r="27" spans="1:26" s="6" customFormat="1" ht="12.75" hidden="1">
      <c r="A27" s="295" t="s">
        <v>554</v>
      </c>
      <c r="B27" s="296" t="s">
        <v>555</v>
      </c>
      <c r="C27" s="72">
        <v>43127</v>
      </c>
      <c r="D27" s="73">
        <v>29588</v>
      </c>
      <c r="E27" s="73">
        <v>10356</v>
      </c>
      <c r="F27" s="74">
        <v>3183</v>
      </c>
      <c r="H27" s="194">
        <v>41184</v>
      </c>
      <c r="I27" s="194">
        <v>28149</v>
      </c>
      <c r="J27" s="194">
        <v>9852</v>
      </c>
      <c r="K27" s="194">
        <v>3183</v>
      </c>
      <c r="L27" s="194"/>
      <c r="M27" s="161"/>
      <c r="N27" s="191">
        <v>4.717851592851588</v>
      </c>
      <c r="O27" s="191">
        <v>5.112082134356456</v>
      </c>
      <c r="P27" s="191">
        <v>0</v>
      </c>
      <c r="Q27" s="253"/>
      <c r="R27" s="265"/>
      <c r="S27" s="265"/>
      <c r="T27" s="265"/>
      <c r="U27" s="265"/>
      <c r="V27" s="161"/>
      <c r="W27" s="192"/>
      <c r="X27" s="192"/>
      <c r="Y27" s="192"/>
      <c r="Z27" s="192"/>
    </row>
    <row r="28" spans="1:26" s="6" customFormat="1" ht="12.75" hidden="1">
      <c r="A28" s="295" t="s">
        <v>562</v>
      </c>
      <c r="B28" s="296" t="s">
        <v>563</v>
      </c>
      <c r="C28" s="76">
        <v>69834</v>
      </c>
      <c r="D28" s="77">
        <v>49316</v>
      </c>
      <c r="E28" s="77">
        <v>17261</v>
      </c>
      <c r="F28" s="78">
        <v>3257</v>
      </c>
      <c r="H28" s="201">
        <v>66588</v>
      </c>
      <c r="I28" s="201">
        <v>46912</v>
      </c>
      <c r="J28" s="201">
        <v>16419</v>
      </c>
      <c r="K28" s="201">
        <v>3257</v>
      </c>
      <c r="L28" s="201"/>
      <c r="M28" s="161"/>
      <c r="N28" s="191">
        <v>4.874752207604985</v>
      </c>
      <c r="O28" s="191">
        <v>5.12448840381991</v>
      </c>
      <c r="P28" s="191">
        <v>0</v>
      </c>
      <c r="Q28" s="253"/>
      <c r="R28" s="265"/>
      <c r="S28" s="265"/>
      <c r="T28" s="265"/>
      <c r="U28" s="265"/>
      <c r="V28" s="161"/>
      <c r="W28" s="192"/>
      <c r="X28" s="192"/>
      <c r="Y28" s="192"/>
      <c r="Z28" s="192"/>
    </row>
    <row r="29" spans="1:26" s="6" customFormat="1" ht="12.75" hidden="1">
      <c r="A29" s="295" t="s">
        <v>566</v>
      </c>
      <c r="B29" s="296" t="s">
        <v>567</v>
      </c>
      <c r="C29" s="72">
        <v>0</v>
      </c>
      <c r="D29" s="73">
        <v>0</v>
      </c>
      <c r="E29" s="73">
        <v>0</v>
      </c>
      <c r="F29" s="74">
        <v>0</v>
      </c>
      <c r="H29" s="194">
        <v>0</v>
      </c>
      <c r="I29" s="194">
        <v>0</v>
      </c>
      <c r="J29" s="194">
        <v>0</v>
      </c>
      <c r="K29" s="194">
        <v>0</v>
      </c>
      <c r="L29" s="194"/>
      <c r="M29" s="161"/>
      <c r="N29" s="191" t="s">
        <v>2913</v>
      </c>
      <c r="O29" s="191" t="s">
        <v>2913</v>
      </c>
      <c r="P29" s="191" t="s">
        <v>2913</v>
      </c>
      <c r="Q29" s="253"/>
      <c r="R29" s="265"/>
      <c r="S29" s="265"/>
      <c r="T29" s="265"/>
      <c r="U29" s="265"/>
      <c r="V29" s="161"/>
      <c r="W29" s="192"/>
      <c r="X29" s="192"/>
      <c r="Y29" s="192"/>
      <c r="Z29" s="192"/>
    </row>
    <row r="30" spans="1:26" s="6" customFormat="1" ht="12.75" hidden="1">
      <c r="A30" s="295" t="s">
        <v>572</v>
      </c>
      <c r="B30" s="296" t="s">
        <v>573</v>
      </c>
      <c r="C30" s="72">
        <v>45753</v>
      </c>
      <c r="D30" s="73">
        <v>31503</v>
      </c>
      <c r="E30" s="73">
        <v>11026</v>
      </c>
      <c r="F30" s="74">
        <v>3224</v>
      </c>
      <c r="H30" s="194">
        <v>43685</v>
      </c>
      <c r="I30" s="194">
        <v>29971</v>
      </c>
      <c r="J30" s="194">
        <v>10490</v>
      </c>
      <c r="K30" s="194">
        <v>3224</v>
      </c>
      <c r="L30" s="194"/>
      <c r="M30" s="161"/>
      <c r="N30" s="191">
        <v>4.733890351379188</v>
      </c>
      <c r="O30" s="191">
        <v>5.1116078876247</v>
      </c>
      <c r="P30" s="191">
        <v>0</v>
      </c>
      <c r="Q30" s="253"/>
      <c r="R30" s="265"/>
      <c r="S30" s="265"/>
      <c r="T30" s="265"/>
      <c r="U30" s="265"/>
      <c r="V30" s="161"/>
      <c r="W30" s="192"/>
      <c r="X30" s="192"/>
      <c r="Y30" s="192"/>
      <c r="Z30" s="192"/>
    </row>
    <row r="31" spans="1:26" s="6" customFormat="1" ht="12.75" hidden="1">
      <c r="A31" s="295" t="s">
        <v>578</v>
      </c>
      <c r="B31" s="296" t="s">
        <v>579</v>
      </c>
      <c r="C31" s="72">
        <v>0</v>
      </c>
      <c r="D31" s="73">
        <v>0</v>
      </c>
      <c r="E31" s="73">
        <v>0</v>
      </c>
      <c r="F31" s="74">
        <v>0</v>
      </c>
      <c r="H31" s="194">
        <v>0</v>
      </c>
      <c r="I31" s="194">
        <v>0</v>
      </c>
      <c r="J31" s="194">
        <v>0</v>
      </c>
      <c r="K31" s="194">
        <v>0</v>
      </c>
      <c r="L31" s="194"/>
      <c r="M31" s="161"/>
      <c r="N31" s="191" t="s">
        <v>2913</v>
      </c>
      <c r="O31" s="191" t="s">
        <v>2913</v>
      </c>
      <c r="P31" s="191" t="s">
        <v>2913</v>
      </c>
      <c r="Q31" s="253"/>
      <c r="R31" s="265"/>
      <c r="S31" s="265"/>
      <c r="T31" s="265"/>
      <c r="U31" s="265"/>
      <c r="V31" s="161"/>
      <c r="W31" s="192"/>
      <c r="X31" s="192"/>
      <c r="Y31" s="192"/>
      <c r="Z31" s="192"/>
    </row>
    <row r="32" spans="1:26" s="6" customFormat="1" ht="12.75" customHeight="1" hidden="1">
      <c r="A32" s="295" t="s">
        <v>584</v>
      </c>
      <c r="B32" s="296" t="s">
        <v>585</v>
      </c>
      <c r="C32" s="72">
        <v>0</v>
      </c>
      <c r="D32" s="73">
        <v>0</v>
      </c>
      <c r="E32" s="73">
        <v>0</v>
      </c>
      <c r="F32" s="74">
        <v>0</v>
      </c>
      <c r="H32" s="194">
        <v>0</v>
      </c>
      <c r="I32" s="194">
        <v>0</v>
      </c>
      <c r="J32" s="194">
        <v>0</v>
      </c>
      <c r="K32" s="194">
        <v>0</v>
      </c>
      <c r="L32" s="194"/>
      <c r="M32" s="161"/>
      <c r="N32" s="191" t="s">
        <v>2913</v>
      </c>
      <c r="O32" s="191" t="s">
        <v>2913</v>
      </c>
      <c r="P32" s="191" t="s">
        <v>2913</v>
      </c>
      <c r="Q32" s="253"/>
      <c r="R32" s="265"/>
      <c r="S32" s="265"/>
      <c r="T32" s="265"/>
      <c r="U32" s="265"/>
      <c r="V32" s="161"/>
      <c r="W32" s="192"/>
      <c r="X32" s="192"/>
      <c r="Y32" s="192"/>
      <c r="Z32" s="192"/>
    </row>
    <row r="33" spans="1:26" s="6" customFormat="1" ht="12.75" customHeight="1" hidden="1">
      <c r="A33" s="295" t="s">
        <v>586</v>
      </c>
      <c r="B33" s="296" t="s">
        <v>587</v>
      </c>
      <c r="C33" s="72">
        <v>0</v>
      </c>
      <c r="D33" s="73">
        <v>0</v>
      </c>
      <c r="E33" s="73">
        <v>0</v>
      </c>
      <c r="F33" s="74">
        <v>0</v>
      </c>
      <c r="H33" s="194">
        <v>0</v>
      </c>
      <c r="I33" s="194">
        <v>0</v>
      </c>
      <c r="J33" s="194">
        <v>0</v>
      </c>
      <c r="K33" s="194">
        <v>0</v>
      </c>
      <c r="L33" s="194"/>
      <c r="M33" s="161"/>
      <c r="N33" s="191" t="s">
        <v>2913</v>
      </c>
      <c r="O33" s="191" t="s">
        <v>2913</v>
      </c>
      <c r="P33" s="191" t="s">
        <v>2913</v>
      </c>
      <c r="Q33" s="253"/>
      <c r="R33" s="265"/>
      <c r="S33" s="265"/>
      <c r="T33" s="265"/>
      <c r="U33" s="265"/>
      <c r="V33" s="161"/>
      <c r="W33" s="192"/>
      <c r="X33" s="192"/>
      <c r="Y33" s="192"/>
      <c r="Z33" s="192"/>
    </row>
    <row r="34" spans="1:26" s="6" customFormat="1" ht="12.75" customHeight="1" hidden="1">
      <c r="A34" s="295" t="s">
        <v>588</v>
      </c>
      <c r="B34" s="296" t="s">
        <v>583</v>
      </c>
      <c r="C34" s="72">
        <v>0</v>
      </c>
      <c r="D34" s="73">
        <v>0</v>
      </c>
      <c r="E34" s="73">
        <v>0</v>
      </c>
      <c r="F34" s="74">
        <v>0</v>
      </c>
      <c r="H34" s="194">
        <v>0</v>
      </c>
      <c r="I34" s="194">
        <v>0</v>
      </c>
      <c r="J34" s="194">
        <v>0</v>
      </c>
      <c r="K34" s="194">
        <v>0</v>
      </c>
      <c r="L34" s="194"/>
      <c r="M34" s="161"/>
      <c r="N34" s="191" t="s">
        <v>2913</v>
      </c>
      <c r="O34" s="191" t="s">
        <v>2913</v>
      </c>
      <c r="P34" s="191" t="s">
        <v>2913</v>
      </c>
      <c r="Q34" s="253"/>
      <c r="R34" s="265"/>
      <c r="S34" s="265"/>
      <c r="T34" s="265"/>
      <c r="U34" s="265"/>
      <c r="V34" s="161"/>
      <c r="W34" s="192"/>
      <c r="X34" s="192"/>
      <c r="Y34" s="192"/>
      <c r="Z34" s="192"/>
    </row>
    <row r="35" spans="1:26" s="6" customFormat="1" ht="12.75" customHeight="1" hidden="1">
      <c r="A35" s="295" t="s">
        <v>594</v>
      </c>
      <c r="B35" s="296" t="s">
        <v>595</v>
      </c>
      <c r="C35" s="72">
        <v>0</v>
      </c>
      <c r="D35" s="73">
        <v>0</v>
      </c>
      <c r="E35" s="73">
        <v>0</v>
      </c>
      <c r="F35" s="74">
        <v>0</v>
      </c>
      <c r="H35" s="194">
        <v>0</v>
      </c>
      <c r="I35" s="194">
        <v>0</v>
      </c>
      <c r="J35" s="194">
        <v>0</v>
      </c>
      <c r="K35" s="194">
        <v>0</v>
      </c>
      <c r="L35" s="194"/>
      <c r="M35" s="161"/>
      <c r="N35" s="191" t="s">
        <v>2913</v>
      </c>
      <c r="O35" s="191" t="s">
        <v>2913</v>
      </c>
      <c r="P35" s="191" t="s">
        <v>2913</v>
      </c>
      <c r="Q35" s="253"/>
      <c r="R35" s="265"/>
      <c r="S35" s="265"/>
      <c r="T35" s="265"/>
      <c r="U35" s="265"/>
      <c r="V35" s="161"/>
      <c r="W35" s="192"/>
      <c r="X35" s="192"/>
      <c r="Y35" s="192"/>
      <c r="Z35" s="192"/>
    </row>
    <row r="36" spans="1:26" s="6" customFormat="1" ht="12.75">
      <c r="A36" s="1" t="s">
        <v>600</v>
      </c>
      <c r="B36" s="3" t="s">
        <v>599</v>
      </c>
      <c r="C36" s="72">
        <v>45246</v>
      </c>
      <c r="D36" s="73">
        <v>31132</v>
      </c>
      <c r="E36" s="73">
        <v>10896</v>
      </c>
      <c r="F36" s="74">
        <v>3218</v>
      </c>
      <c r="H36" s="194">
        <v>43202</v>
      </c>
      <c r="I36" s="194">
        <v>29618</v>
      </c>
      <c r="J36" s="194">
        <v>10366</v>
      </c>
      <c r="K36" s="194">
        <v>3218</v>
      </c>
      <c r="L36" s="194"/>
      <c r="M36" s="161"/>
      <c r="N36" s="191">
        <v>4.731262441553639</v>
      </c>
      <c r="O36" s="191">
        <v>5.111756364373022</v>
      </c>
      <c r="P36" s="191">
        <v>0</v>
      </c>
      <c r="Q36" s="250"/>
      <c r="R36" s="265"/>
      <c r="S36" s="265">
        <v>1</v>
      </c>
      <c r="T36" s="265"/>
      <c r="U36" s="265"/>
      <c r="V36" s="161"/>
      <c r="W36" s="192"/>
      <c r="X36" s="192">
        <v>6</v>
      </c>
      <c r="Y36" s="192"/>
      <c r="Z36" s="192"/>
    </row>
    <row r="37" spans="1:26" s="6" customFormat="1" ht="12.75" hidden="1">
      <c r="A37" s="295" t="s">
        <v>601</v>
      </c>
      <c r="B37" s="296" t="s">
        <v>602</v>
      </c>
      <c r="C37" s="72">
        <v>0</v>
      </c>
      <c r="D37" s="73">
        <v>0</v>
      </c>
      <c r="E37" s="73">
        <v>0</v>
      </c>
      <c r="F37" s="74">
        <v>0</v>
      </c>
      <c r="H37" s="194">
        <v>0</v>
      </c>
      <c r="I37" s="194">
        <v>0</v>
      </c>
      <c r="J37" s="194">
        <v>0</v>
      </c>
      <c r="K37" s="194">
        <v>0</v>
      </c>
      <c r="L37" s="194"/>
      <c r="M37" s="161"/>
      <c r="N37" s="191" t="s">
        <v>2913</v>
      </c>
      <c r="O37" s="191" t="s">
        <v>2913</v>
      </c>
      <c r="P37" s="191" t="s">
        <v>2913</v>
      </c>
      <c r="Q37" s="253"/>
      <c r="R37" s="265"/>
      <c r="S37" s="265"/>
      <c r="T37" s="265"/>
      <c r="U37" s="265"/>
      <c r="V37" s="161"/>
      <c r="W37" s="192"/>
      <c r="X37" s="192"/>
      <c r="Y37" s="192"/>
      <c r="Z37" s="192"/>
    </row>
    <row r="38" spans="1:26" s="6" customFormat="1" ht="12.75" hidden="1">
      <c r="A38" s="295" t="s">
        <v>614</v>
      </c>
      <c r="B38" s="296" t="s">
        <v>615</v>
      </c>
      <c r="C38" s="72">
        <v>0</v>
      </c>
      <c r="D38" s="73">
        <v>0</v>
      </c>
      <c r="E38" s="73">
        <v>0</v>
      </c>
      <c r="F38" s="74">
        <v>0</v>
      </c>
      <c r="H38" s="194">
        <v>0</v>
      </c>
      <c r="I38" s="194">
        <v>0</v>
      </c>
      <c r="J38" s="194">
        <v>0</v>
      </c>
      <c r="K38" s="194">
        <v>0</v>
      </c>
      <c r="L38" s="194"/>
      <c r="M38" s="161"/>
      <c r="N38" s="191" t="s">
        <v>2913</v>
      </c>
      <c r="O38" s="191" t="s">
        <v>2913</v>
      </c>
      <c r="P38" s="191" t="s">
        <v>2913</v>
      </c>
      <c r="Q38" s="253"/>
      <c r="R38" s="265"/>
      <c r="S38" s="265"/>
      <c r="T38" s="265"/>
      <c r="U38" s="265"/>
      <c r="V38" s="161"/>
      <c r="W38" s="192"/>
      <c r="X38" s="192"/>
      <c r="Y38" s="192"/>
      <c r="Z38" s="192"/>
    </row>
    <row r="39" spans="1:26" s="6" customFormat="1" ht="12.75" hidden="1">
      <c r="A39" s="295" t="s">
        <v>618</v>
      </c>
      <c r="B39" s="296" t="s">
        <v>619</v>
      </c>
      <c r="C39" s="72">
        <v>0</v>
      </c>
      <c r="D39" s="73">
        <v>0</v>
      </c>
      <c r="E39" s="73">
        <v>0</v>
      </c>
      <c r="F39" s="74">
        <v>0</v>
      </c>
      <c r="H39" s="194">
        <v>0</v>
      </c>
      <c r="I39" s="194">
        <v>0</v>
      </c>
      <c r="J39" s="194">
        <v>0</v>
      </c>
      <c r="K39" s="194">
        <v>0</v>
      </c>
      <c r="L39" s="194"/>
      <c r="M39" s="161"/>
      <c r="N39" s="191" t="s">
        <v>2913</v>
      </c>
      <c r="O39" s="191" t="s">
        <v>2913</v>
      </c>
      <c r="P39" s="191" t="s">
        <v>2913</v>
      </c>
      <c r="Q39" s="253"/>
      <c r="R39" s="265"/>
      <c r="S39" s="265"/>
      <c r="T39" s="265"/>
      <c r="U39" s="265"/>
      <c r="V39" s="161"/>
      <c r="W39" s="192"/>
      <c r="X39" s="192"/>
      <c r="Y39" s="192"/>
      <c r="Z39" s="192"/>
    </row>
    <row r="40" spans="1:26" s="6" customFormat="1" ht="12.75">
      <c r="A40" s="1" t="s">
        <v>629</v>
      </c>
      <c r="B40" s="3" t="s">
        <v>630</v>
      </c>
      <c r="C40" s="72">
        <v>47710</v>
      </c>
      <c r="D40" s="73">
        <v>32961</v>
      </c>
      <c r="E40" s="73">
        <v>11536</v>
      </c>
      <c r="F40" s="74">
        <v>3213</v>
      </c>
      <c r="H40" s="194">
        <v>45545</v>
      </c>
      <c r="I40" s="194">
        <v>31357</v>
      </c>
      <c r="J40" s="194">
        <v>10975</v>
      </c>
      <c r="K40" s="194">
        <v>3213</v>
      </c>
      <c r="L40" s="194"/>
      <c r="M40" s="161"/>
      <c r="N40" s="191">
        <v>4.753540454495564</v>
      </c>
      <c r="O40" s="191">
        <v>5.115285263258599</v>
      </c>
      <c r="P40" s="191">
        <v>0</v>
      </c>
      <c r="Q40" s="250"/>
      <c r="R40" s="265">
        <v>10</v>
      </c>
      <c r="S40" s="265">
        <v>10</v>
      </c>
      <c r="T40" s="265"/>
      <c r="U40" s="265"/>
      <c r="V40" s="161"/>
      <c r="W40" s="192">
        <v>21</v>
      </c>
      <c r="X40" s="192">
        <v>17</v>
      </c>
      <c r="Y40" s="192"/>
      <c r="Z40" s="192"/>
    </row>
    <row r="41" spans="1:26" s="6" customFormat="1" ht="12.75" hidden="1">
      <c r="A41" s="295" t="s">
        <v>637</v>
      </c>
      <c r="B41" s="296" t="s">
        <v>638</v>
      </c>
      <c r="C41" s="72">
        <v>0</v>
      </c>
      <c r="D41" s="73">
        <v>0</v>
      </c>
      <c r="E41" s="73">
        <v>0</v>
      </c>
      <c r="F41" s="74">
        <v>0</v>
      </c>
      <c r="H41" s="194">
        <v>0</v>
      </c>
      <c r="I41" s="194">
        <v>0</v>
      </c>
      <c r="J41" s="194">
        <v>0</v>
      </c>
      <c r="K41" s="194">
        <v>0</v>
      </c>
      <c r="L41" s="194"/>
      <c r="M41" s="161"/>
      <c r="N41" s="191" t="s">
        <v>2913</v>
      </c>
      <c r="O41" s="191" t="s">
        <v>2913</v>
      </c>
      <c r="P41" s="191" t="s">
        <v>2913</v>
      </c>
      <c r="Q41" s="253"/>
      <c r="R41" s="265"/>
      <c r="S41" s="265"/>
      <c r="T41" s="265"/>
      <c r="U41" s="265"/>
      <c r="V41" s="161"/>
      <c r="W41" s="192"/>
      <c r="X41" s="192"/>
      <c r="Y41" s="192"/>
      <c r="Z41" s="192"/>
    </row>
    <row r="42" spans="1:26" s="6" customFormat="1" ht="12.75">
      <c r="A42" s="1" t="s">
        <v>646</v>
      </c>
      <c r="B42" s="3" t="s">
        <v>647</v>
      </c>
      <c r="C42" s="72">
        <v>47153</v>
      </c>
      <c r="D42" s="73">
        <v>32543</v>
      </c>
      <c r="E42" s="73">
        <v>11390</v>
      </c>
      <c r="F42" s="74">
        <v>3220</v>
      </c>
      <c r="H42" s="194">
        <v>45016</v>
      </c>
      <c r="I42" s="194">
        <v>30960</v>
      </c>
      <c r="J42" s="194">
        <v>10836</v>
      </c>
      <c r="K42" s="194">
        <v>3220</v>
      </c>
      <c r="L42" s="194"/>
      <c r="M42" s="161"/>
      <c r="N42" s="191">
        <v>4.747200995201723</v>
      </c>
      <c r="O42" s="191">
        <v>5.113049095607238</v>
      </c>
      <c r="P42" s="191">
        <v>0</v>
      </c>
      <c r="Q42" s="250"/>
      <c r="R42" s="265">
        <v>35</v>
      </c>
      <c r="S42" s="265"/>
      <c r="T42" s="265"/>
      <c r="U42" s="265"/>
      <c r="V42" s="161"/>
      <c r="W42" s="192">
        <v>46</v>
      </c>
      <c r="X42" s="192">
        <v>15</v>
      </c>
      <c r="Y42" s="192"/>
      <c r="Z42" s="192"/>
    </row>
    <row r="43" spans="1:26" s="6" customFormat="1" ht="12.75" hidden="1">
      <c r="A43" s="295" t="s">
        <v>656</v>
      </c>
      <c r="B43" s="296" t="s">
        <v>657</v>
      </c>
      <c r="C43" s="72">
        <v>0</v>
      </c>
      <c r="D43" s="73">
        <v>0</v>
      </c>
      <c r="E43" s="73">
        <v>0</v>
      </c>
      <c r="F43" s="74">
        <v>0</v>
      </c>
      <c r="H43" s="194">
        <v>0</v>
      </c>
      <c r="I43" s="194">
        <v>0</v>
      </c>
      <c r="J43" s="194">
        <v>0</v>
      </c>
      <c r="K43" s="194">
        <v>0</v>
      </c>
      <c r="L43" s="194"/>
      <c r="M43" s="161"/>
      <c r="N43" s="191" t="s">
        <v>2913</v>
      </c>
      <c r="O43" s="191" t="s">
        <v>2913</v>
      </c>
      <c r="P43" s="191" t="s">
        <v>2913</v>
      </c>
      <c r="Q43" s="253"/>
      <c r="R43" s="265"/>
      <c r="S43" s="265"/>
      <c r="T43" s="265"/>
      <c r="U43" s="265"/>
      <c r="V43" s="161"/>
      <c r="W43" s="192"/>
      <c r="X43" s="192"/>
      <c r="Y43" s="192"/>
      <c r="Z43" s="192"/>
    </row>
    <row r="44" spans="1:26" s="6" customFormat="1" ht="12.75">
      <c r="A44" s="1" t="s">
        <v>672</v>
      </c>
      <c r="B44" s="3" t="s">
        <v>673</v>
      </c>
      <c r="C44" s="72">
        <v>46343</v>
      </c>
      <c r="D44" s="73">
        <v>31948</v>
      </c>
      <c r="E44" s="73">
        <v>11182</v>
      </c>
      <c r="F44" s="74">
        <v>3213</v>
      </c>
      <c r="H44" s="194">
        <v>44245</v>
      </c>
      <c r="I44" s="194">
        <v>30394</v>
      </c>
      <c r="J44" s="194">
        <v>10638</v>
      </c>
      <c r="K44" s="194">
        <v>3213</v>
      </c>
      <c r="L44" s="194"/>
      <c r="M44" s="161"/>
      <c r="N44" s="191">
        <v>4.741778732060126</v>
      </c>
      <c r="O44" s="191">
        <v>5.112851220635648</v>
      </c>
      <c r="P44" s="191">
        <v>0</v>
      </c>
      <c r="Q44" s="250"/>
      <c r="R44" s="265"/>
      <c r="S44" s="265">
        <v>5</v>
      </c>
      <c r="T44" s="265">
        <v>2</v>
      </c>
      <c r="U44" s="265"/>
      <c r="V44" s="161"/>
      <c r="W44" s="192"/>
      <c r="X44" s="192">
        <v>14</v>
      </c>
      <c r="Y44" s="192">
        <v>2</v>
      </c>
      <c r="Z44" s="192"/>
    </row>
    <row r="45" spans="1:26" s="6" customFormat="1" ht="12.75" hidden="1">
      <c r="A45" s="295" t="s">
        <v>674</v>
      </c>
      <c r="B45" s="296" t="s">
        <v>675</v>
      </c>
      <c r="C45" s="72">
        <v>43127</v>
      </c>
      <c r="D45" s="73">
        <v>29588</v>
      </c>
      <c r="E45" s="73">
        <v>10356</v>
      </c>
      <c r="F45" s="74">
        <v>3183</v>
      </c>
      <c r="H45" s="194">
        <v>41184</v>
      </c>
      <c r="I45" s="194">
        <v>28149</v>
      </c>
      <c r="J45" s="194">
        <v>9852</v>
      </c>
      <c r="K45" s="194">
        <v>3183</v>
      </c>
      <c r="L45" s="194"/>
      <c r="M45" s="161"/>
      <c r="N45" s="191">
        <v>4.717851592851588</v>
      </c>
      <c r="O45" s="191">
        <v>5.112082134356456</v>
      </c>
      <c r="P45" s="191">
        <v>0</v>
      </c>
      <c r="Q45" s="253"/>
      <c r="R45" s="265"/>
      <c r="S45" s="265"/>
      <c r="T45" s="265"/>
      <c r="U45" s="265"/>
      <c r="V45" s="161"/>
      <c r="W45" s="192"/>
      <c r="X45" s="192"/>
      <c r="Y45" s="192"/>
      <c r="Z45" s="192"/>
    </row>
    <row r="46" spans="1:26" s="6" customFormat="1" ht="12.75">
      <c r="A46" s="1" t="s">
        <v>687</v>
      </c>
      <c r="B46" s="3" t="s">
        <v>688</v>
      </c>
      <c r="C46" s="72">
        <v>42057</v>
      </c>
      <c r="D46" s="73">
        <v>28783</v>
      </c>
      <c r="E46" s="73">
        <v>10074</v>
      </c>
      <c r="F46" s="74">
        <v>3200</v>
      </c>
      <c r="H46" s="194">
        <v>40168</v>
      </c>
      <c r="I46" s="194">
        <v>27384</v>
      </c>
      <c r="J46" s="194">
        <v>9584</v>
      </c>
      <c r="K46" s="194">
        <v>3200</v>
      </c>
      <c r="L46" s="194"/>
      <c r="M46" s="161"/>
      <c r="N46" s="191">
        <v>4.70274845648278</v>
      </c>
      <c r="O46" s="191">
        <v>5.1088226701723585</v>
      </c>
      <c r="P46" s="191">
        <v>0</v>
      </c>
      <c r="Q46" s="250"/>
      <c r="R46" s="265">
        <v>31</v>
      </c>
      <c r="S46" s="265">
        <v>100</v>
      </c>
      <c r="T46" s="265"/>
      <c r="U46" s="265"/>
      <c r="V46" s="161"/>
      <c r="W46" s="192">
        <v>54</v>
      </c>
      <c r="X46" s="192">
        <v>138</v>
      </c>
      <c r="Y46" s="192"/>
      <c r="Z46" s="192"/>
    </row>
    <row r="47" spans="1:26" s="6" customFormat="1" ht="12.75" hidden="1">
      <c r="A47" s="295" t="s">
        <v>695</v>
      </c>
      <c r="B47" s="296" t="s">
        <v>696</v>
      </c>
      <c r="C47" s="72">
        <v>43378</v>
      </c>
      <c r="D47" s="73">
        <v>29758</v>
      </c>
      <c r="E47" s="73">
        <v>10415</v>
      </c>
      <c r="F47" s="74">
        <v>3205</v>
      </c>
      <c r="H47" s="194">
        <v>41425</v>
      </c>
      <c r="I47" s="194">
        <v>28311</v>
      </c>
      <c r="J47" s="194">
        <v>9909</v>
      </c>
      <c r="K47" s="194">
        <v>3205</v>
      </c>
      <c r="L47" s="194"/>
      <c r="M47" s="161"/>
      <c r="N47" s="191">
        <v>4.714544357272189</v>
      </c>
      <c r="O47" s="191">
        <v>5.111087563138</v>
      </c>
      <c r="P47" s="191">
        <v>0</v>
      </c>
      <c r="Q47" s="253"/>
      <c r="R47" s="265"/>
      <c r="S47" s="265"/>
      <c r="T47" s="265"/>
      <c r="U47" s="265"/>
      <c r="V47" s="161"/>
      <c r="W47" s="192"/>
      <c r="X47" s="192"/>
      <c r="Y47" s="192"/>
      <c r="Z47" s="192"/>
    </row>
    <row r="48" spans="1:26" s="6" customFormat="1" ht="12.75" hidden="1">
      <c r="A48" s="295" t="s">
        <v>699</v>
      </c>
      <c r="B48" s="296" t="s">
        <v>700</v>
      </c>
      <c r="C48" s="72">
        <v>0</v>
      </c>
      <c r="D48" s="73">
        <v>0</v>
      </c>
      <c r="E48" s="73">
        <v>0</v>
      </c>
      <c r="F48" s="74">
        <v>0</v>
      </c>
      <c r="H48" s="194">
        <v>0</v>
      </c>
      <c r="I48" s="194">
        <v>0</v>
      </c>
      <c r="J48" s="194">
        <v>0</v>
      </c>
      <c r="K48" s="194">
        <v>0</v>
      </c>
      <c r="L48" s="194"/>
      <c r="M48" s="161"/>
      <c r="N48" s="191" t="s">
        <v>2913</v>
      </c>
      <c r="O48" s="191" t="s">
        <v>2913</v>
      </c>
      <c r="P48" s="191" t="s">
        <v>2913</v>
      </c>
      <c r="Q48" s="253"/>
      <c r="R48" s="265"/>
      <c r="S48" s="265"/>
      <c r="T48" s="265"/>
      <c r="U48" s="265"/>
      <c r="V48" s="161"/>
      <c r="W48" s="192"/>
      <c r="X48" s="192"/>
      <c r="Y48" s="192"/>
      <c r="Z48" s="192"/>
    </row>
    <row r="49" spans="1:26" s="6" customFormat="1" ht="12.75" hidden="1">
      <c r="A49" s="295" t="s">
        <v>704</v>
      </c>
      <c r="B49" s="296" t="s">
        <v>703</v>
      </c>
      <c r="C49" s="72">
        <v>46280</v>
      </c>
      <c r="D49" s="73">
        <v>31915</v>
      </c>
      <c r="E49" s="73">
        <v>11170</v>
      </c>
      <c r="F49" s="74">
        <v>3195</v>
      </c>
      <c r="H49" s="194">
        <v>44184</v>
      </c>
      <c r="I49" s="194">
        <v>30362</v>
      </c>
      <c r="J49" s="194">
        <v>10627</v>
      </c>
      <c r="K49" s="194">
        <v>3195</v>
      </c>
      <c r="L49" s="194"/>
      <c r="M49" s="161"/>
      <c r="N49" s="191">
        <v>4.743798660148471</v>
      </c>
      <c r="O49" s="191">
        <v>5.11494631447205</v>
      </c>
      <c r="P49" s="191">
        <v>0</v>
      </c>
      <c r="Q49" s="253"/>
      <c r="R49" s="265"/>
      <c r="S49" s="265"/>
      <c r="T49" s="265"/>
      <c r="U49" s="265"/>
      <c r="V49" s="161"/>
      <c r="W49" s="192"/>
      <c r="X49" s="192"/>
      <c r="Y49" s="192"/>
      <c r="Z49" s="192"/>
    </row>
    <row r="50" spans="1:26" s="6" customFormat="1" ht="12.75" hidden="1">
      <c r="A50" s="295" t="s">
        <v>714</v>
      </c>
      <c r="B50" s="296" t="s">
        <v>715</v>
      </c>
      <c r="C50" s="72">
        <v>0</v>
      </c>
      <c r="D50" s="73">
        <v>0</v>
      </c>
      <c r="E50" s="73">
        <v>0</v>
      </c>
      <c r="F50" s="74">
        <v>0</v>
      </c>
      <c r="H50" s="194">
        <v>0</v>
      </c>
      <c r="I50" s="194">
        <v>0</v>
      </c>
      <c r="J50" s="194">
        <v>0</v>
      </c>
      <c r="K50" s="194">
        <v>0</v>
      </c>
      <c r="L50" s="194"/>
      <c r="M50" s="161"/>
      <c r="N50" s="191" t="s">
        <v>2913</v>
      </c>
      <c r="O50" s="191" t="s">
        <v>2913</v>
      </c>
      <c r="P50" s="191" t="s">
        <v>2913</v>
      </c>
      <c r="Q50" s="253"/>
      <c r="R50" s="265"/>
      <c r="S50" s="265"/>
      <c r="T50" s="265"/>
      <c r="U50" s="265"/>
      <c r="V50" s="161"/>
      <c r="W50" s="192"/>
      <c r="X50" s="192"/>
      <c r="Y50" s="192"/>
      <c r="Z50" s="192"/>
    </row>
    <row r="51" spans="1:26" s="6" customFormat="1" ht="12.75" hidden="1">
      <c r="A51" s="295" t="s">
        <v>716</v>
      </c>
      <c r="B51" s="296" t="s">
        <v>717</v>
      </c>
      <c r="C51" s="72">
        <v>49120</v>
      </c>
      <c r="D51" s="73">
        <v>33622</v>
      </c>
      <c r="E51" s="73">
        <v>11768</v>
      </c>
      <c r="F51" s="74">
        <v>3730</v>
      </c>
      <c r="H51" s="194">
        <v>46911</v>
      </c>
      <c r="I51" s="194">
        <v>31986</v>
      </c>
      <c r="J51" s="194">
        <v>11195</v>
      </c>
      <c r="K51" s="194">
        <v>3730</v>
      </c>
      <c r="L51" s="194"/>
      <c r="M51" s="161"/>
      <c r="N51" s="191">
        <v>4.708916885165522</v>
      </c>
      <c r="O51" s="191">
        <v>5.114737697742754</v>
      </c>
      <c r="P51" s="191">
        <v>0</v>
      </c>
      <c r="Q51" s="253"/>
      <c r="R51" s="265"/>
      <c r="S51" s="265"/>
      <c r="T51" s="265"/>
      <c r="U51" s="265"/>
      <c r="V51" s="161"/>
      <c r="W51" s="192"/>
      <c r="X51" s="192"/>
      <c r="Y51" s="192"/>
      <c r="Z51" s="192"/>
    </row>
    <row r="52" spans="1:26" s="6" customFormat="1" ht="12.75" hidden="1">
      <c r="A52" s="295" t="s">
        <v>722</v>
      </c>
      <c r="B52" s="296" t="s">
        <v>723</v>
      </c>
      <c r="C52" s="72">
        <v>55774</v>
      </c>
      <c r="D52" s="73">
        <v>38585</v>
      </c>
      <c r="E52" s="73">
        <v>13505</v>
      </c>
      <c r="F52" s="74">
        <v>3684</v>
      </c>
      <c r="H52" s="194">
        <v>53237</v>
      </c>
      <c r="I52" s="194">
        <v>36706</v>
      </c>
      <c r="J52" s="194">
        <v>12847</v>
      </c>
      <c r="K52" s="194">
        <v>3684</v>
      </c>
      <c r="L52" s="194"/>
      <c r="M52" s="161"/>
      <c r="N52" s="191">
        <v>4.765482653042056</v>
      </c>
      <c r="O52" s="191">
        <v>5.119054105595808</v>
      </c>
      <c r="P52" s="191">
        <v>0</v>
      </c>
      <c r="Q52" s="253"/>
      <c r="R52" s="265"/>
      <c r="S52" s="265"/>
      <c r="T52" s="265"/>
      <c r="U52" s="265"/>
      <c r="V52" s="161"/>
      <c r="W52" s="192"/>
      <c r="X52" s="192"/>
      <c r="Y52" s="192"/>
      <c r="Z52" s="192"/>
    </row>
    <row r="53" spans="1:26" s="6" customFormat="1" ht="12.75" hidden="1">
      <c r="A53" s="295" t="s">
        <v>728</v>
      </c>
      <c r="B53" s="296" t="s">
        <v>729</v>
      </c>
      <c r="C53" s="72">
        <v>50130</v>
      </c>
      <c r="D53" s="73">
        <v>34376</v>
      </c>
      <c r="E53" s="73">
        <v>12032</v>
      </c>
      <c r="F53" s="74">
        <v>3722</v>
      </c>
      <c r="H53" s="194">
        <v>47871</v>
      </c>
      <c r="I53" s="194">
        <v>32703</v>
      </c>
      <c r="J53" s="194">
        <v>11446</v>
      </c>
      <c r="K53" s="194">
        <v>3722</v>
      </c>
      <c r="L53" s="194"/>
      <c r="M53" s="161"/>
      <c r="N53" s="191">
        <v>4.718932130099645</v>
      </c>
      <c r="O53" s="191">
        <v>5.115738617252234</v>
      </c>
      <c r="P53" s="191">
        <v>0</v>
      </c>
      <c r="Q53" s="253"/>
      <c r="R53" s="265"/>
      <c r="S53" s="265"/>
      <c r="T53" s="265"/>
      <c r="U53" s="265"/>
      <c r="V53" s="161"/>
      <c r="W53" s="192"/>
      <c r="X53" s="192"/>
      <c r="Y53" s="192"/>
      <c r="Z53" s="192"/>
    </row>
    <row r="54" spans="1:26" s="6" customFormat="1" ht="12.75" hidden="1">
      <c r="A54" s="295" t="s">
        <v>732</v>
      </c>
      <c r="B54" s="296" t="s">
        <v>733</v>
      </c>
      <c r="C54" s="72">
        <v>50320</v>
      </c>
      <c r="D54" s="73">
        <v>34503</v>
      </c>
      <c r="E54" s="73">
        <v>12076</v>
      </c>
      <c r="F54" s="74">
        <v>3741</v>
      </c>
      <c r="H54" s="194">
        <v>48053</v>
      </c>
      <c r="I54" s="194">
        <v>32824</v>
      </c>
      <c r="J54" s="194">
        <v>11488</v>
      </c>
      <c r="K54" s="194">
        <v>3741</v>
      </c>
      <c r="L54" s="194"/>
      <c r="M54" s="161"/>
      <c r="N54" s="191">
        <v>4.717707531267564</v>
      </c>
      <c r="O54" s="191">
        <v>5.115159639288322</v>
      </c>
      <c r="P54" s="191">
        <v>0</v>
      </c>
      <c r="Q54" s="253"/>
      <c r="R54" s="265"/>
      <c r="S54" s="265"/>
      <c r="T54" s="265"/>
      <c r="U54" s="265"/>
      <c r="V54" s="161"/>
      <c r="W54" s="192"/>
      <c r="X54" s="192"/>
      <c r="Y54" s="192"/>
      <c r="Z54" s="192"/>
    </row>
    <row r="55" spans="1:26" s="6" customFormat="1" ht="12.75" hidden="1">
      <c r="A55" s="295" t="s">
        <v>738</v>
      </c>
      <c r="B55" s="296" t="s">
        <v>737</v>
      </c>
      <c r="C55" s="72">
        <v>3926</v>
      </c>
      <c r="D55" s="73">
        <v>200</v>
      </c>
      <c r="E55" s="73">
        <v>70</v>
      </c>
      <c r="F55" s="74">
        <v>3656</v>
      </c>
      <c r="H55" s="194">
        <v>3926</v>
      </c>
      <c r="I55" s="194">
        <v>200</v>
      </c>
      <c r="J55" s="194">
        <v>70</v>
      </c>
      <c r="K55" s="194">
        <v>3656</v>
      </c>
      <c r="L55" s="194"/>
      <c r="M55" s="161"/>
      <c r="N55" s="191">
        <v>0</v>
      </c>
      <c r="O55" s="191">
        <v>0</v>
      </c>
      <c r="P55" s="191">
        <v>0</v>
      </c>
      <c r="Q55" s="253"/>
      <c r="R55" s="265"/>
      <c r="S55" s="265"/>
      <c r="T55" s="265"/>
      <c r="U55" s="265"/>
      <c r="V55" s="161"/>
      <c r="W55" s="192"/>
      <c r="X55" s="192"/>
      <c r="Y55" s="192"/>
      <c r="Z55" s="192"/>
    </row>
    <row r="56" spans="1:26" s="6" customFormat="1" ht="12.75" hidden="1">
      <c r="A56" s="295" t="s">
        <v>780</v>
      </c>
      <c r="B56" s="296" t="s">
        <v>781</v>
      </c>
      <c r="C56" s="72">
        <v>0</v>
      </c>
      <c r="D56" s="73">
        <v>0</v>
      </c>
      <c r="E56" s="73">
        <v>0</v>
      </c>
      <c r="F56" s="74">
        <v>0</v>
      </c>
      <c r="H56" s="194">
        <v>0</v>
      </c>
      <c r="I56" s="194">
        <v>0</v>
      </c>
      <c r="J56" s="194">
        <v>0</v>
      </c>
      <c r="K56" s="194">
        <v>0</v>
      </c>
      <c r="L56" s="194"/>
      <c r="M56" s="161"/>
      <c r="N56" s="191" t="str">
        <f aca="true" t="shared" si="0" ref="N56:N69">IF(H56=0,"-",C56/H56*100-100)</f>
        <v>-</v>
      </c>
      <c r="O56" s="191" t="str">
        <f aca="true" t="shared" si="1" ref="O56:O69">IF(H56=0,"-",D56/I56*100-100)</f>
        <v>-</v>
      </c>
      <c r="P56" s="191" t="str">
        <f aca="true" t="shared" si="2" ref="P56:P69">IF(H56=0,"-",F56/(K56+L56)*100-100)</f>
        <v>-</v>
      </c>
      <c r="Q56" s="253"/>
      <c r="R56" s="265"/>
      <c r="S56" s="265"/>
      <c r="T56" s="265"/>
      <c r="U56" s="265"/>
      <c r="V56" s="161"/>
      <c r="W56" s="192"/>
      <c r="X56" s="192"/>
      <c r="Y56" s="192"/>
      <c r="Z56" s="192"/>
    </row>
    <row r="57" spans="1:26" s="6" customFormat="1" ht="12.75" hidden="1">
      <c r="A57" s="295" t="s">
        <v>782</v>
      </c>
      <c r="B57" s="296" t="s">
        <v>783</v>
      </c>
      <c r="C57" s="72">
        <v>0</v>
      </c>
      <c r="D57" s="73">
        <v>0</v>
      </c>
      <c r="E57" s="73">
        <v>0</v>
      </c>
      <c r="F57" s="74">
        <v>0</v>
      </c>
      <c r="H57" s="194">
        <v>0</v>
      </c>
      <c r="I57" s="194">
        <v>0</v>
      </c>
      <c r="J57" s="194">
        <v>0</v>
      </c>
      <c r="K57" s="194">
        <v>0</v>
      </c>
      <c r="L57" s="194"/>
      <c r="M57" s="161"/>
      <c r="N57" s="191" t="str">
        <f t="shared" si="0"/>
        <v>-</v>
      </c>
      <c r="O57" s="191" t="str">
        <f t="shared" si="1"/>
        <v>-</v>
      </c>
      <c r="P57" s="191" t="str">
        <f t="shared" si="2"/>
        <v>-</v>
      </c>
      <c r="Q57" s="253"/>
      <c r="R57" s="265"/>
      <c r="S57" s="265"/>
      <c r="T57" s="265"/>
      <c r="U57" s="265"/>
      <c r="V57" s="161"/>
      <c r="W57" s="192"/>
      <c r="X57" s="192"/>
      <c r="Y57" s="192"/>
      <c r="Z57" s="192"/>
    </row>
    <row r="58" spans="1:26" s="6" customFormat="1" ht="12.75">
      <c r="A58" s="1" t="s">
        <v>784</v>
      </c>
      <c r="B58" s="3" t="s">
        <v>785</v>
      </c>
      <c r="C58" s="72">
        <v>41060</v>
      </c>
      <c r="D58" s="73">
        <v>28804</v>
      </c>
      <c r="E58" s="73">
        <v>10081</v>
      </c>
      <c r="F58" s="74">
        <v>2175</v>
      </c>
      <c r="H58" s="194">
        <v>39170</v>
      </c>
      <c r="I58" s="194">
        <v>27404</v>
      </c>
      <c r="J58" s="194">
        <v>9591</v>
      </c>
      <c r="K58" s="194">
        <v>2175</v>
      </c>
      <c r="L58" s="194"/>
      <c r="M58" s="161"/>
      <c r="N58" s="191">
        <f t="shared" si="0"/>
        <v>4.825121266275218</v>
      </c>
      <c r="O58" s="191">
        <f t="shared" si="1"/>
        <v>5.10874324916071</v>
      </c>
      <c r="P58" s="191">
        <f t="shared" si="2"/>
        <v>0</v>
      </c>
      <c r="Q58" s="250"/>
      <c r="R58" s="265">
        <v>18</v>
      </c>
      <c r="S58" s="265"/>
      <c r="T58" s="265"/>
      <c r="U58" s="265"/>
      <c r="V58" s="161"/>
      <c r="W58" s="192">
        <v>32</v>
      </c>
      <c r="X58" s="192"/>
      <c r="Y58" s="192"/>
      <c r="Z58" s="192"/>
    </row>
    <row r="59" spans="1:26" s="6" customFormat="1" ht="12.75">
      <c r="A59" s="1" t="s">
        <v>786</v>
      </c>
      <c r="B59" s="3" t="s">
        <v>787</v>
      </c>
      <c r="C59" s="72">
        <v>41060</v>
      </c>
      <c r="D59" s="73">
        <v>28804</v>
      </c>
      <c r="E59" s="73">
        <v>10081</v>
      </c>
      <c r="F59" s="74">
        <v>2175</v>
      </c>
      <c r="H59" s="194">
        <v>39170</v>
      </c>
      <c r="I59" s="194">
        <v>27404</v>
      </c>
      <c r="J59" s="194">
        <v>9591</v>
      </c>
      <c r="K59" s="194">
        <v>2175</v>
      </c>
      <c r="L59" s="194"/>
      <c r="M59" s="161"/>
      <c r="N59" s="191">
        <f t="shared" si="0"/>
        <v>4.825121266275218</v>
      </c>
      <c r="O59" s="191">
        <f t="shared" si="1"/>
        <v>5.10874324916071</v>
      </c>
      <c r="P59" s="191">
        <f t="shared" si="2"/>
        <v>0</v>
      </c>
      <c r="Q59" s="250"/>
      <c r="R59" s="265"/>
      <c r="S59" s="265">
        <v>23</v>
      </c>
      <c r="T59" s="265"/>
      <c r="U59" s="265"/>
      <c r="V59" s="161"/>
      <c r="W59" s="192">
        <v>16</v>
      </c>
      <c r="X59" s="192">
        <v>58</v>
      </c>
      <c r="Y59" s="192"/>
      <c r="Z59" s="192"/>
    </row>
    <row r="60" spans="1:26" s="6" customFormat="1" ht="12.75" hidden="1">
      <c r="A60" s="295" t="s">
        <v>788</v>
      </c>
      <c r="B60" s="296" t="s">
        <v>789</v>
      </c>
      <c r="C60" s="72">
        <v>0</v>
      </c>
      <c r="D60" s="73">
        <v>0</v>
      </c>
      <c r="E60" s="73">
        <v>0</v>
      </c>
      <c r="F60" s="74">
        <v>0</v>
      </c>
      <c r="H60" s="194">
        <v>0</v>
      </c>
      <c r="I60" s="194">
        <v>0</v>
      </c>
      <c r="J60" s="194">
        <v>0</v>
      </c>
      <c r="K60" s="194">
        <v>0</v>
      </c>
      <c r="L60" s="194"/>
      <c r="M60" s="161"/>
      <c r="N60" s="191" t="str">
        <f t="shared" si="0"/>
        <v>-</v>
      </c>
      <c r="O60" s="191" t="str">
        <f t="shared" si="1"/>
        <v>-</v>
      </c>
      <c r="P60" s="191" t="str">
        <f t="shared" si="2"/>
        <v>-</v>
      </c>
      <c r="Q60" s="253"/>
      <c r="R60" s="265"/>
      <c r="S60" s="265"/>
      <c r="T60" s="265"/>
      <c r="U60" s="265"/>
      <c r="V60" s="161"/>
      <c r="W60" s="192"/>
      <c r="X60" s="192"/>
      <c r="Y60" s="192"/>
      <c r="Z60" s="192"/>
    </row>
    <row r="61" spans="1:26" s="6" customFormat="1" ht="12.75">
      <c r="A61" s="1" t="s">
        <v>790</v>
      </c>
      <c r="B61" s="3" t="s">
        <v>791</v>
      </c>
      <c r="C61" s="72">
        <v>41135</v>
      </c>
      <c r="D61" s="73">
        <v>28804</v>
      </c>
      <c r="E61" s="73">
        <v>10081</v>
      </c>
      <c r="F61" s="74">
        <v>2250</v>
      </c>
      <c r="H61" s="194">
        <v>39245</v>
      </c>
      <c r="I61" s="194">
        <v>27404</v>
      </c>
      <c r="J61" s="194">
        <v>9591</v>
      </c>
      <c r="K61" s="194">
        <v>2250</v>
      </c>
      <c r="L61" s="194"/>
      <c r="M61" s="161"/>
      <c r="N61" s="191">
        <f t="shared" si="0"/>
        <v>4.815900114664288</v>
      </c>
      <c r="O61" s="191">
        <f t="shared" si="1"/>
        <v>5.10874324916071</v>
      </c>
      <c r="P61" s="191">
        <f t="shared" si="2"/>
        <v>0</v>
      </c>
      <c r="Q61" s="250"/>
      <c r="R61" s="265"/>
      <c r="S61" s="265">
        <v>102</v>
      </c>
      <c r="T61" s="265"/>
      <c r="U61" s="265"/>
      <c r="V61" s="161"/>
      <c r="W61" s="192"/>
      <c r="X61" s="192">
        <v>211</v>
      </c>
      <c r="Y61" s="192"/>
      <c r="Z61" s="192"/>
    </row>
    <row r="62" spans="1:26" s="6" customFormat="1" ht="12.75" hidden="1">
      <c r="A62" s="295" t="s">
        <v>792</v>
      </c>
      <c r="B62" s="296" t="s">
        <v>793</v>
      </c>
      <c r="C62" s="72">
        <v>0</v>
      </c>
      <c r="D62" s="73">
        <v>0</v>
      </c>
      <c r="E62" s="73">
        <v>0</v>
      </c>
      <c r="F62" s="74">
        <v>0</v>
      </c>
      <c r="H62" s="194">
        <v>0</v>
      </c>
      <c r="I62" s="194">
        <v>0</v>
      </c>
      <c r="J62" s="194">
        <v>0</v>
      </c>
      <c r="K62" s="194">
        <v>0</v>
      </c>
      <c r="L62" s="194"/>
      <c r="M62" s="161"/>
      <c r="N62" s="191" t="str">
        <f t="shared" si="0"/>
        <v>-</v>
      </c>
      <c r="O62" s="191" t="str">
        <f t="shared" si="1"/>
        <v>-</v>
      </c>
      <c r="P62" s="191" t="str">
        <f t="shared" si="2"/>
        <v>-</v>
      </c>
      <c r="Q62" s="253"/>
      <c r="R62" s="265"/>
      <c r="S62" s="265"/>
      <c r="T62" s="265"/>
      <c r="U62" s="265"/>
      <c r="V62" s="161"/>
      <c r="W62" s="192"/>
      <c r="X62" s="192"/>
      <c r="Y62" s="192"/>
      <c r="Z62" s="192"/>
    </row>
    <row r="63" spans="1:26" s="6" customFormat="1" ht="12.75" hidden="1">
      <c r="A63" s="295" t="s">
        <v>794</v>
      </c>
      <c r="B63" s="296" t="s">
        <v>795</v>
      </c>
      <c r="C63" s="72">
        <v>41060</v>
      </c>
      <c r="D63" s="73">
        <v>28804</v>
      </c>
      <c r="E63" s="73">
        <v>10081</v>
      </c>
      <c r="F63" s="74">
        <v>2175</v>
      </c>
      <c r="H63" s="194">
        <v>39170</v>
      </c>
      <c r="I63" s="194">
        <v>27404</v>
      </c>
      <c r="J63" s="194">
        <v>9591</v>
      </c>
      <c r="K63" s="194">
        <v>2175</v>
      </c>
      <c r="L63" s="194"/>
      <c r="M63" s="161"/>
      <c r="N63" s="191">
        <f t="shared" si="0"/>
        <v>4.825121266275218</v>
      </c>
      <c r="O63" s="191">
        <f t="shared" si="1"/>
        <v>5.10874324916071</v>
      </c>
      <c r="P63" s="191">
        <f t="shared" si="2"/>
        <v>0</v>
      </c>
      <c r="Q63" s="253"/>
      <c r="R63" s="265"/>
      <c r="S63" s="265"/>
      <c r="T63" s="265"/>
      <c r="U63" s="265"/>
      <c r="V63" s="161"/>
      <c r="W63" s="192"/>
      <c r="X63" s="192"/>
      <c r="Y63" s="192"/>
      <c r="Z63" s="192"/>
    </row>
    <row r="64" spans="1:26" s="6" customFormat="1" ht="12.75">
      <c r="A64" s="1" t="s">
        <v>796</v>
      </c>
      <c r="B64" s="3" t="s">
        <v>797</v>
      </c>
      <c r="C64" s="72">
        <v>41060</v>
      </c>
      <c r="D64" s="73">
        <v>28804</v>
      </c>
      <c r="E64" s="73">
        <v>10081</v>
      </c>
      <c r="F64" s="74">
        <v>2175</v>
      </c>
      <c r="H64" s="194">
        <v>39170</v>
      </c>
      <c r="I64" s="194">
        <v>27404</v>
      </c>
      <c r="J64" s="194">
        <v>9591</v>
      </c>
      <c r="K64" s="194">
        <v>2175</v>
      </c>
      <c r="L64" s="194"/>
      <c r="M64" s="161"/>
      <c r="N64" s="191">
        <f t="shared" si="0"/>
        <v>4.825121266275218</v>
      </c>
      <c r="O64" s="191">
        <f t="shared" si="1"/>
        <v>5.10874324916071</v>
      </c>
      <c r="P64" s="191">
        <f t="shared" si="2"/>
        <v>0</v>
      </c>
      <c r="Q64" s="250"/>
      <c r="R64" s="265">
        <v>12</v>
      </c>
      <c r="S64" s="265">
        <v>110</v>
      </c>
      <c r="T64" s="265"/>
      <c r="U64" s="265"/>
      <c r="V64" s="161"/>
      <c r="W64" s="192">
        <v>35</v>
      </c>
      <c r="X64" s="192">
        <v>232</v>
      </c>
      <c r="Y64" s="192"/>
      <c r="Z64" s="192"/>
    </row>
    <row r="65" spans="1:26" s="6" customFormat="1" ht="12.75">
      <c r="A65" s="1" t="s">
        <v>798</v>
      </c>
      <c r="B65" s="3" t="s">
        <v>799</v>
      </c>
      <c r="C65" s="72">
        <v>41060</v>
      </c>
      <c r="D65" s="73">
        <v>28804</v>
      </c>
      <c r="E65" s="73">
        <v>10081</v>
      </c>
      <c r="F65" s="74">
        <v>2175</v>
      </c>
      <c r="H65" s="194">
        <v>39170</v>
      </c>
      <c r="I65" s="194">
        <v>27404</v>
      </c>
      <c r="J65" s="194">
        <v>9591</v>
      </c>
      <c r="K65" s="194">
        <v>2175</v>
      </c>
      <c r="L65" s="194"/>
      <c r="M65" s="161"/>
      <c r="N65" s="191">
        <f t="shared" si="0"/>
        <v>4.825121266275218</v>
      </c>
      <c r="O65" s="191">
        <f t="shared" si="1"/>
        <v>5.10874324916071</v>
      </c>
      <c r="P65" s="191">
        <f t="shared" si="2"/>
        <v>0</v>
      </c>
      <c r="Q65" s="250"/>
      <c r="R65" s="265">
        <v>10</v>
      </c>
      <c r="S65" s="265">
        <v>163</v>
      </c>
      <c r="T65" s="265"/>
      <c r="U65" s="265"/>
      <c r="V65" s="161"/>
      <c r="W65" s="192">
        <v>27</v>
      </c>
      <c r="X65" s="192">
        <v>435</v>
      </c>
      <c r="Y65" s="192"/>
      <c r="Z65" s="192"/>
    </row>
    <row r="66" spans="1:26" s="6" customFormat="1" ht="12.75" hidden="1">
      <c r="A66" s="295" t="s">
        <v>800</v>
      </c>
      <c r="B66" s="296" t="s">
        <v>801</v>
      </c>
      <c r="C66" s="72">
        <v>0</v>
      </c>
      <c r="D66" s="73">
        <v>0</v>
      </c>
      <c r="E66" s="73">
        <v>0</v>
      </c>
      <c r="F66" s="74">
        <v>0</v>
      </c>
      <c r="H66" s="194">
        <v>0</v>
      </c>
      <c r="I66" s="194">
        <v>0</v>
      </c>
      <c r="J66" s="194">
        <v>0</v>
      </c>
      <c r="K66" s="194">
        <v>0</v>
      </c>
      <c r="L66" s="194"/>
      <c r="M66" s="161"/>
      <c r="N66" s="191" t="str">
        <f t="shared" si="0"/>
        <v>-</v>
      </c>
      <c r="O66" s="191" t="str">
        <f t="shared" si="1"/>
        <v>-</v>
      </c>
      <c r="P66" s="191" t="str">
        <f t="shared" si="2"/>
        <v>-</v>
      </c>
      <c r="Q66" s="253"/>
      <c r="R66" s="265"/>
      <c r="S66" s="265"/>
      <c r="T66" s="265"/>
      <c r="U66" s="265"/>
      <c r="V66" s="161"/>
      <c r="W66" s="192"/>
      <c r="X66" s="192"/>
      <c r="Y66" s="192"/>
      <c r="Z66" s="192"/>
    </row>
    <row r="67" spans="1:26" s="6" customFormat="1" ht="12.75" hidden="1">
      <c r="A67" s="295" t="s">
        <v>802</v>
      </c>
      <c r="B67" s="296" t="s">
        <v>803</v>
      </c>
      <c r="C67" s="72">
        <v>0</v>
      </c>
      <c r="D67" s="73">
        <v>0</v>
      </c>
      <c r="E67" s="73">
        <v>0</v>
      </c>
      <c r="F67" s="74">
        <v>0</v>
      </c>
      <c r="H67" s="194">
        <v>0</v>
      </c>
      <c r="I67" s="194">
        <v>0</v>
      </c>
      <c r="J67" s="194">
        <v>0</v>
      </c>
      <c r="K67" s="194">
        <v>0</v>
      </c>
      <c r="L67" s="194"/>
      <c r="M67" s="161"/>
      <c r="N67" s="191" t="str">
        <f t="shared" si="0"/>
        <v>-</v>
      </c>
      <c r="O67" s="191" t="str">
        <f t="shared" si="1"/>
        <v>-</v>
      </c>
      <c r="P67" s="191" t="str">
        <f t="shared" si="2"/>
        <v>-</v>
      </c>
      <c r="Q67" s="253"/>
      <c r="R67" s="265"/>
      <c r="S67" s="265"/>
      <c r="T67" s="265"/>
      <c r="U67" s="265"/>
      <c r="V67" s="161"/>
      <c r="W67" s="192"/>
      <c r="X67" s="192"/>
      <c r="Y67" s="192"/>
      <c r="Z67" s="192"/>
    </row>
    <row r="68" spans="1:26" s="6" customFormat="1" ht="12.75">
      <c r="A68" s="1" t="s">
        <v>804</v>
      </c>
      <c r="B68" s="3" t="s">
        <v>805</v>
      </c>
      <c r="C68" s="72">
        <v>41135</v>
      </c>
      <c r="D68" s="73">
        <v>28804</v>
      </c>
      <c r="E68" s="73">
        <v>10081</v>
      </c>
      <c r="F68" s="74">
        <v>2250</v>
      </c>
      <c r="H68" s="194">
        <v>39245</v>
      </c>
      <c r="I68" s="194">
        <v>27404</v>
      </c>
      <c r="J68" s="194">
        <v>9591</v>
      </c>
      <c r="K68" s="194">
        <v>2250</v>
      </c>
      <c r="L68" s="194"/>
      <c r="M68" s="161"/>
      <c r="N68" s="191">
        <f t="shared" si="0"/>
        <v>4.815900114664288</v>
      </c>
      <c r="O68" s="191">
        <f t="shared" si="1"/>
        <v>5.10874324916071</v>
      </c>
      <c r="P68" s="191">
        <f t="shared" si="2"/>
        <v>0</v>
      </c>
      <c r="Q68" s="250"/>
      <c r="R68" s="265"/>
      <c r="S68" s="265">
        <v>50</v>
      </c>
      <c r="T68" s="265"/>
      <c r="U68" s="265"/>
      <c r="V68" s="161"/>
      <c r="W68" s="192"/>
      <c r="X68" s="192">
        <v>72</v>
      </c>
      <c r="Y68" s="192"/>
      <c r="Z68" s="192"/>
    </row>
    <row r="69" spans="1:26" s="6" customFormat="1" ht="12.75">
      <c r="A69" s="1" t="s">
        <v>806</v>
      </c>
      <c r="B69" s="3" t="s">
        <v>807</v>
      </c>
      <c r="C69" s="72">
        <v>41135</v>
      </c>
      <c r="D69" s="73">
        <v>28804</v>
      </c>
      <c r="E69" s="73">
        <v>10081</v>
      </c>
      <c r="F69" s="74">
        <v>2250</v>
      </c>
      <c r="H69" s="194">
        <v>39245</v>
      </c>
      <c r="I69" s="194">
        <v>27404</v>
      </c>
      <c r="J69" s="194">
        <v>9591</v>
      </c>
      <c r="K69" s="194">
        <v>2250</v>
      </c>
      <c r="L69" s="194"/>
      <c r="M69" s="161"/>
      <c r="N69" s="191">
        <f t="shared" si="0"/>
        <v>4.815900114664288</v>
      </c>
      <c r="O69" s="191">
        <f t="shared" si="1"/>
        <v>5.10874324916071</v>
      </c>
      <c r="P69" s="191">
        <f t="shared" si="2"/>
        <v>0</v>
      </c>
      <c r="Q69" s="250"/>
      <c r="R69" s="265"/>
      <c r="S69" s="265">
        <v>31</v>
      </c>
      <c r="T69" s="265"/>
      <c r="U69" s="265"/>
      <c r="V69" s="161"/>
      <c r="W69" s="192"/>
      <c r="X69" s="192">
        <v>67</v>
      </c>
      <c r="Y69" s="192"/>
      <c r="Z69" s="192"/>
    </row>
    <row r="70" spans="1:26" s="6" customFormat="1" ht="12.75" hidden="1">
      <c r="A70" s="295" t="s">
        <v>867</v>
      </c>
      <c r="B70" s="296" t="s">
        <v>868</v>
      </c>
      <c r="C70" s="72">
        <v>43089</v>
      </c>
      <c r="D70" s="73">
        <v>30325</v>
      </c>
      <c r="E70" s="73">
        <v>10614</v>
      </c>
      <c r="F70" s="74">
        <v>2150</v>
      </c>
      <c r="H70" s="194">
        <v>41098</v>
      </c>
      <c r="I70" s="194">
        <v>28850</v>
      </c>
      <c r="J70" s="194">
        <v>10098</v>
      </c>
      <c r="K70" s="194">
        <v>2150</v>
      </c>
      <c r="L70" s="194"/>
      <c r="M70" s="161"/>
      <c r="N70" s="191">
        <v>4.844517981410277</v>
      </c>
      <c r="O70" s="191">
        <v>5.112651646447148</v>
      </c>
      <c r="P70" s="191">
        <v>0</v>
      </c>
      <c r="Q70" s="253"/>
      <c r="R70" s="265"/>
      <c r="S70" s="265"/>
      <c r="T70" s="265"/>
      <c r="U70" s="265"/>
      <c r="V70" s="161"/>
      <c r="W70" s="192"/>
      <c r="X70" s="192"/>
      <c r="Y70" s="192"/>
      <c r="Z70" s="192"/>
    </row>
    <row r="71" spans="1:26" s="6" customFormat="1" ht="12.75" hidden="1">
      <c r="A71" s="295" t="s">
        <v>879</v>
      </c>
      <c r="B71" s="296" t="s">
        <v>880</v>
      </c>
      <c r="C71" s="72">
        <v>0</v>
      </c>
      <c r="D71" s="73">
        <v>0</v>
      </c>
      <c r="E71" s="73">
        <v>0</v>
      </c>
      <c r="F71" s="74">
        <v>0</v>
      </c>
      <c r="H71" s="194">
        <v>0</v>
      </c>
      <c r="I71" s="194">
        <v>0</v>
      </c>
      <c r="J71" s="194">
        <v>0</v>
      </c>
      <c r="K71" s="194">
        <v>0</v>
      </c>
      <c r="L71" s="194"/>
      <c r="M71" s="161"/>
      <c r="N71" s="191" t="s">
        <v>2913</v>
      </c>
      <c r="O71" s="191" t="s">
        <v>2913</v>
      </c>
      <c r="P71" s="191" t="s">
        <v>2913</v>
      </c>
      <c r="Q71" s="253"/>
      <c r="R71" s="265"/>
      <c r="S71" s="265"/>
      <c r="T71" s="265"/>
      <c r="U71" s="265"/>
      <c r="V71" s="161"/>
      <c r="W71" s="192"/>
      <c r="X71" s="192"/>
      <c r="Y71" s="192"/>
      <c r="Z71" s="192"/>
    </row>
    <row r="72" spans="1:26" s="6" customFormat="1" ht="12.75" hidden="1">
      <c r="A72" s="295" t="s">
        <v>881</v>
      </c>
      <c r="B72" s="296" t="s">
        <v>882</v>
      </c>
      <c r="C72" s="72">
        <v>0</v>
      </c>
      <c r="D72" s="73">
        <v>0</v>
      </c>
      <c r="E72" s="73">
        <v>0</v>
      </c>
      <c r="F72" s="74">
        <v>0</v>
      </c>
      <c r="H72" s="194">
        <v>0</v>
      </c>
      <c r="I72" s="194">
        <v>0</v>
      </c>
      <c r="J72" s="194">
        <v>0</v>
      </c>
      <c r="K72" s="194">
        <v>0</v>
      </c>
      <c r="L72" s="194"/>
      <c r="M72" s="161"/>
      <c r="N72" s="191" t="s">
        <v>2913</v>
      </c>
      <c r="O72" s="191" t="s">
        <v>2913</v>
      </c>
      <c r="P72" s="191" t="s">
        <v>2913</v>
      </c>
      <c r="Q72" s="253"/>
      <c r="R72" s="265"/>
      <c r="S72" s="265"/>
      <c r="T72" s="265"/>
      <c r="U72" s="265"/>
      <c r="V72" s="161"/>
      <c r="W72" s="192"/>
      <c r="X72" s="192"/>
      <c r="Y72" s="192"/>
      <c r="Z72" s="192"/>
    </row>
    <row r="73" spans="1:26" s="6" customFormat="1" ht="12.75" hidden="1">
      <c r="A73" s="295" t="s">
        <v>883</v>
      </c>
      <c r="B73" s="296" t="s">
        <v>884</v>
      </c>
      <c r="C73" s="72">
        <v>0</v>
      </c>
      <c r="D73" s="73">
        <v>0</v>
      </c>
      <c r="E73" s="73">
        <v>0</v>
      </c>
      <c r="F73" s="74">
        <v>0</v>
      </c>
      <c r="H73" s="194">
        <v>0</v>
      </c>
      <c r="I73" s="194">
        <v>0</v>
      </c>
      <c r="J73" s="194">
        <v>0</v>
      </c>
      <c r="K73" s="194">
        <v>0</v>
      </c>
      <c r="L73" s="194"/>
      <c r="M73" s="161"/>
      <c r="N73" s="191" t="s">
        <v>2913</v>
      </c>
      <c r="O73" s="191" t="s">
        <v>2913</v>
      </c>
      <c r="P73" s="191" t="s">
        <v>2913</v>
      </c>
      <c r="Q73" s="253"/>
      <c r="R73" s="265"/>
      <c r="S73" s="265"/>
      <c r="T73" s="265"/>
      <c r="U73" s="265"/>
      <c r="V73" s="161"/>
      <c r="W73" s="192"/>
      <c r="X73" s="192"/>
      <c r="Y73" s="192"/>
      <c r="Z73" s="192"/>
    </row>
    <row r="74" spans="1:26" s="6" customFormat="1" ht="12.75" hidden="1">
      <c r="A74" s="295" t="s">
        <v>885</v>
      </c>
      <c r="B74" s="296" t="s">
        <v>886</v>
      </c>
      <c r="C74" s="72">
        <v>40506</v>
      </c>
      <c r="D74" s="73">
        <v>28424</v>
      </c>
      <c r="E74" s="73">
        <v>9948</v>
      </c>
      <c r="F74" s="74">
        <v>2134</v>
      </c>
      <c r="H74" s="194">
        <v>38641</v>
      </c>
      <c r="I74" s="194">
        <v>27042</v>
      </c>
      <c r="J74" s="194">
        <v>9465</v>
      </c>
      <c r="K74" s="194">
        <v>2134</v>
      </c>
      <c r="L74" s="194"/>
      <c r="M74" s="161"/>
      <c r="N74" s="191">
        <v>4.826479645971887</v>
      </c>
      <c r="O74" s="191">
        <v>5.110568744915312</v>
      </c>
      <c r="P74" s="191">
        <v>0</v>
      </c>
      <c r="Q74" s="253"/>
      <c r="R74" s="265"/>
      <c r="S74" s="265"/>
      <c r="T74" s="265"/>
      <c r="U74" s="265"/>
      <c r="V74" s="161"/>
      <c r="W74" s="192"/>
      <c r="X74" s="192"/>
      <c r="Y74" s="192"/>
      <c r="Z74" s="192"/>
    </row>
    <row r="75" spans="1:26" s="6" customFormat="1" ht="12.75" hidden="1">
      <c r="A75" s="295" t="s">
        <v>887</v>
      </c>
      <c r="B75" s="296" t="s">
        <v>888</v>
      </c>
      <c r="C75" s="72">
        <v>46591</v>
      </c>
      <c r="D75" s="73">
        <v>32919</v>
      </c>
      <c r="E75" s="73">
        <v>11522</v>
      </c>
      <c r="F75" s="74">
        <v>2150</v>
      </c>
      <c r="H75" s="194">
        <v>44428</v>
      </c>
      <c r="I75" s="194">
        <v>31317</v>
      </c>
      <c r="J75" s="194">
        <v>10961</v>
      </c>
      <c r="K75" s="194">
        <v>2150</v>
      </c>
      <c r="L75" s="194"/>
      <c r="M75" s="161"/>
      <c r="N75" s="191">
        <v>4.868551364004674</v>
      </c>
      <c r="O75" s="191">
        <v>5.1154325126927915</v>
      </c>
      <c r="P75" s="191">
        <v>0</v>
      </c>
      <c r="Q75" s="253"/>
      <c r="R75" s="265"/>
      <c r="S75" s="265"/>
      <c r="T75" s="265"/>
      <c r="U75" s="265"/>
      <c r="V75" s="161"/>
      <c r="W75" s="192"/>
      <c r="X75" s="192"/>
      <c r="Y75" s="192"/>
      <c r="Z75" s="192"/>
    </row>
    <row r="76" spans="1:26" s="6" customFormat="1" ht="12.75" hidden="1">
      <c r="A76" s="295" t="s">
        <v>889</v>
      </c>
      <c r="B76" s="296" t="s">
        <v>890</v>
      </c>
      <c r="C76" s="72">
        <v>42959</v>
      </c>
      <c r="D76" s="73">
        <v>30237</v>
      </c>
      <c r="E76" s="73">
        <v>10583</v>
      </c>
      <c r="F76" s="74">
        <v>2139</v>
      </c>
      <c r="H76" s="194">
        <v>40974</v>
      </c>
      <c r="I76" s="194">
        <v>28767</v>
      </c>
      <c r="J76" s="194">
        <v>10068</v>
      </c>
      <c r="K76" s="194">
        <v>2139</v>
      </c>
      <c r="L76" s="194"/>
      <c r="M76" s="161"/>
      <c r="N76" s="191">
        <v>4.844535559135068</v>
      </c>
      <c r="O76" s="191">
        <v>5.110021900093869</v>
      </c>
      <c r="P76" s="191">
        <v>0</v>
      </c>
      <c r="Q76" s="253"/>
      <c r="R76" s="265"/>
      <c r="S76" s="265"/>
      <c r="T76" s="265"/>
      <c r="U76" s="265"/>
      <c r="V76" s="161"/>
      <c r="W76" s="192"/>
      <c r="X76" s="192"/>
      <c r="Y76" s="192"/>
      <c r="Z76" s="192"/>
    </row>
    <row r="77" spans="1:26" s="6" customFormat="1" ht="12.75" hidden="1">
      <c r="A77" s="295" t="s">
        <v>891</v>
      </c>
      <c r="B77" s="297" t="s">
        <v>892</v>
      </c>
      <c r="C77" s="72">
        <v>2306</v>
      </c>
      <c r="D77" s="73">
        <v>200</v>
      </c>
      <c r="E77" s="73">
        <v>70</v>
      </c>
      <c r="F77" s="74">
        <v>2036</v>
      </c>
      <c r="H77" s="194">
        <v>2306</v>
      </c>
      <c r="I77" s="194">
        <v>200</v>
      </c>
      <c r="J77" s="194">
        <v>70</v>
      </c>
      <c r="K77" s="194">
        <v>2036</v>
      </c>
      <c r="L77" s="194"/>
      <c r="M77" s="161"/>
      <c r="N77" s="191">
        <v>0</v>
      </c>
      <c r="O77" s="191">
        <v>0</v>
      </c>
      <c r="P77" s="191">
        <v>0</v>
      </c>
      <c r="Q77" s="253"/>
      <c r="R77" s="265"/>
      <c r="S77" s="265"/>
      <c r="T77" s="265"/>
      <c r="U77" s="265"/>
      <c r="V77" s="161"/>
      <c r="W77" s="192"/>
      <c r="X77" s="192"/>
      <c r="Y77" s="192"/>
      <c r="Z77" s="192"/>
    </row>
    <row r="78" spans="1:26" s="6" customFormat="1" ht="12.75">
      <c r="A78" s="1" t="s">
        <v>893</v>
      </c>
      <c r="B78" s="3" t="s">
        <v>894</v>
      </c>
      <c r="C78" s="72">
        <v>43299</v>
      </c>
      <c r="D78" s="73">
        <v>30490</v>
      </c>
      <c r="E78" s="73">
        <v>10672</v>
      </c>
      <c r="F78" s="74">
        <v>2137</v>
      </c>
      <c r="H78" s="194">
        <v>41296</v>
      </c>
      <c r="I78" s="194">
        <v>29007</v>
      </c>
      <c r="J78" s="194">
        <v>10152</v>
      </c>
      <c r="K78" s="194">
        <v>2137</v>
      </c>
      <c r="L78" s="194"/>
      <c r="M78" s="161"/>
      <c r="N78" s="191">
        <v>4.850348702053481</v>
      </c>
      <c r="O78" s="191">
        <v>5.112559037473716</v>
      </c>
      <c r="P78" s="191">
        <v>0</v>
      </c>
      <c r="Q78" s="250"/>
      <c r="R78" s="265">
        <v>399</v>
      </c>
      <c r="S78" s="265">
        <v>2526</v>
      </c>
      <c r="T78" s="265">
        <v>9</v>
      </c>
      <c r="U78" s="265">
        <v>24</v>
      </c>
      <c r="V78" s="161"/>
      <c r="W78" s="192">
        <v>1367</v>
      </c>
      <c r="X78" s="192">
        <v>4754</v>
      </c>
      <c r="Y78" s="192">
        <v>46</v>
      </c>
      <c r="Z78" s="192">
        <v>41</v>
      </c>
    </row>
    <row r="79" spans="1:26" s="6" customFormat="1" ht="12.75" hidden="1">
      <c r="A79" s="295" t="s">
        <v>1001</v>
      </c>
      <c r="B79" s="296" t="s">
        <v>1002</v>
      </c>
      <c r="C79" s="72">
        <v>0</v>
      </c>
      <c r="D79" s="73">
        <v>0</v>
      </c>
      <c r="E79" s="73">
        <v>0</v>
      </c>
      <c r="F79" s="74">
        <v>0</v>
      </c>
      <c r="H79" s="194">
        <v>0</v>
      </c>
      <c r="I79" s="194">
        <v>0</v>
      </c>
      <c r="J79" s="194">
        <v>0</v>
      </c>
      <c r="K79" s="194">
        <v>0</v>
      </c>
      <c r="L79" s="194"/>
      <c r="M79" s="161"/>
      <c r="N79" s="191" t="s">
        <v>2913</v>
      </c>
      <c r="O79" s="191" t="s">
        <v>2913</v>
      </c>
      <c r="P79" s="191" t="s">
        <v>2913</v>
      </c>
      <c r="Q79" s="253"/>
      <c r="R79" s="265"/>
      <c r="S79" s="265"/>
      <c r="T79" s="265"/>
      <c r="U79" s="265"/>
      <c r="V79" s="161"/>
      <c r="W79" s="192"/>
      <c r="X79" s="192"/>
      <c r="Y79" s="192"/>
      <c r="Z79" s="192"/>
    </row>
    <row r="80" spans="1:26" s="6" customFormat="1" ht="12.75" hidden="1">
      <c r="A80" s="295" t="s">
        <v>1003</v>
      </c>
      <c r="B80" s="296" t="s">
        <v>1004</v>
      </c>
      <c r="C80" s="72">
        <v>0</v>
      </c>
      <c r="D80" s="73">
        <v>0</v>
      </c>
      <c r="E80" s="73">
        <v>0</v>
      </c>
      <c r="F80" s="74">
        <v>0</v>
      </c>
      <c r="H80" s="194">
        <v>0</v>
      </c>
      <c r="I80" s="194">
        <v>0</v>
      </c>
      <c r="J80" s="194">
        <v>0</v>
      </c>
      <c r="K80" s="194">
        <v>0</v>
      </c>
      <c r="L80" s="194"/>
      <c r="M80" s="161"/>
      <c r="N80" s="191" t="s">
        <v>2913</v>
      </c>
      <c r="O80" s="191" t="s">
        <v>2913</v>
      </c>
      <c r="P80" s="191" t="s">
        <v>2913</v>
      </c>
      <c r="Q80" s="253"/>
      <c r="R80" s="265"/>
      <c r="S80" s="265"/>
      <c r="T80" s="265"/>
      <c r="U80" s="265"/>
      <c r="V80" s="161"/>
      <c r="W80" s="192"/>
      <c r="X80" s="192"/>
      <c r="Y80" s="192"/>
      <c r="Z80" s="192"/>
    </row>
    <row r="81" spans="1:26" s="6" customFormat="1" ht="12.75">
      <c r="A81" s="1" t="s">
        <v>1005</v>
      </c>
      <c r="B81" s="3" t="s">
        <v>1006</v>
      </c>
      <c r="C81" s="72">
        <v>47893</v>
      </c>
      <c r="D81" s="73">
        <v>32718</v>
      </c>
      <c r="E81" s="73">
        <v>11451</v>
      </c>
      <c r="F81" s="74">
        <v>3724</v>
      </c>
      <c r="H81" s="194">
        <v>45744</v>
      </c>
      <c r="I81" s="194">
        <v>31126</v>
      </c>
      <c r="J81" s="194">
        <v>10894</v>
      </c>
      <c r="K81" s="194">
        <v>3724</v>
      </c>
      <c r="L81" s="194"/>
      <c r="M81" s="161"/>
      <c r="N81" s="191">
        <v>4.69788387548094</v>
      </c>
      <c r="O81" s="191">
        <v>5.11469511019726</v>
      </c>
      <c r="P81" s="191">
        <v>0</v>
      </c>
      <c r="Q81" s="250"/>
      <c r="R81" s="265">
        <v>133</v>
      </c>
      <c r="S81" s="265">
        <v>123</v>
      </c>
      <c r="T81" s="265"/>
      <c r="U81" s="265"/>
      <c r="V81" s="161"/>
      <c r="W81" s="192">
        <v>349</v>
      </c>
      <c r="X81" s="192">
        <v>253</v>
      </c>
      <c r="Y81" s="192"/>
      <c r="Z81" s="192"/>
    </row>
    <row r="82" spans="1:26" s="6" customFormat="1" ht="12.75" hidden="1">
      <c r="A82" s="295" t="s">
        <v>1010</v>
      </c>
      <c r="B82" s="296" t="s">
        <v>1011</v>
      </c>
      <c r="C82" s="72">
        <v>44769</v>
      </c>
      <c r="D82" s="73">
        <v>31488</v>
      </c>
      <c r="E82" s="73">
        <v>11021</v>
      </c>
      <c r="F82" s="74">
        <v>2260</v>
      </c>
      <c r="H82" s="194">
        <v>42701</v>
      </c>
      <c r="I82" s="194">
        <v>29956</v>
      </c>
      <c r="J82" s="194">
        <v>10485</v>
      </c>
      <c r="K82" s="194">
        <v>2260</v>
      </c>
      <c r="L82" s="194"/>
      <c r="M82" s="161"/>
      <c r="N82" s="191">
        <v>4.842977916208042</v>
      </c>
      <c r="O82" s="191">
        <v>5.114167445586858</v>
      </c>
      <c r="P82" s="191">
        <v>0</v>
      </c>
      <c r="Q82" s="253"/>
      <c r="R82" s="265"/>
      <c r="S82" s="265"/>
      <c r="T82" s="265"/>
      <c r="U82" s="265"/>
      <c r="V82" s="161"/>
      <c r="W82" s="192"/>
      <c r="X82" s="192"/>
      <c r="Y82" s="192"/>
      <c r="Z82" s="192"/>
    </row>
    <row r="83" spans="1:26" s="6" customFormat="1" ht="12.75">
      <c r="A83" s="1" t="s">
        <v>1027</v>
      </c>
      <c r="B83" s="3" t="s">
        <v>1028</v>
      </c>
      <c r="C83" s="72">
        <v>43297</v>
      </c>
      <c r="D83" s="73">
        <v>30484</v>
      </c>
      <c r="E83" s="73">
        <v>10669</v>
      </c>
      <c r="F83" s="74">
        <v>2144</v>
      </c>
      <c r="H83" s="194">
        <v>41295</v>
      </c>
      <c r="I83" s="194">
        <v>29001</v>
      </c>
      <c r="J83" s="194">
        <v>10150</v>
      </c>
      <c r="K83" s="194">
        <v>2144</v>
      </c>
      <c r="L83" s="194"/>
      <c r="M83" s="161"/>
      <c r="N83" s="191">
        <v>4.848044557452468</v>
      </c>
      <c r="O83" s="191">
        <v>5.113616771835467</v>
      </c>
      <c r="P83" s="191">
        <v>0</v>
      </c>
      <c r="Q83" s="250"/>
      <c r="R83" s="265"/>
      <c r="S83" s="265">
        <v>10</v>
      </c>
      <c r="T83" s="265"/>
      <c r="U83" s="265"/>
      <c r="V83" s="161"/>
      <c r="W83" s="192"/>
      <c r="X83" s="192">
        <v>163</v>
      </c>
      <c r="Y83" s="192"/>
      <c r="Z83" s="192"/>
    </row>
    <row r="84" spans="1:26" s="6" customFormat="1" ht="12.75">
      <c r="A84" s="1" t="s">
        <v>1031</v>
      </c>
      <c r="B84" s="3" t="s">
        <v>1032</v>
      </c>
      <c r="C84" s="72">
        <v>48116</v>
      </c>
      <c r="D84" s="73">
        <v>34049</v>
      </c>
      <c r="E84" s="73">
        <v>11917</v>
      </c>
      <c r="F84" s="74">
        <v>2150</v>
      </c>
      <c r="H84" s="194">
        <v>45879</v>
      </c>
      <c r="I84" s="194">
        <v>32392</v>
      </c>
      <c r="J84" s="194">
        <v>11337</v>
      </c>
      <c r="K84" s="194">
        <v>2150</v>
      </c>
      <c r="L84" s="194"/>
      <c r="M84" s="161"/>
      <c r="N84" s="191">
        <v>4.875869134026473</v>
      </c>
      <c r="O84" s="191">
        <v>5.115460607557438</v>
      </c>
      <c r="P84" s="191">
        <v>0</v>
      </c>
      <c r="Q84" s="250"/>
      <c r="R84" s="265">
        <v>50</v>
      </c>
      <c r="S84" s="265"/>
      <c r="T84" s="265"/>
      <c r="U84" s="265"/>
      <c r="V84" s="161"/>
      <c r="W84" s="192">
        <v>71</v>
      </c>
      <c r="X84" s="192">
        <v>4</v>
      </c>
      <c r="Y84" s="192"/>
      <c r="Z84" s="192"/>
    </row>
    <row r="85" spans="1:26" s="6" customFormat="1" ht="12.75" hidden="1">
      <c r="A85" s="295" t="s">
        <v>1037</v>
      </c>
      <c r="B85" s="296" t="s">
        <v>1038</v>
      </c>
      <c r="C85" s="72">
        <v>0</v>
      </c>
      <c r="D85" s="73">
        <v>0</v>
      </c>
      <c r="E85" s="73">
        <v>0</v>
      </c>
      <c r="F85" s="74">
        <v>0</v>
      </c>
      <c r="H85" s="194">
        <v>0</v>
      </c>
      <c r="I85" s="194">
        <v>0</v>
      </c>
      <c r="J85" s="194">
        <v>0</v>
      </c>
      <c r="K85" s="194">
        <v>0</v>
      </c>
      <c r="L85" s="194"/>
      <c r="M85" s="161"/>
      <c r="N85" s="191" t="s">
        <v>2913</v>
      </c>
      <c r="O85" s="191" t="s">
        <v>2913</v>
      </c>
      <c r="P85" s="191" t="s">
        <v>2913</v>
      </c>
      <c r="Q85" s="253"/>
      <c r="R85" s="265"/>
      <c r="S85" s="265"/>
      <c r="T85" s="265"/>
      <c r="U85" s="265"/>
      <c r="V85" s="161"/>
      <c r="W85" s="192"/>
      <c r="X85" s="192"/>
      <c r="Y85" s="192"/>
      <c r="Z85" s="192"/>
    </row>
    <row r="86" spans="1:26" s="6" customFormat="1" ht="12.75">
      <c r="A86" s="1" t="s">
        <v>1047</v>
      </c>
      <c r="B86" s="3" t="s">
        <v>1048</v>
      </c>
      <c r="C86" s="72">
        <v>43643</v>
      </c>
      <c r="D86" s="73">
        <v>30759</v>
      </c>
      <c r="E86" s="73">
        <v>10766</v>
      </c>
      <c r="F86" s="74">
        <v>2118</v>
      </c>
      <c r="H86" s="194">
        <v>41623</v>
      </c>
      <c r="I86" s="194">
        <v>29263</v>
      </c>
      <c r="J86" s="194">
        <v>10242</v>
      </c>
      <c r="K86" s="194">
        <v>2118</v>
      </c>
      <c r="L86" s="194"/>
      <c r="M86" s="161"/>
      <c r="N86" s="191">
        <v>4.853086034163809</v>
      </c>
      <c r="O86" s="191">
        <v>5.112257799952175</v>
      </c>
      <c r="P86" s="191">
        <v>0</v>
      </c>
      <c r="Q86" s="250"/>
      <c r="R86" s="265"/>
      <c r="S86" s="265">
        <v>213</v>
      </c>
      <c r="T86" s="265"/>
      <c r="U86" s="265">
        <v>80</v>
      </c>
      <c r="V86" s="161"/>
      <c r="W86" s="192"/>
      <c r="X86" s="192">
        <v>331</v>
      </c>
      <c r="Y86" s="192"/>
      <c r="Z86" s="192">
        <v>99</v>
      </c>
    </row>
    <row r="87" spans="1:26" s="6" customFormat="1" ht="12.75">
      <c r="A87" s="1" t="s">
        <v>1049</v>
      </c>
      <c r="B87" s="3" t="s">
        <v>1050</v>
      </c>
      <c r="C87" s="72">
        <v>41060</v>
      </c>
      <c r="D87" s="73">
        <v>28804</v>
      </c>
      <c r="E87" s="73">
        <v>10081</v>
      </c>
      <c r="F87" s="74">
        <v>2175</v>
      </c>
      <c r="H87" s="194">
        <v>39170</v>
      </c>
      <c r="I87" s="194">
        <v>27404</v>
      </c>
      <c r="J87" s="194">
        <v>9591</v>
      </c>
      <c r="K87" s="194">
        <v>2175</v>
      </c>
      <c r="L87" s="194"/>
      <c r="M87" s="161"/>
      <c r="N87" s="191">
        <v>4.825121266275218</v>
      </c>
      <c r="O87" s="191">
        <v>5.10874324916071</v>
      </c>
      <c r="P87" s="191">
        <v>0</v>
      </c>
      <c r="Q87" s="250"/>
      <c r="R87" s="265"/>
      <c r="S87" s="265">
        <v>689</v>
      </c>
      <c r="T87" s="265"/>
      <c r="U87" s="265"/>
      <c r="V87" s="161"/>
      <c r="W87" s="192"/>
      <c r="X87" s="192">
        <v>1108</v>
      </c>
      <c r="Y87" s="192"/>
      <c r="Z87" s="192"/>
    </row>
    <row r="88" spans="1:26" s="6" customFormat="1" ht="12.75" hidden="1">
      <c r="A88" s="295" t="s">
        <v>1051</v>
      </c>
      <c r="B88" s="296" t="s">
        <v>1052</v>
      </c>
      <c r="C88" s="72">
        <v>0</v>
      </c>
      <c r="D88" s="73">
        <v>0</v>
      </c>
      <c r="E88" s="73">
        <v>0</v>
      </c>
      <c r="F88" s="74">
        <v>0</v>
      </c>
      <c r="H88" s="194">
        <v>0</v>
      </c>
      <c r="I88" s="194">
        <v>0</v>
      </c>
      <c r="J88" s="194">
        <v>0</v>
      </c>
      <c r="K88" s="194">
        <v>0</v>
      </c>
      <c r="L88" s="194"/>
      <c r="M88" s="161"/>
      <c r="N88" s="191" t="s">
        <v>2913</v>
      </c>
      <c r="O88" s="191" t="s">
        <v>2913</v>
      </c>
      <c r="P88" s="191" t="s">
        <v>2913</v>
      </c>
      <c r="Q88" s="253"/>
      <c r="R88" s="265"/>
      <c r="S88" s="265"/>
      <c r="T88" s="265"/>
      <c r="U88" s="265"/>
      <c r="V88" s="161"/>
      <c r="W88" s="192"/>
      <c r="X88" s="192"/>
      <c r="Y88" s="192"/>
      <c r="Z88" s="192"/>
    </row>
    <row r="89" spans="1:26" s="6" customFormat="1" ht="12.75" hidden="1">
      <c r="A89" s="295" t="s">
        <v>1053</v>
      </c>
      <c r="B89" s="296" t="s">
        <v>1054</v>
      </c>
      <c r="C89" s="72">
        <v>0</v>
      </c>
      <c r="D89" s="73">
        <v>0</v>
      </c>
      <c r="E89" s="73">
        <v>0</v>
      </c>
      <c r="F89" s="74">
        <v>0</v>
      </c>
      <c r="H89" s="194">
        <v>0</v>
      </c>
      <c r="I89" s="194">
        <v>0</v>
      </c>
      <c r="J89" s="194">
        <v>0</v>
      </c>
      <c r="K89" s="194">
        <v>0</v>
      </c>
      <c r="L89" s="194"/>
      <c r="M89" s="161"/>
      <c r="N89" s="191" t="s">
        <v>2913</v>
      </c>
      <c r="O89" s="191" t="s">
        <v>2913</v>
      </c>
      <c r="P89" s="191" t="s">
        <v>2913</v>
      </c>
      <c r="Q89" s="253"/>
      <c r="R89" s="265"/>
      <c r="S89" s="265"/>
      <c r="T89" s="265"/>
      <c r="U89" s="265"/>
      <c r="V89" s="161"/>
      <c r="W89" s="192"/>
      <c r="X89" s="192"/>
      <c r="Y89" s="192"/>
      <c r="Z89" s="192"/>
    </row>
    <row r="90" spans="1:26" s="6" customFormat="1" ht="12.75">
      <c r="A90" s="1" t="s">
        <v>1070</v>
      </c>
      <c r="B90" s="3" t="s">
        <v>1071</v>
      </c>
      <c r="C90" s="72">
        <v>43734</v>
      </c>
      <c r="D90" s="73">
        <v>30800</v>
      </c>
      <c r="E90" s="73">
        <v>10780</v>
      </c>
      <c r="F90" s="74">
        <v>2154</v>
      </c>
      <c r="H90" s="194">
        <v>41712</v>
      </c>
      <c r="I90" s="194">
        <v>29302</v>
      </c>
      <c r="J90" s="194">
        <v>10256</v>
      </c>
      <c r="K90" s="194">
        <v>2154</v>
      </c>
      <c r="L90" s="194"/>
      <c r="M90" s="161"/>
      <c r="N90" s="191">
        <v>4.84752589182969</v>
      </c>
      <c r="O90" s="191">
        <v>5.1122790253224935</v>
      </c>
      <c r="P90" s="191">
        <v>0</v>
      </c>
      <c r="Q90" s="250"/>
      <c r="R90" s="265">
        <v>204</v>
      </c>
      <c r="S90" s="265">
        <v>2</v>
      </c>
      <c r="T90" s="265"/>
      <c r="U90" s="265"/>
      <c r="V90" s="161"/>
      <c r="W90" s="192">
        <v>266</v>
      </c>
      <c r="X90" s="192">
        <v>10</v>
      </c>
      <c r="Y90" s="192"/>
      <c r="Z90" s="192"/>
    </row>
    <row r="91" spans="1:26" s="6" customFormat="1" ht="12.75" hidden="1">
      <c r="A91" s="295" t="s">
        <v>1072</v>
      </c>
      <c r="B91" s="296" t="s">
        <v>1073</v>
      </c>
      <c r="C91" s="72">
        <v>2280</v>
      </c>
      <c r="D91" s="73">
        <v>200</v>
      </c>
      <c r="E91" s="73">
        <v>70</v>
      </c>
      <c r="F91" s="74">
        <v>2010</v>
      </c>
      <c r="H91" s="194">
        <v>2280</v>
      </c>
      <c r="I91" s="194">
        <v>200</v>
      </c>
      <c r="J91" s="194">
        <v>70</v>
      </c>
      <c r="K91" s="194">
        <v>2010</v>
      </c>
      <c r="L91" s="194"/>
      <c r="M91" s="161"/>
      <c r="N91" s="191">
        <v>0</v>
      </c>
      <c r="O91" s="191">
        <v>0</v>
      </c>
      <c r="P91" s="191">
        <v>0</v>
      </c>
      <c r="Q91" s="253"/>
      <c r="R91" s="265"/>
      <c r="S91" s="265"/>
      <c r="T91" s="265"/>
      <c r="U91" s="265"/>
      <c r="V91" s="161"/>
      <c r="W91" s="192"/>
      <c r="X91" s="192"/>
      <c r="Y91" s="192"/>
      <c r="Z91" s="192"/>
    </row>
    <row r="92" spans="1:26" s="6" customFormat="1" ht="12.75" hidden="1">
      <c r="A92" s="295" t="s">
        <v>1084</v>
      </c>
      <c r="B92" s="296" t="s">
        <v>1085</v>
      </c>
      <c r="C92" s="72">
        <v>42751</v>
      </c>
      <c r="D92" s="73">
        <v>29909</v>
      </c>
      <c r="E92" s="73">
        <v>10468</v>
      </c>
      <c r="F92" s="74">
        <v>2374</v>
      </c>
      <c r="H92" s="194">
        <v>40788</v>
      </c>
      <c r="I92" s="194">
        <v>28455</v>
      </c>
      <c r="J92" s="194">
        <v>9959</v>
      </c>
      <c r="K92" s="194">
        <v>2374</v>
      </c>
      <c r="L92" s="194"/>
      <c r="M92" s="161"/>
      <c r="N92" s="191">
        <v>4.81269000686477</v>
      </c>
      <c r="O92" s="191">
        <v>5.109822526796705</v>
      </c>
      <c r="P92" s="191">
        <v>0</v>
      </c>
      <c r="Q92" s="253"/>
      <c r="R92" s="265"/>
      <c r="S92" s="265"/>
      <c r="T92" s="265"/>
      <c r="U92" s="265"/>
      <c r="V92" s="161"/>
      <c r="W92" s="192"/>
      <c r="X92" s="192"/>
      <c r="Y92" s="192"/>
      <c r="Z92" s="192"/>
    </row>
    <row r="93" spans="1:26" s="6" customFormat="1" ht="12.75" hidden="1">
      <c r="A93" s="295" t="s">
        <v>1144</v>
      </c>
      <c r="B93" s="296" t="s">
        <v>1145</v>
      </c>
      <c r="C93" s="72">
        <v>0</v>
      </c>
      <c r="D93" s="73">
        <v>0</v>
      </c>
      <c r="E93" s="73">
        <v>0</v>
      </c>
      <c r="F93" s="74">
        <v>0</v>
      </c>
      <c r="H93" s="194">
        <v>0</v>
      </c>
      <c r="I93" s="194">
        <v>0</v>
      </c>
      <c r="J93" s="194">
        <v>0</v>
      </c>
      <c r="K93" s="194">
        <v>0</v>
      </c>
      <c r="L93" s="194"/>
      <c r="M93" s="161"/>
      <c r="N93" s="191" t="str">
        <f>IF(H93=0,"-",C93/H93*100-100)</f>
        <v>-</v>
      </c>
      <c r="O93" s="191" t="str">
        <f>IF(H93=0,"-",D93/I93*100-100)</f>
        <v>-</v>
      </c>
      <c r="P93" s="191" t="str">
        <f>IF(H93=0,"-",F93/(K93+L93)*100-100)</f>
        <v>-</v>
      </c>
      <c r="Q93" s="253"/>
      <c r="R93" s="265"/>
      <c r="S93" s="265"/>
      <c r="T93" s="265"/>
      <c r="U93" s="265"/>
      <c r="V93" s="161"/>
      <c r="W93" s="192"/>
      <c r="X93" s="192"/>
      <c r="Y93" s="192"/>
      <c r="Z93" s="192"/>
    </row>
    <row r="94" spans="1:26" s="6" customFormat="1" ht="12.75" hidden="1">
      <c r="A94" s="295" t="s">
        <v>1146</v>
      </c>
      <c r="B94" s="297" t="s">
        <v>1147</v>
      </c>
      <c r="C94" s="72">
        <v>5441</v>
      </c>
      <c r="D94" s="73">
        <v>200</v>
      </c>
      <c r="E94" s="73">
        <v>70</v>
      </c>
      <c r="F94" s="74">
        <v>5171</v>
      </c>
      <c r="H94" s="194">
        <v>5441</v>
      </c>
      <c r="I94" s="194">
        <v>200</v>
      </c>
      <c r="J94" s="194">
        <v>70</v>
      </c>
      <c r="K94" s="194">
        <v>5171</v>
      </c>
      <c r="L94" s="194"/>
      <c r="M94" s="161"/>
      <c r="N94" s="191">
        <f>IF(H94=0,"-",C94/H94*100-100)</f>
        <v>0</v>
      </c>
      <c r="O94" s="191">
        <f>IF(H94=0,"-",D94/I94*100-100)</f>
        <v>0</v>
      </c>
      <c r="P94" s="191">
        <f>IF(H94=0,"-",F94/(K94+L94)*100-100)</f>
        <v>0</v>
      </c>
      <c r="Q94" s="253"/>
      <c r="R94" s="265"/>
      <c r="S94" s="265"/>
      <c r="T94" s="265"/>
      <c r="U94" s="265"/>
      <c r="V94" s="161"/>
      <c r="W94" s="192"/>
      <c r="X94" s="192"/>
      <c r="Y94" s="192"/>
      <c r="Z94" s="192"/>
    </row>
    <row r="95" spans="1:26" s="6" customFormat="1" ht="12.75" hidden="1">
      <c r="A95" s="295" t="s">
        <v>1256</v>
      </c>
      <c r="B95" s="296" t="s">
        <v>1257</v>
      </c>
      <c r="C95" s="72">
        <v>5441</v>
      </c>
      <c r="D95" s="73">
        <v>200</v>
      </c>
      <c r="E95" s="73">
        <v>70</v>
      </c>
      <c r="F95" s="74">
        <v>5171</v>
      </c>
      <c r="H95" s="194">
        <v>5441</v>
      </c>
      <c r="I95" s="194">
        <v>200</v>
      </c>
      <c r="J95" s="194">
        <v>70</v>
      </c>
      <c r="K95" s="194">
        <v>5171</v>
      </c>
      <c r="L95" s="194"/>
      <c r="M95" s="161"/>
      <c r="N95" s="191">
        <v>0</v>
      </c>
      <c r="O95" s="191">
        <v>0</v>
      </c>
      <c r="P95" s="191">
        <v>0</v>
      </c>
      <c r="Q95" s="253"/>
      <c r="R95" s="265"/>
      <c r="S95" s="265"/>
      <c r="T95" s="265"/>
      <c r="U95" s="265"/>
      <c r="V95" s="161"/>
      <c r="W95" s="192"/>
      <c r="X95" s="192"/>
      <c r="Y95" s="192"/>
      <c r="Z95" s="192"/>
    </row>
    <row r="96" spans="1:27" s="6" customFormat="1" ht="13.5" thickBot="1">
      <c r="A96" s="2" t="s">
        <v>1284</v>
      </c>
      <c r="B96" s="139" t="s">
        <v>1285</v>
      </c>
      <c r="C96" s="135">
        <v>63500</v>
      </c>
      <c r="D96" s="136">
        <v>43161</v>
      </c>
      <c r="E96" s="136">
        <v>15106</v>
      </c>
      <c r="F96" s="136">
        <v>5233</v>
      </c>
      <c r="G96" s="312"/>
      <c r="H96" s="197">
        <v>60661</v>
      </c>
      <c r="I96" s="197">
        <v>41058</v>
      </c>
      <c r="J96" s="197">
        <v>14370</v>
      </c>
      <c r="K96" s="197">
        <v>5233</v>
      </c>
      <c r="L96" s="197"/>
      <c r="M96" s="313"/>
      <c r="N96" s="181">
        <v>4.680107482567038</v>
      </c>
      <c r="O96" s="181">
        <v>5.122022504749381</v>
      </c>
      <c r="P96" s="181">
        <v>0</v>
      </c>
      <c r="Q96" s="314"/>
      <c r="R96" s="315">
        <v>22</v>
      </c>
      <c r="S96" s="315"/>
      <c r="T96" s="315"/>
      <c r="U96" s="315"/>
      <c r="V96" s="313"/>
      <c r="W96" s="316">
        <v>68</v>
      </c>
      <c r="X96" s="316"/>
      <c r="Y96" s="316"/>
      <c r="Z96" s="316"/>
      <c r="AA96" s="317"/>
    </row>
    <row r="97" spans="1:27" s="6" customFormat="1" ht="13.5" hidden="1" thickBot="1">
      <c r="A97" s="301" t="s">
        <v>1286</v>
      </c>
      <c r="B97" s="302" t="s">
        <v>1287</v>
      </c>
      <c r="C97" s="135">
        <v>0</v>
      </c>
      <c r="D97" s="136">
        <v>0</v>
      </c>
      <c r="E97" s="136">
        <v>0</v>
      </c>
      <c r="F97" s="136">
        <v>0</v>
      </c>
      <c r="H97" s="197">
        <v>0</v>
      </c>
      <c r="I97" s="197">
        <v>0</v>
      </c>
      <c r="J97" s="197">
        <v>0</v>
      </c>
      <c r="K97" s="197">
        <v>0</v>
      </c>
      <c r="L97" s="197"/>
      <c r="M97" s="161"/>
      <c r="N97" s="311" t="s">
        <v>2913</v>
      </c>
      <c r="O97" s="311" t="s">
        <v>2913</v>
      </c>
      <c r="P97" s="311" t="s">
        <v>2913</v>
      </c>
      <c r="Q97" s="253"/>
      <c r="R97" s="265"/>
      <c r="S97" s="265"/>
      <c r="T97" s="265"/>
      <c r="U97" s="265"/>
      <c r="V97" s="161"/>
      <c r="W97" s="192"/>
      <c r="X97" s="192"/>
      <c r="Y97" s="192"/>
      <c r="Z97" s="192"/>
      <c r="AA97" s="317"/>
    </row>
  </sheetData>
  <sheetProtection password="CA43" sheet="1"/>
  <mergeCells count="19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A2:F2"/>
    <mergeCell ref="A3:F3"/>
    <mergeCell ref="C4:F4"/>
    <mergeCell ref="A5:A6"/>
    <mergeCell ref="B5:B6"/>
    <mergeCell ref="C5:C6"/>
    <mergeCell ref="D5:D6"/>
    <mergeCell ref="E5:E6"/>
    <mergeCell ref="F5:F6"/>
  </mergeCells>
  <conditionalFormatting sqref="A7:A8">
    <cfRule type="containsText" priority="56" dxfId="72" operator="containsText" stopIfTrue="1" text="L">
      <formula>NOT(ISERROR(SEARCH("L",A7)))</formula>
    </cfRule>
  </conditionalFormatting>
  <conditionalFormatting sqref="A7:A8">
    <cfRule type="containsText" priority="54" dxfId="39" operator="containsText" stopIfTrue="1" text="J">
      <formula>NOT(ISERROR(SEARCH("J",A7)))</formula>
    </cfRule>
    <cfRule type="containsText" priority="55" dxfId="38" operator="containsText" stopIfTrue="1" text="L">
      <formula>NOT(ISERROR(SEARCH("L",A7)))</formula>
    </cfRule>
  </conditionalFormatting>
  <conditionalFormatting sqref="A97">
    <cfRule type="containsText" priority="48" dxfId="39" operator="containsText" stopIfTrue="1" text="J">
      <formula>NOT(ISERROR(SEARCH("J",A97)))</formula>
    </cfRule>
    <cfRule type="containsText" priority="49" dxfId="38" operator="containsText" stopIfTrue="1" text="L">
      <formula>NOT(ISERROR(SEARCH("L",A97)))</formula>
    </cfRule>
  </conditionalFormatting>
  <conditionalFormatting sqref="W7:Z97">
    <cfRule type="cellIs" priority="47" dxfId="0" operator="greaterThan" stopIfTrue="1">
      <formula>0</formula>
    </cfRule>
  </conditionalFormatting>
  <conditionalFormatting sqref="R7:U97">
    <cfRule type="cellIs" priority="46" dxfId="0" operator="greaterThan" stopIfTrue="1">
      <formula>0</formula>
    </cfRule>
  </conditionalFormatting>
  <conditionalFormatting sqref="A7:A8">
    <cfRule type="containsText" priority="44" dxfId="39" operator="containsText" stopIfTrue="1" text="J">
      <formula>NOT(ISERROR(SEARCH("J",A7)))</formula>
    </cfRule>
    <cfRule type="containsText" priority="45" dxfId="38" operator="containsText" stopIfTrue="1" text="L">
      <formula>NOT(ISERROR(SEARCH("L",A7)))</formula>
    </cfRule>
  </conditionalFormatting>
  <conditionalFormatting sqref="W7:Z15">
    <cfRule type="cellIs" priority="43" dxfId="0" operator="greaterThan" stopIfTrue="1">
      <formula>0</formula>
    </cfRule>
  </conditionalFormatting>
  <conditionalFormatting sqref="R7:U15">
    <cfRule type="cellIs" priority="42" dxfId="0" operator="greaterThan" stopIfTrue="1">
      <formula>0</formula>
    </cfRule>
  </conditionalFormatting>
  <conditionalFormatting sqref="R7:U15">
    <cfRule type="cellIs" priority="41" dxfId="0" operator="greaterThan" stopIfTrue="1">
      <formula>0</formula>
    </cfRule>
  </conditionalFormatting>
  <conditionalFormatting sqref="W16:Z35">
    <cfRule type="cellIs" priority="38" dxfId="0" operator="greaterThan" stopIfTrue="1">
      <formula>0</formula>
    </cfRule>
  </conditionalFormatting>
  <conditionalFormatting sqref="R16:U35">
    <cfRule type="cellIs" priority="37" dxfId="0" operator="greaterThan" stopIfTrue="1">
      <formula>0</formula>
    </cfRule>
  </conditionalFormatting>
  <conditionalFormatting sqref="R16:U35">
    <cfRule type="cellIs" priority="36" dxfId="0" operator="greaterThan" stopIfTrue="1">
      <formula>0</formula>
    </cfRule>
  </conditionalFormatting>
  <conditionalFormatting sqref="W36:Z45">
    <cfRule type="cellIs" priority="33" dxfId="0" operator="greaterThan" stopIfTrue="1">
      <formula>0</formula>
    </cfRule>
  </conditionalFormatting>
  <conditionalFormatting sqref="R36:U45">
    <cfRule type="cellIs" priority="32" dxfId="0" operator="greaterThan" stopIfTrue="1">
      <formula>0</formula>
    </cfRule>
  </conditionalFormatting>
  <conditionalFormatting sqref="R36:U45">
    <cfRule type="cellIs" priority="31" dxfId="0" operator="greaterThan" stopIfTrue="1">
      <formula>0</formula>
    </cfRule>
  </conditionalFormatting>
  <conditionalFormatting sqref="W46:Z55">
    <cfRule type="cellIs" priority="28" dxfId="0" operator="greaterThan" stopIfTrue="1">
      <formula>0</formula>
    </cfRule>
  </conditionalFormatting>
  <conditionalFormatting sqref="R46:U55">
    <cfRule type="cellIs" priority="27" dxfId="0" operator="greaterThan" stopIfTrue="1">
      <formula>0</formula>
    </cfRule>
  </conditionalFormatting>
  <conditionalFormatting sqref="R46:U55">
    <cfRule type="cellIs" priority="26" dxfId="0" operator="greaterThan" stopIfTrue="1">
      <formula>0</formula>
    </cfRule>
  </conditionalFormatting>
  <conditionalFormatting sqref="W56:Z69">
    <cfRule type="cellIs" priority="23" dxfId="0" operator="greaterThan" stopIfTrue="1">
      <formula>0</formula>
    </cfRule>
  </conditionalFormatting>
  <conditionalFormatting sqref="R56:U69">
    <cfRule type="cellIs" priority="22" dxfId="0" operator="greaterThan" stopIfTrue="1">
      <formula>0</formula>
    </cfRule>
  </conditionalFormatting>
  <conditionalFormatting sqref="R56:U69">
    <cfRule type="cellIs" priority="21" dxfId="0" operator="greaterThan" stopIfTrue="1">
      <formula>0</formula>
    </cfRule>
  </conditionalFormatting>
  <conditionalFormatting sqref="W70:Z78">
    <cfRule type="cellIs" priority="18" dxfId="0" operator="greaterThan" stopIfTrue="1">
      <formula>0</formula>
    </cfRule>
  </conditionalFormatting>
  <conditionalFormatting sqref="R70:U78">
    <cfRule type="cellIs" priority="17" dxfId="0" operator="greaterThan" stopIfTrue="1">
      <formula>0</formula>
    </cfRule>
  </conditionalFormatting>
  <conditionalFormatting sqref="R70:U78">
    <cfRule type="cellIs" priority="16" dxfId="0" operator="greaterThan" stopIfTrue="1">
      <formula>0</formula>
    </cfRule>
  </conditionalFormatting>
  <conditionalFormatting sqref="W79:Z92">
    <cfRule type="cellIs" priority="13" dxfId="0" operator="greaterThan" stopIfTrue="1">
      <formula>0</formula>
    </cfRule>
  </conditionalFormatting>
  <conditionalFormatting sqref="R79:U92">
    <cfRule type="cellIs" priority="12" dxfId="0" operator="greaterThan" stopIfTrue="1">
      <formula>0</formula>
    </cfRule>
  </conditionalFormatting>
  <conditionalFormatting sqref="R79:U92">
    <cfRule type="cellIs" priority="11" dxfId="0" operator="greaterThan" stopIfTrue="1">
      <formula>0</formula>
    </cfRule>
  </conditionalFormatting>
  <conditionalFormatting sqref="W93:Z94">
    <cfRule type="cellIs" priority="8" dxfId="0" operator="greaterThan" stopIfTrue="1">
      <formula>0</formula>
    </cfRule>
  </conditionalFormatting>
  <conditionalFormatting sqref="R93:U94">
    <cfRule type="cellIs" priority="7" dxfId="0" operator="greaterThan" stopIfTrue="1">
      <formula>0</formula>
    </cfRule>
  </conditionalFormatting>
  <conditionalFormatting sqref="R93:U94">
    <cfRule type="cellIs" priority="6" dxfId="0" operator="greaterThan" stopIfTrue="1">
      <formula>0</formula>
    </cfRule>
  </conditionalFormatting>
  <conditionalFormatting sqref="A97">
    <cfRule type="containsText" priority="4" dxfId="39" operator="containsText" stopIfTrue="1" text="J">
      <formula>NOT(ISERROR(SEARCH("J",A97)))</formula>
    </cfRule>
    <cfRule type="containsText" priority="5" dxfId="38" operator="containsText" stopIfTrue="1" text="L">
      <formula>NOT(ISERROR(SEARCH("L",A97)))</formula>
    </cfRule>
  </conditionalFormatting>
  <conditionalFormatting sqref="W95:Z97">
    <cfRule type="cellIs" priority="3" dxfId="0" operator="greaterThan" stopIfTrue="1">
      <formula>0</formula>
    </cfRule>
  </conditionalFormatting>
  <conditionalFormatting sqref="R95:U97">
    <cfRule type="cellIs" priority="2" dxfId="0" operator="greaterThan" stopIfTrue="1">
      <formula>0</formula>
    </cfRule>
  </conditionalFormatting>
  <conditionalFormatting sqref="R95:U97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zoomScale="90" zoomScaleNormal="90" zoomScalePageLayoutView="0" workbookViewId="0" topLeftCell="A1">
      <selection activeCell="A36" sqref="A36:IV36"/>
    </sheetView>
  </sheetViews>
  <sheetFormatPr defaultColWidth="9.140625" defaultRowHeight="12.75"/>
  <cols>
    <col min="1" max="1" width="14.7109375" style="14" customWidth="1"/>
    <col min="2" max="2" width="56.00390625" style="14" customWidth="1"/>
    <col min="3" max="6" width="10.7109375" style="14" customWidth="1"/>
    <col min="7" max="7" width="4.57421875" style="9" hidden="1" customWidth="1"/>
    <col min="8" max="12" width="7.421875" style="161" hidden="1" customWidth="1"/>
    <col min="13" max="13" width="4.00390625" style="161" hidden="1" customWidth="1"/>
    <col min="14" max="16" width="7.421875" style="161" hidden="1" customWidth="1"/>
    <col min="17" max="17" width="4.00390625" style="161" hidden="1" customWidth="1"/>
    <col min="18" max="21" width="7.421875" style="161" hidden="1" customWidth="1"/>
    <col min="22" max="22" width="4.00390625" style="161" hidden="1" customWidth="1"/>
    <col min="23" max="26" width="7.421875" style="161" hidden="1" customWidth="1"/>
    <col min="27" max="16384" width="9.140625" style="9" customWidth="1"/>
  </cols>
  <sheetData>
    <row r="1" spans="1:26" s="233" customFormat="1" ht="27" customHeight="1" thickBot="1">
      <c r="A1" s="227" t="s">
        <v>2915</v>
      </c>
      <c r="C1" s="234"/>
      <c r="D1" s="235"/>
      <c r="F1" s="231" t="s">
        <v>1497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s="8" customFormat="1" ht="58.5" customHeight="1" thickBot="1">
      <c r="A2" s="362" t="s">
        <v>2075</v>
      </c>
      <c r="B2" s="363"/>
      <c r="C2" s="363"/>
      <c r="D2" s="363"/>
      <c r="E2" s="363"/>
      <c r="F2" s="364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6" customFormat="1" ht="31.5" customHeight="1">
      <c r="A3" s="352" t="s">
        <v>1498</v>
      </c>
      <c r="B3" s="352"/>
      <c r="C3" s="352"/>
      <c r="D3" s="352"/>
      <c r="E3" s="352"/>
      <c r="F3" s="352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6" customFormat="1" ht="18.75" customHeight="1" thickBot="1">
      <c r="A4" s="109"/>
      <c r="B4" s="110"/>
      <c r="C4" s="344"/>
      <c r="D4" s="344"/>
      <c r="E4" s="344"/>
      <c r="F4" s="344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 t="s">
        <v>2858</v>
      </c>
      <c r="S4" s="162"/>
      <c r="T4" s="162"/>
      <c r="U4" s="162"/>
      <c r="V4" s="161"/>
      <c r="W4" s="162" t="s">
        <v>2838</v>
      </c>
      <c r="X4" s="162"/>
      <c r="Y4" s="162"/>
      <c r="Z4" s="162"/>
    </row>
    <row r="5" spans="1:26" s="16" customFormat="1" ht="12.75" customHeight="1" thickBot="1">
      <c r="A5" s="353" t="s">
        <v>1648</v>
      </c>
      <c r="B5" s="355" t="s">
        <v>1649</v>
      </c>
      <c r="C5" s="357" t="s">
        <v>1866</v>
      </c>
      <c r="D5" s="345" t="s">
        <v>1639</v>
      </c>
      <c r="E5" s="345" t="s">
        <v>1465</v>
      </c>
      <c r="F5" s="347" t="s">
        <v>2080</v>
      </c>
      <c r="H5" s="326" t="s">
        <v>2856</v>
      </c>
      <c r="I5" s="326"/>
      <c r="J5" s="326"/>
      <c r="K5" s="326"/>
      <c r="L5" s="326"/>
      <c r="M5" s="161"/>
      <c r="N5" s="327" t="s">
        <v>2857</v>
      </c>
      <c r="O5" s="327"/>
      <c r="P5" s="327"/>
      <c r="Q5" s="163"/>
      <c r="R5" s="359" t="s">
        <v>2839</v>
      </c>
      <c r="S5" s="359" t="s">
        <v>2840</v>
      </c>
      <c r="T5" s="359" t="s">
        <v>2841</v>
      </c>
      <c r="U5" s="359" t="s">
        <v>2842</v>
      </c>
      <c r="V5" s="163"/>
      <c r="W5" s="359" t="s">
        <v>2839</v>
      </c>
      <c r="X5" s="359" t="s">
        <v>2840</v>
      </c>
      <c r="Y5" s="359" t="s">
        <v>2841</v>
      </c>
      <c r="Z5" s="359" t="s">
        <v>2842</v>
      </c>
    </row>
    <row r="6" spans="1:26" s="16" customFormat="1" ht="25.5" customHeight="1" thickBot="1">
      <c r="A6" s="354"/>
      <c r="B6" s="356"/>
      <c r="C6" s="358"/>
      <c r="D6" s="346"/>
      <c r="E6" s="346"/>
      <c r="F6" s="348"/>
      <c r="H6" s="207" t="s">
        <v>1866</v>
      </c>
      <c r="I6" s="208" t="s">
        <v>1639</v>
      </c>
      <c r="J6" s="208" t="s">
        <v>1465</v>
      </c>
      <c r="K6" s="209" t="s">
        <v>435</v>
      </c>
      <c r="L6" s="209" t="s">
        <v>2084</v>
      </c>
      <c r="M6" s="163"/>
      <c r="N6" s="167" t="s">
        <v>1866</v>
      </c>
      <c r="O6" s="168" t="s">
        <v>1639</v>
      </c>
      <c r="P6" s="169" t="s">
        <v>2080</v>
      </c>
      <c r="Q6" s="163"/>
      <c r="R6" s="360"/>
      <c r="S6" s="360" t="s">
        <v>2840</v>
      </c>
      <c r="T6" s="360" t="s">
        <v>2843</v>
      </c>
      <c r="U6" s="360" t="s">
        <v>2842</v>
      </c>
      <c r="V6" s="163"/>
      <c r="W6" s="360"/>
      <c r="X6" s="360" t="s">
        <v>2840</v>
      </c>
      <c r="Y6" s="360" t="s">
        <v>2843</v>
      </c>
      <c r="Z6" s="360" t="s">
        <v>2842</v>
      </c>
    </row>
    <row r="7" spans="1:26" ht="12.75" hidden="1">
      <c r="A7" s="295" t="s">
        <v>2279</v>
      </c>
      <c r="B7" s="305" t="s">
        <v>1651</v>
      </c>
      <c r="C7" s="72">
        <v>0</v>
      </c>
      <c r="D7" s="73">
        <v>0</v>
      </c>
      <c r="E7" s="73">
        <v>0</v>
      </c>
      <c r="F7" s="74">
        <v>0</v>
      </c>
      <c r="H7" s="204">
        <v>0</v>
      </c>
      <c r="I7" s="204">
        <v>0</v>
      </c>
      <c r="J7" s="204">
        <v>0</v>
      </c>
      <c r="K7" s="204">
        <v>0</v>
      </c>
      <c r="L7" s="204"/>
      <c r="N7" s="191" t="str">
        <f aca="true" t="shared" si="0" ref="N7:N39">IF(H7=0,"-",C7/H7*100-100)</f>
        <v>-</v>
      </c>
      <c r="O7" s="191" t="str">
        <f aca="true" t="shared" si="1" ref="O7:O39">IF(H7=0,"-",D7/I7*100-100)</f>
        <v>-</v>
      </c>
      <c r="P7" s="191" t="str">
        <f aca="true" t="shared" si="2" ref="P7:P39">IF(H7=0,"-",F7/(K7+L7)*100-100)</f>
        <v>-</v>
      </c>
      <c r="Q7" s="253"/>
      <c r="R7" s="265"/>
      <c r="S7" s="265"/>
      <c r="T7" s="265"/>
      <c r="U7" s="265"/>
      <c r="W7" s="192"/>
      <c r="X7" s="192"/>
      <c r="Y7" s="192"/>
      <c r="Z7" s="192"/>
    </row>
    <row r="8" spans="1:26" ht="12.75" hidden="1">
      <c r="A8" s="295" t="s">
        <v>2280</v>
      </c>
      <c r="B8" s="305" t="s">
        <v>1918</v>
      </c>
      <c r="C8" s="72">
        <v>0</v>
      </c>
      <c r="D8" s="73">
        <v>0</v>
      </c>
      <c r="E8" s="73">
        <v>0</v>
      </c>
      <c r="F8" s="74">
        <v>0</v>
      </c>
      <c r="H8" s="204">
        <v>0</v>
      </c>
      <c r="I8" s="204">
        <v>0</v>
      </c>
      <c r="J8" s="204">
        <v>0</v>
      </c>
      <c r="K8" s="204">
        <v>0</v>
      </c>
      <c r="L8" s="204"/>
      <c r="N8" s="191" t="str">
        <f t="shared" si="0"/>
        <v>-</v>
      </c>
      <c r="O8" s="191" t="str">
        <f t="shared" si="1"/>
        <v>-</v>
      </c>
      <c r="P8" s="191" t="str">
        <f t="shared" si="2"/>
        <v>-</v>
      </c>
      <c r="Q8" s="253"/>
      <c r="R8" s="265"/>
      <c r="S8" s="265"/>
      <c r="T8" s="265"/>
      <c r="U8" s="265"/>
      <c r="W8" s="192"/>
      <c r="X8" s="192"/>
      <c r="Y8" s="192"/>
      <c r="Z8" s="192"/>
    </row>
    <row r="9" spans="1:26" ht="12.75">
      <c r="A9" s="1" t="s">
        <v>2281</v>
      </c>
      <c r="B9" s="4" t="s">
        <v>2318</v>
      </c>
      <c r="C9" s="72">
        <v>45911</v>
      </c>
      <c r="D9" s="73">
        <v>31629</v>
      </c>
      <c r="E9" s="73">
        <v>11070</v>
      </c>
      <c r="F9" s="74">
        <v>3212</v>
      </c>
      <c r="H9" s="204">
        <v>43834</v>
      </c>
      <c r="I9" s="204">
        <v>30090</v>
      </c>
      <c r="J9" s="204">
        <v>10532</v>
      </c>
      <c r="K9" s="204">
        <v>3212</v>
      </c>
      <c r="L9" s="204"/>
      <c r="N9" s="191">
        <f t="shared" si="0"/>
        <v>4.7383309759547245</v>
      </c>
      <c r="O9" s="191">
        <f t="shared" si="1"/>
        <v>5.114656031904289</v>
      </c>
      <c r="P9" s="191">
        <f t="shared" si="2"/>
        <v>0</v>
      </c>
      <c r="Q9" s="253"/>
      <c r="R9" s="265">
        <v>9</v>
      </c>
      <c r="S9" s="265">
        <f>44+15</f>
        <v>59</v>
      </c>
      <c r="T9" s="265"/>
      <c r="U9" s="265"/>
      <c r="W9" s="192"/>
      <c r="X9" s="192"/>
      <c r="Y9" s="192"/>
      <c r="Z9" s="192"/>
    </row>
    <row r="10" spans="1:26" ht="12.75" hidden="1">
      <c r="A10" s="295" t="s">
        <v>2282</v>
      </c>
      <c r="B10" s="305" t="s">
        <v>1919</v>
      </c>
      <c r="C10" s="72">
        <v>0</v>
      </c>
      <c r="D10" s="73">
        <v>0</v>
      </c>
      <c r="E10" s="73">
        <v>0</v>
      </c>
      <c r="F10" s="74">
        <v>0</v>
      </c>
      <c r="H10" s="204">
        <v>0</v>
      </c>
      <c r="I10" s="204">
        <v>0</v>
      </c>
      <c r="J10" s="204">
        <v>0</v>
      </c>
      <c r="K10" s="204">
        <v>0</v>
      </c>
      <c r="L10" s="204"/>
      <c r="N10" s="191" t="str">
        <f t="shared" si="0"/>
        <v>-</v>
      </c>
      <c r="O10" s="191" t="str">
        <f t="shared" si="1"/>
        <v>-</v>
      </c>
      <c r="P10" s="191" t="str">
        <f t="shared" si="2"/>
        <v>-</v>
      </c>
      <c r="Q10" s="253"/>
      <c r="R10" s="265"/>
      <c r="S10" s="265"/>
      <c r="T10" s="265"/>
      <c r="U10" s="265"/>
      <c r="W10" s="192"/>
      <c r="X10" s="192"/>
      <c r="Y10" s="192"/>
      <c r="Z10" s="192"/>
    </row>
    <row r="11" spans="1:26" ht="12.75" hidden="1">
      <c r="A11" s="295" t="s">
        <v>2283</v>
      </c>
      <c r="B11" s="305" t="s">
        <v>1671</v>
      </c>
      <c r="C11" s="72">
        <v>0</v>
      </c>
      <c r="D11" s="73">
        <v>0</v>
      </c>
      <c r="E11" s="73">
        <v>0</v>
      </c>
      <c r="F11" s="74">
        <v>0</v>
      </c>
      <c r="H11" s="204">
        <v>0</v>
      </c>
      <c r="I11" s="204">
        <v>0</v>
      </c>
      <c r="J11" s="204">
        <v>0</v>
      </c>
      <c r="K11" s="204">
        <v>0</v>
      </c>
      <c r="L11" s="204"/>
      <c r="N11" s="191" t="str">
        <f t="shared" si="0"/>
        <v>-</v>
      </c>
      <c r="O11" s="191" t="str">
        <f t="shared" si="1"/>
        <v>-</v>
      </c>
      <c r="P11" s="191" t="str">
        <f t="shared" si="2"/>
        <v>-</v>
      </c>
      <c r="Q11" s="253"/>
      <c r="R11" s="265"/>
      <c r="S11" s="265"/>
      <c r="T11" s="265"/>
      <c r="U11" s="265"/>
      <c r="W11" s="192"/>
      <c r="X11" s="192"/>
      <c r="Y11" s="192"/>
      <c r="Z11" s="192"/>
    </row>
    <row r="12" spans="1:26" ht="12.75" hidden="1">
      <c r="A12" s="295" t="s">
        <v>2284</v>
      </c>
      <c r="B12" s="305" t="s">
        <v>1718</v>
      </c>
      <c r="C12" s="72">
        <v>0</v>
      </c>
      <c r="D12" s="73">
        <v>0</v>
      </c>
      <c r="E12" s="73">
        <v>0</v>
      </c>
      <c r="F12" s="74">
        <v>0</v>
      </c>
      <c r="H12" s="204">
        <v>0</v>
      </c>
      <c r="I12" s="204">
        <v>0</v>
      </c>
      <c r="J12" s="204">
        <v>0</v>
      </c>
      <c r="K12" s="204">
        <v>0</v>
      </c>
      <c r="L12" s="204"/>
      <c r="N12" s="191" t="str">
        <f t="shared" si="0"/>
        <v>-</v>
      </c>
      <c r="O12" s="191" t="str">
        <f t="shared" si="1"/>
        <v>-</v>
      </c>
      <c r="P12" s="191" t="str">
        <f t="shared" si="2"/>
        <v>-</v>
      </c>
      <c r="Q12" s="253"/>
      <c r="R12" s="265"/>
      <c r="S12" s="265"/>
      <c r="T12" s="265"/>
      <c r="U12" s="265"/>
      <c r="W12" s="192"/>
      <c r="X12" s="192"/>
      <c r="Y12" s="192"/>
      <c r="Z12" s="192"/>
    </row>
    <row r="13" spans="1:26" ht="12.75" hidden="1">
      <c r="A13" s="295" t="s">
        <v>2285</v>
      </c>
      <c r="B13" s="305" t="s">
        <v>1752</v>
      </c>
      <c r="C13" s="72">
        <v>0</v>
      </c>
      <c r="D13" s="73">
        <v>0</v>
      </c>
      <c r="E13" s="73">
        <v>0</v>
      </c>
      <c r="F13" s="74">
        <v>0</v>
      </c>
      <c r="H13" s="204">
        <v>0</v>
      </c>
      <c r="I13" s="204">
        <v>0</v>
      </c>
      <c r="J13" s="204">
        <v>0</v>
      </c>
      <c r="K13" s="204">
        <v>0</v>
      </c>
      <c r="L13" s="204"/>
      <c r="N13" s="191" t="str">
        <f t="shared" si="0"/>
        <v>-</v>
      </c>
      <c r="O13" s="191" t="str">
        <f t="shared" si="1"/>
        <v>-</v>
      </c>
      <c r="P13" s="191" t="str">
        <f t="shared" si="2"/>
        <v>-</v>
      </c>
      <c r="Q13" s="253"/>
      <c r="R13" s="265"/>
      <c r="S13" s="265"/>
      <c r="T13" s="265"/>
      <c r="U13" s="265"/>
      <c r="W13" s="192"/>
      <c r="X13" s="192"/>
      <c r="Y13" s="192"/>
      <c r="Z13" s="192"/>
    </row>
    <row r="14" spans="1:26" ht="12.75" hidden="1">
      <c r="A14" s="295" t="s">
        <v>2286</v>
      </c>
      <c r="B14" s="305" t="s">
        <v>1928</v>
      </c>
      <c r="C14" s="72">
        <v>0</v>
      </c>
      <c r="D14" s="73">
        <v>0</v>
      </c>
      <c r="E14" s="73">
        <v>0</v>
      </c>
      <c r="F14" s="74">
        <v>0</v>
      </c>
      <c r="H14" s="204">
        <v>0</v>
      </c>
      <c r="I14" s="204">
        <v>0</v>
      </c>
      <c r="J14" s="204">
        <v>0</v>
      </c>
      <c r="K14" s="204">
        <v>0</v>
      </c>
      <c r="L14" s="204"/>
      <c r="N14" s="191" t="str">
        <f t="shared" si="0"/>
        <v>-</v>
      </c>
      <c r="O14" s="191" t="str">
        <f t="shared" si="1"/>
        <v>-</v>
      </c>
      <c r="P14" s="191" t="str">
        <f t="shared" si="2"/>
        <v>-</v>
      </c>
      <c r="Q14" s="253"/>
      <c r="R14" s="265"/>
      <c r="S14" s="265"/>
      <c r="T14" s="265"/>
      <c r="U14" s="265"/>
      <c r="W14" s="192"/>
      <c r="X14" s="192"/>
      <c r="Y14" s="192"/>
      <c r="Z14" s="192"/>
    </row>
    <row r="15" spans="1:26" ht="12.75">
      <c r="A15" s="1" t="s">
        <v>2287</v>
      </c>
      <c r="B15" s="4" t="s">
        <v>467</v>
      </c>
      <c r="C15" s="72">
        <v>45703</v>
      </c>
      <c r="D15" s="73">
        <v>31477</v>
      </c>
      <c r="E15" s="73">
        <v>11017</v>
      </c>
      <c r="F15" s="74">
        <v>3209</v>
      </c>
      <c r="H15" s="204">
        <v>43636</v>
      </c>
      <c r="I15" s="204">
        <v>29946</v>
      </c>
      <c r="J15" s="204">
        <v>10481</v>
      </c>
      <c r="K15" s="204">
        <v>3209</v>
      </c>
      <c r="L15" s="204"/>
      <c r="N15" s="191">
        <f t="shared" si="0"/>
        <v>4.736914474287275</v>
      </c>
      <c r="O15" s="191">
        <f t="shared" si="1"/>
        <v>5.112535897949641</v>
      </c>
      <c r="P15" s="191">
        <f t="shared" si="2"/>
        <v>0</v>
      </c>
      <c r="Q15" s="253"/>
      <c r="R15" s="265">
        <v>8</v>
      </c>
      <c r="S15" s="265"/>
      <c r="T15" s="265"/>
      <c r="U15" s="265"/>
      <c r="W15" s="192"/>
      <c r="X15" s="192"/>
      <c r="Y15" s="192"/>
      <c r="Z15" s="192"/>
    </row>
    <row r="16" spans="1:26" ht="12.75" hidden="1">
      <c r="A16" s="295" t="s">
        <v>2288</v>
      </c>
      <c r="B16" s="305" t="s">
        <v>1979</v>
      </c>
      <c r="C16" s="72">
        <v>0</v>
      </c>
      <c r="D16" s="73">
        <v>0</v>
      </c>
      <c r="E16" s="73">
        <v>0</v>
      </c>
      <c r="F16" s="74">
        <v>0</v>
      </c>
      <c r="H16" s="204">
        <v>0</v>
      </c>
      <c r="I16" s="204">
        <v>0</v>
      </c>
      <c r="J16" s="204">
        <v>0</v>
      </c>
      <c r="K16" s="204">
        <v>0</v>
      </c>
      <c r="L16" s="204"/>
      <c r="N16" s="191" t="str">
        <f t="shared" si="0"/>
        <v>-</v>
      </c>
      <c r="O16" s="191" t="str">
        <f t="shared" si="1"/>
        <v>-</v>
      </c>
      <c r="P16" s="191" t="str">
        <f t="shared" si="2"/>
        <v>-</v>
      </c>
      <c r="Q16" s="253"/>
      <c r="R16" s="265"/>
      <c r="S16" s="265"/>
      <c r="T16" s="265"/>
      <c r="U16" s="265"/>
      <c r="W16" s="192"/>
      <c r="X16" s="192"/>
      <c r="Y16" s="192"/>
      <c r="Z16" s="192"/>
    </row>
    <row r="17" spans="1:26" ht="12.75" hidden="1">
      <c r="A17" s="295" t="s">
        <v>2289</v>
      </c>
      <c r="B17" s="305" t="s">
        <v>1929</v>
      </c>
      <c r="C17" s="72">
        <v>0</v>
      </c>
      <c r="D17" s="73">
        <v>0</v>
      </c>
      <c r="E17" s="73">
        <v>0</v>
      </c>
      <c r="F17" s="74">
        <v>0</v>
      </c>
      <c r="H17" s="204">
        <v>0</v>
      </c>
      <c r="I17" s="204">
        <v>0</v>
      </c>
      <c r="J17" s="204">
        <v>0</v>
      </c>
      <c r="K17" s="204">
        <v>0</v>
      </c>
      <c r="L17" s="204"/>
      <c r="N17" s="191" t="str">
        <f t="shared" si="0"/>
        <v>-</v>
      </c>
      <c r="O17" s="191" t="str">
        <f t="shared" si="1"/>
        <v>-</v>
      </c>
      <c r="P17" s="191" t="str">
        <f t="shared" si="2"/>
        <v>-</v>
      </c>
      <c r="Q17" s="253"/>
      <c r="R17" s="265"/>
      <c r="S17" s="265"/>
      <c r="T17" s="265"/>
      <c r="U17" s="265"/>
      <c r="W17" s="192"/>
      <c r="X17" s="192"/>
      <c r="Y17" s="192"/>
      <c r="Z17" s="192"/>
    </row>
    <row r="18" spans="1:26" ht="12.75" hidden="1">
      <c r="A18" s="295" t="s">
        <v>2290</v>
      </c>
      <c r="B18" s="305" t="s">
        <v>2319</v>
      </c>
      <c r="C18" s="72">
        <v>0</v>
      </c>
      <c r="D18" s="73">
        <v>0</v>
      </c>
      <c r="E18" s="73">
        <v>0</v>
      </c>
      <c r="F18" s="74">
        <v>0</v>
      </c>
      <c r="H18" s="204">
        <v>0</v>
      </c>
      <c r="I18" s="204">
        <v>0</v>
      </c>
      <c r="J18" s="204">
        <v>0</v>
      </c>
      <c r="K18" s="204">
        <v>0</v>
      </c>
      <c r="L18" s="204"/>
      <c r="N18" s="191" t="str">
        <f t="shared" si="0"/>
        <v>-</v>
      </c>
      <c r="O18" s="191" t="str">
        <f t="shared" si="1"/>
        <v>-</v>
      </c>
      <c r="P18" s="191" t="str">
        <f t="shared" si="2"/>
        <v>-</v>
      </c>
      <c r="Q18" s="253"/>
      <c r="R18" s="265"/>
      <c r="S18" s="265"/>
      <c r="T18" s="265"/>
      <c r="U18" s="265"/>
      <c r="W18" s="192"/>
      <c r="X18" s="192"/>
      <c r="Y18" s="192"/>
      <c r="Z18" s="192"/>
    </row>
    <row r="19" spans="1:26" ht="12.75" hidden="1">
      <c r="A19" s="295" t="s">
        <v>2291</v>
      </c>
      <c r="B19" s="305" t="s">
        <v>547</v>
      </c>
      <c r="C19" s="72">
        <v>0</v>
      </c>
      <c r="D19" s="73">
        <v>0</v>
      </c>
      <c r="E19" s="73">
        <v>0</v>
      </c>
      <c r="F19" s="74">
        <v>0</v>
      </c>
      <c r="H19" s="204">
        <v>0</v>
      </c>
      <c r="I19" s="204">
        <v>0</v>
      </c>
      <c r="J19" s="204">
        <v>0</v>
      </c>
      <c r="K19" s="204">
        <v>0</v>
      </c>
      <c r="L19" s="204"/>
      <c r="N19" s="191" t="str">
        <f t="shared" si="0"/>
        <v>-</v>
      </c>
      <c r="O19" s="191" t="str">
        <f t="shared" si="1"/>
        <v>-</v>
      </c>
      <c r="P19" s="191" t="str">
        <f t="shared" si="2"/>
        <v>-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12.75" hidden="1">
      <c r="A20" s="295" t="s">
        <v>2292</v>
      </c>
      <c r="B20" s="305" t="s">
        <v>599</v>
      </c>
      <c r="C20" s="72">
        <v>0</v>
      </c>
      <c r="D20" s="73">
        <v>0</v>
      </c>
      <c r="E20" s="73">
        <v>0</v>
      </c>
      <c r="F20" s="74">
        <v>0</v>
      </c>
      <c r="H20" s="204">
        <v>0</v>
      </c>
      <c r="I20" s="204">
        <v>0</v>
      </c>
      <c r="J20" s="204">
        <v>0</v>
      </c>
      <c r="K20" s="204">
        <v>0</v>
      </c>
      <c r="L20" s="204"/>
      <c r="N20" s="191" t="str">
        <f t="shared" si="0"/>
        <v>-</v>
      </c>
      <c r="O20" s="191" t="str">
        <f t="shared" si="1"/>
        <v>-</v>
      </c>
      <c r="P20" s="191" t="str">
        <f t="shared" si="2"/>
        <v>-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12.75" hidden="1">
      <c r="A21" s="295" t="s">
        <v>2293</v>
      </c>
      <c r="B21" s="305" t="s">
        <v>636</v>
      </c>
      <c r="C21" s="72">
        <v>0</v>
      </c>
      <c r="D21" s="73">
        <v>0</v>
      </c>
      <c r="E21" s="73">
        <v>0</v>
      </c>
      <c r="F21" s="74">
        <v>0</v>
      </c>
      <c r="H21" s="204">
        <v>0</v>
      </c>
      <c r="I21" s="204">
        <v>0</v>
      </c>
      <c r="J21" s="204">
        <v>0</v>
      </c>
      <c r="K21" s="204">
        <v>0</v>
      </c>
      <c r="L21" s="204"/>
      <c r="N21" s="191" t="str">
        <f t="shared" si="0"/>
        <v>-</v>
      </c>
      <c r="O21" s="191" t="str">
        <f t="shared" si="1"/>
        <v>-</v>
      </c>
      <c r="P21" s="191" t="str">
        <f t="shared" si="2"/>
        <v>-</v>
      </c>
      <c r="Q21" s="253"/>
      <c r="R21" s="265"/>
      <c r="S21" s="265"/>
      <c r="T21" s="265"/>
      <c r="U21" s="265"/>
      <c r="W21" s="192"/>
      <c r="X21" s="192"/>
      <c r="Y21" s="192"/>
      <c r="Z21" s="192"/>
    </row>
    <row r="22" spans="1:26" ht="12.75" hidden="1">
      <c r="A22" s="295" t="s">
        <v>2294</v>
      </c>
      <c r="B22" s="305" t="s">
        <v>2320</v>
      </c>
      <c r="C22" s="72">
        <v>0</v>
      </c>
      <c r="D22" s="73">
        <v>0</v>
      </c>
      <c r="E22" s="73">
        <v>0</v>
      </c>
      <c r="F22" s="74">
        <v>0</v>
      </c>
      <c r="H22" s="204">
        <v>0</v>
      </c>
      <c r="I22" s="204">
        <v>0</v>
      </c>
      <c r="J22" s="204">
        <v>0</v>
      </c>
      <c r="K22" s="204">
        <v>0</v>
      </c>
      <c r="L22" s="204"/>
      <c r="N22" s="191" t="str">
        <f t="shared" si="0"/>
        <v>-</v>
      </c>
      <c r="O22" s="191" t="str">
        <f t="shared" si="1"/>
        <v>-</v>
      </c>
      <c r="P22" s="191" t="str">
        <f t="shared" si="2"/>
        <v>-</v>
      </c>
      <c r="Q22" s="253"/>
      <c r="R22" s="265"/>
      <c r="S22" s="265"/>
      <c r="T22" s="265"/>
      <c r="U22" s="265"/>
      <c r="W22" s="192"/>
      <c r="X22" s="192"/>
      <c r="Y22" s="192"/>
      <c r="Z22" s="192"/>
    </row>
    <row r="23" spans="1:26" ht="12.75" hidden="1">
      <c r="A23" s="295" t="s">
        <v>2295</v>
      </c>
      <c r="B23" s="305" t="s">
        <v>1945</v>
      </c>
      <c r="C23" s="72">
        <v>0</v>
      </c>
      <c r="D23" s="73">
        <v>0</v>
      </c>
      <c r="E23" s="73">
        <v>0</v>
      </c>
      <c r="F23" s="74">
        <v>0</v>
      </c>
      <c r="H23" s="204">
        <v>0</v>
      </c>
      <c r="I23" s="204">
        <v>0</v>
      </c>
      <c r="J23" s="204">
        <v>0</v>
      </c>
      <c r="K23" s="204">
        <v>0</v>
      </c>
      <c r="L23" s="204"/>
      <c r="N23" s="191" t="str">
        <f t="shared" si="0"/>
        <v>-</v>
      </c>
      <c r="O23" s="191" t="str">
        <f t="shared" si="1"/>
        <v>-</v>
      </c>
      <c r="P23" s="191" t="str">
        <f t="shared" si="2"/>
        <v>-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12.75" hidden="1">
      <c r="A24" s="295" t="s">
        <v>2296</v>
      </c>
      <c r="B24" s="305" t="s">
        <v>2321</v>
      </c>
      <c r="C24" s="72">
        <v>0</v>
      </c>
      <c r="D24" s="73">
        <v>0</v>
      </c>
      <c r="E24" s="73">
        <v>0</v>
      </c>
      <c r="F24" s="74">
        <v>0</v>
      </c>
      <c r="H24" s="204">
        <v>0</v>
      </c>
      <c r="I24" s="204">
        <v>0</v>
      </c>
      <c r="J24" s="204">
        <v>0</v>
      </c>
      <c r="K24" s="204">
        <v>0</v>
      </c>
      <c r="L24" s="204"/>
      <c r="N24" s="191" t="str">
        <f t="shared" si="0"/>
        <v>-</v>
      </c>
      <c r="O24" s="191" t="str">
        <f t="shared" si="1"/>
        <v>-</v>
      </c>
      <c r="P24" s="191" t="str">
        <f t="shared" si="2"/>
        <v>-</v>
      </c>
      <c r="Q24" s="253"/>
      <c r="R24" s="265"/>
      <c r="S24" s="265"/>
      <c r="T24" s="265"/>
      <c r="U24" s="265"/>
      <c r="W24" s="192"/>
      <c r="X24" s="192"/>
      <c r="Y24" s="192"/>
      <c r="Z24" s="192"/>
    </row>
    <row r="25" spans="1:26" ht="12.75" hidden="1">
      <c r="A25" s="295" t="s">
        <v>2297</v>
      </c>
      <c r="B25" s="305" t="s">
        <v>675</v>
      </c>
      <c r="C25" s="72">
        <v>0</v>
      </c>
      <c r="D25" s="73">
        <v>0</v>
      </c>
      <c r="E25" s="73">
        <v>0</v>
      </c>
      <c r="F25" s="74">
        <v>0</v>
      </c>
      <c r="H25" s="204">
        <v>0</v>
      </c>
      <c r="I25" s="204">
        <v>0</v>
      </c>
      <c r="J25" s="204">
        <v>0</v>
      </c>
      <c r="K25" s="204">
        <v>0</v>
      </c>
      <c r="L25" s="204"/>
      <c r="N25" s="191" t="str">
        <f t="shared" si="0"/>
        <v>-</v>
      </c>
      <c r="O25" s="191" t="str">
        <f t="shared" si="1"/>
        <v>-</v>
      </c>
      <c r="P25" s="191" t="str">
        <f t="shared" si="2"/>
        <v>-</v>
      </c>
      <c r="Q25" s="253"/>
      <c r="R25" s="265"/>
      <c r="S25" s="265"/>
      <c r="T25" s="265"/>
      <c r="U25" s="265"/>
      <c r="W25" s="192"/>
      <c r="X25" s="192"/>
      <c r="Y25" s="192"/>
      <c r="Z25" s="192"/>
    </row>
    <row r="26" spans="1:26" ht="12.75">
      <c r="A26" s="1" t="s">
        <v>2298</v>
      </c>
      <c r="B26" s="4" t="s">
        <v>1986</v>
      </c>
      <c r="C26" s="72">
        <v>42057</v>
      </c>
      <c r="D26" s="73">
        <v>28783</v>
      </c>
      <c r="E26" s="73">
        <v>10074</v>
      </c>
      <c r="F26" s="74">
        <v>3200</v>
      </c>
      <c r="H26" s="204">
        <v>0</v>
      </c>
      <c r="I26" s="204">
        <v>0</v>
      </c>
      <c r="J26" s="204">
        <v>0</v>
      </c>
      <c r="K26" s="204">
        <v>0</v>
      </c>
      <c r="L26" s="204"/>
      <c r="N26" s="191" t="str">
        <f t="shared" si="0"/>
        <v>-</v>
      </c>
      <c r="O26" s="191" t="str">
        <f t="shared" si="1"/>
        <v>-</v>
      </c>
      <c r="P26" s="191" t="str">
        <f t="shared" si="2"/>
        <v>-</v>
      </c>
      <c r="Q26" s="253"/>
      <c r="R26" s="265"/>
      <c r="S26" s="265">
        <v>9</v>
      </c>
      <c r="T26" s="265"/>
      <c r="U26" s="265"/>
      <c r="W26" s="192"/>
      <c r="X26" s="192"/>
      <c r="Y26" s="192"/>
      <c r="Z26" s="192"/>
    </row>
    <row r="27" spans="1:26" ht="12.75" hidden="1">
      <c r="A27" s="295" t="s">
        <v>2299</v>
      </c>
      <c r="B27" s="305" t="s">
        <v>207</v>
      </c>
      <c r="C27" s="72">
        <v>0</v>
      </c>
      <c r="D27" s="73">
        <v>0</v>
      </c>
      <c r="E27" s="73">
        <v>0</v>
      </c>
      <c r="F27" s="74">
        <v>0</v>
      </c>
      <c r="H27" s="204">
        <v>0</v>
      </c>
      <c r="I27" s="204">
        <v>0</v>
      </c>
      <c r="J27" s="204">
        <v>0</v>
      </c>
      <c r="K27" s="204">
        <v>0</v>
      </c>
      <c r="L27" s="204"/>
      <c r="N27" s="191" t="str">
        <f t="shared" si="0"/>
        <v>-</v>
      </c>
      <c r="O27" s="191" t="str">
        <f t="shared" si="1"/>
        <v>-</v>
      </c>
      <c r="P27" s="191" t="str">
        <f t="shared" si="2"/>
        <v>-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28" spans="1:26" ht="12.75" hidden="1">
      <c r="A28" s="295" t="s">
        <v>2300</v>
      </c>
      <c r="B28" s="305" t="s">
        <v>725</v>
      </c>
      <c r="C28" s="72">
        <v>0</v>
      </c>
      <c r="D28" s="73">
        <v>0</v>
      </c>
      <c r="E28" s="73">
        <v>0</v>
      </c>
      <c r="F28" s="74">
        <v>0</v>
      </c>
      <c r="H28" s="204">
        <v>0</v>
      </c>
      <c r="I28" s="204">
        <v>0</v>
      </c>
      <c r="J28" s="204">
        <v>0</v>
      </c>
      <c r="K28" s="204">
        <v>0</v>
      </c>
      <c r="L28" s="204"/>
      <c r="N28" s="191" t="str">
        <f t="shared" si="0"/>
        <v>-</v>
      </c>
      <c r="O28" s="191" t="str">
        <f t="shared" si="1"/>
        <v>-</v>
      </c>
      <c r="P28" s="191" t="str">
        <f t="shared" si="2"/>
        <v>-</v>
      </c>
      <c r="Q28" s="253"/>
      <c r="R28" s="265"/>
      <c r="S28" s="265"/>
      <c r="T28" s="265"/>
      <c r="U28" s="265"/>
      <c r="W28" s="192"/>
      <c r="X28" s="192"/>
      <c r="Y28" s="192"/>
      <c r="Z28" s="192"/>
    </row>
    <row r="29" spans="1:26" ht="12.75" hidden="1">
      <c r="A29" s="295" t="s">
        <v>2301</v>
      </c>
      <c r="B29" s="305" t="s">
        <v>1988</v>
      </c>
      <c r="C29" s="72">
        <v>0</v>
      </c>
      <c r="D29" s="73">
        <v>0</v>
      </c>
      <c r="E29" s="73">
        <v>0</v>
      </c>
      <c r="F29" s="74">
        <v>0</v>
      </c>
      <c r="H29" s="204">
        <v>0</v>
      </c>
      <c r="I29" s="204">
        <v>0</v>
      </c>
      <c r="J29" s="204">
        <v>0</v>
      </c>
      <c r="K29" s="204">
        <v>0</v>
      </c>
      <c r="L29" s="204"/>
      <c r="N29" s="191" t="str">
        <f t="shared" si="0"/>
        <v>-</v>
      </c>
      <c r="O29" s="191" t="str">
        <f t="shared" si="1"/>
        <v>-</v>
      </c>
      <c r="P29" s="191" t="str">
        <f t="shared" si="2"/>
        <v>-</v>
      </c>
      <c r="Q29" s="253"/>
      <c r="R29" s="265"/>
      <c r="S29" s="265"/>
      <c r="T29" s="265"/>
      <c r="U29" s="265"/>
      <c r="W29" s="192"/>
      <c r="X29" s="192"/>
      <c r="Y29" s="192"/>
      <c r="Z29" s="192"/>
    </row>
    <row r="30" spans="1:26" ht="12.75" hidden="1">
      <c r="A30" s="295" t="s">
        <v>2302</v>
      </c>
      <c r="B30" s="305" t="s">
        <v>731</v>
      </c>
      <c r="C30" s="72">
        <v>0</v>
      </c>
      <c r="D30" s="73">
        <v>0</v>
      </c>
      <c r="E30" s="73">
        <v>0</v>
      </c>
      <c r="F30" s="74">
        <v>0</v>
      </c>
      <c r="H30" s="204">
        <v>0</v>
      </c>
      <c r="I30" s="204">
        <v>0</v>
      </c>
      <c r="J30" s="204">
        <v>0</v>
      </c>
      <c r="K30" s="204">
        <v>0</v>
      </c>
      <c r="L30" s="204"/>
      <c r="N30" s="191" t="str">
        <f t="shared" si="0"/>
        <v>-</v>
      </c>
      <c r="O30" s="191" t="str">
        <f t="shared" si="1"/>
        <v>-</v>
      </c>
      <c r="P30" s="191" t="str">
        <f t="shared" si="2"/>
        <v>-</v>
      </c>
      <c r="Q30" s="253"/>
      <c r="R30" s="265"/>
      <c r="S30" s="265"/>
      <c r="T30" s="265"/>
      <c r="U30" s="265"/>
      <c r="W30" s="192"/>
      <c r="X30" s="192"/>
      <c r="Y30" s="192"/>
      <c r="Z30" s="192"/>
    </row>
    <row r="31" spans="1:26" ht="12.75" hidden="1">
      <c r="A31" s="295" t="s">
        <v>2303</v>
      </c>
      <c r="B31" s="305" t="s">
        <v>733</v>
      </c>
      <c r="C31" s="72">
        <v>0</v>
      </c>
      <c r="D31" s="73">
        <v>0</v>
      </c>
      <c r="E31" s="73">
        <v>0</v>
      </c>
      <c r="F31" s="74">
        <v>0</v>
      </c>
      <c r="H31" s="204">
        <v>0</v>
      </c>
      <c r="I31" s="204">
        <v>0</v>
      </c>
      <c r="J31" s="204">
        <v>0</v>
      </c>
      <c r="K31" s="204">
        <v>0</v>
      </c>
      <c r="L31" s="204"/>
      <c r="N31" s="191" t="str">
        <f t="shared" si="0"/>
        <v>-</v>
      </c>
      <c r="O31" s="191" t="str">
        <f t="shared" si="1"/>
        <v>-</v>
      </c>
      <c r="P31" s="191" t="str">
        <f t="shared" si="2"/>
        <v>-</v>
      </c>
      <c r="Q31" s="253"/>
      <c r="R31" s="265"/>
      <c r="S31" s="265"/>
      <c r="T31" s="265"/>
      <c r="U31" s="265"/>
      <c r="W31" s="192"/>
      <c r="X31" s="192"/>
      <c r="Y31" s="192"/>
      <c r="Z31" s="192"/>
    </row>
    <row r="32" spans="1:26" ht="12.75">
      <c r="A32" s="1" t="s">
        <v>2304</v>
      </c>
      <c r="B32" s="4" t="s">
        <v>755</v>
      </c>
      <c r="C32" s="72">
        <v>59812</v>
      </c>
      <c r="D32" s="73">
        <v>39202</v>
      </c>
      <c r="E32" s="73">
        <v>13721</v>
      </c>
      <c r="F32" s="74">
        <v>6889</v>
      </c>
      <c r="H32" s="204">
        <v>57235</v>
      </c>
      <c r="I32" s="204">
        <v>37293</v>
      </c>
      <c r="J32" s="204">
        <v>13053</v>
      </c>
      <c r="K32" s="204">
        <v>6889</v>
      </c>
      <c r="L32" s="204"/>
      <c r="N32" s="191">
        <f t="shared" si="0"/>
        <v>4.502489735301822</v>
      </c>
      <c r="O32" s="191">
        <f t="shared" si="1"/>
        <v>5.11892312230178</v>
      </c>
      <c r="P32" s="191">
        <f t="shared" si="2"/>
        <v>0</v>
      </c>
      <c r="Q32" s="264"/>
      <c r="R32" s="265"/>
      <c r="S32" s="265"/>
      <c r="T32" s="265"/>
      <c r="U32" s="265"/>
      <c r="W32" s="192"/>
      <c r="X32" s="192"/>
      <c r="Y32" s="192"/>
      <c r="Z32" s="192"/>
    </row>
    <row r="33" spans="1:26" ht="12.75">
      <c r="A33" s="1" t="s">
        <v>2305</v>
      </c>
      <c r="B33" s="4" t="s">
        <v>894</v>
      </c>
      <c r="C33" s="72">
        <v>43240</v>
      </c>
      <c r="D33" s="73">
        <v>30447</v>
      </c>
      <c r="E33" s="73">
        <v>10656</v>
      </c>
      <c r="F33" s="74">
        <v>2137</v>
      </c>
      <c r="H33" s="204">
        <v>41241</v>
      </c>
      <c r="I33" s="204">
        <v>28966</v>
      </c>
      <c r="J33" s="204">
        <v>10138</v>
      </c>
      <c r="K33" s="204">
        <v>2137</v>
      </c>
      <c r="L33" s="204"/>
      <c r="N33" s="191">
        <f t="shared" si="0"/>
        <v>4.847118159113492</v>
      </c>
      <c r="O33" s="191">
        <f t="shared" si="1"/>
        <v>5.112890975626598</v>
      </c>
      <c r="P33" s="191">
        <f t="shared" si="2"/>
        <v>0</v>
      </c>
      <c r="Q33" s="250"/>
      <c r="R33" s="265">
        <f>874+17+13</f>
        <v>904</v>
      </c>
      <c r="S33" s="265">
        <f>353+2136</f>
        <v>2489</v>
      </c>
      <c r="T33" s="265">
        <f>10+72+23</f>
        <v>105</v>
      </c>
      <c r="U33" s="265">
        <f>29+51</f>
        <v>80</v>
      </c>
      <c r="W33" s="192">
        <v>407</v>
      </c>
      <c r="X33" s="192">
        <v>1086</v>
      </c>
      <c r="Y33" s="192">
        <f>65+24</f>
        <v>89</v>
      </c>
      <c r="Z33" s="192">
        <v>32</v>
      </c>
    </row>
    <row r="34" spans="1:26" ht="12.75">
      <c r="A34" s="1" t="s">
        <v>2306</v>
      </c>
      <c r="B34" s="4" t="s">
        <v>1962</v>
      </c>
      <c r="C34" s="72">
        <v>47893</v>
      </c>
      <c r="D34" s="73">
        <v>32718</v>
      </c>
      <c r="E34" s="73">
        <v>11451</v>
      </c>
      <c r="F34" s="74">
        <v>3724</v>
      </c>
      <c r="H34" s="204">
        <v>45744</v>
      </c>
      <c r="I34" s="204">
        <v>31126</v>
      </c>
      <c r="J34" s="204">
        <v>10894</v>
      </c>
      <c r="K34" s="204">
        <v>3724</v>
      </c>
      <c r="L34" s="204"/>
      <c r="N34" s="191">
        <f t="shared" si="0"/>
        <v>4.69788387548094</v>
      </c>
      <c r="O34" s="191">
        <f t="shared" si="1"/>
        <v>5.11469511019726</v>
      </c>
      <c r="P34" s="191">
        <f t="shared" si="2"/>
        <v>0</v>
      </c>
      <c r="Q34" s="250"/>
      <c r="R34" s="265">
        <f>140+24</f>
        <v>164</v>
      </c>
      <c r="S34" s="265">
        <f>9+119</f>
        <v>128</v>
      </c>
      <c r="T34" s="265"/>
      <c r="U34" s="265"/>
      <c r="W34" s="192">
        <v>15</v>
      </c>
      <c r="X34" s="192">
        <v>56</v>
      </c>
      <c r="Y34" s="192"/>
      <c r="Z34" s="192"/>
    </row>
    <row r="35" spans="1:26" ht="12.75" hidden="1">
      <c r="A35" s="295" t="s">
        <v>2307</v>
      </c>
      <c r="B35" s="305" t="s">
        <v>1838</v>
      </c>
      <c r="C35" s="72">
        <v>0</v>
      </c>
      <c r="D35" s="73">
        <v>0</v>
      </c>
      <c r="E35" s="73">
        <v>0</v>
      </c>
      <c r="F35" s="74">
        <v>0</v>
      </c>
      <c r="H35" s="204">
        <v>0</v>
      </c>
      <c r="I35" s="204">
        <v>0</v>
      </c>
      <c r="J35" s="204">
        <v>0</v>
      </c>
      <c r="K35" s="204">
        <v>0</v>
      </c>
      <c r="L35" s="204"/>
      <c r="N35" s="191" t="str">
        <f t="shared" si="0"/>
        <v>-</v>
      </c>
      <c r="O35" s="191" t="str">
        <f t="shared" si="1"/>
        <v>-</v>
      </c>
      <c r="P35" s="191" t="str">
        <f t="shared" si="2"/>
        <v>-</v>
      </c>
      <c r="Q35" s="253"/>
      <c r="R35" s="265"/>
      <c r="S35" s="265"/>
      <c r="T35" s="265"/>
      <c r="U35" s="265"/>
      <c r="W35" s="192"/>
      <c r="X35" s="192"/>
      <c r="Y35" s="192"/>
      <c r="Z35" s="192"/>
    </row>
    <row r="36" spans="1:26" ht="12.75">
      <c r="A36" s="1" t="s">
        <v>2308</v>
      </c>
      <c r="B36" s="4" t="s">
        <v>2322</v>
      </c>
      <c r="C36" s="72">
        <v>48116</v>
      </c>
      <c r="D36" s="73">
        <v>34049</v>
      </c>
      <c r="E36" s="73">
        <v>11917</v>
      </c>
      <c r="F36" s="74">
        <v>2150</v>
      </c>
      <c r="H36" s="204">
        <v>45879</v>
      </c>
      <c r="I36" s="204">
        <v>32392</v>
      </c>
      <c r="J36" s="204">
        <v>11337</v>
      </c>
      <c r="K36" s="204">
        <v>2150</v>
      </c>
      <c r="L36" s="204"/>
      <c r="N36" s="191">
        <f t="shared" si="0"/>
        <v>4.875869134026473</v>
      </c>
      <c r="O36" s="191">
        <f t="shared" si="1"/>
        <v>5.115460607557438</v>
      </c>
      <c r="P36" s="191">
        <f t="shared" si="2"/>
        <v>0</v>
      </c>
      <c r="Q36" s="253"/>
      <c r="R36" s="265">
        <v>13</v>
      </c>
      <c r="S36" s="265"/>
      <c r="T36" s="265"/>
      <c r="U36" s="265"/>
      <c r="W36" s="192"/>
      <c r="X36" s="192"/>
      <c r="Y36" s="192"/>
      <c r="Z36" s="192"/>
    </row>
    <row r="37" spans="1:26" ht="12.75">
      <c r="A37" s="1" t="s">
        <v>2309</v>
      </c>
      <c r="B37" s="4" t="s">
        <v>2323</v>
      </c>
      <c r="C37" s="72">
        <v>41060</v>
      </c>
      <c r="D37" s="73">
        <v>28804</v>
      </c>
      <c r="E37" s="73">
        <v>10081</v>
      </c>
      <c r="F37" s="74">
        <v>2175</v>
      </c>
      <c r="H37" s="204">
        <v>39170</v>
      </c>
      <c r="I37" s="204">
        <v>27404</v>
      </c>
      <c r="J37" s="204">
        <v>9591</v>
      </c>
      <c r="K37" s="204">
        <v>2175</v>
      </c>
      <c r="L37" s="204"/>
      <c r="N37" s="191">
        <f t="shared" si="0"/>
        <v>4.825121266275218</v>
      </c>
      <c r="O37" s="191">
        <f t="shared" si="1"/>
        <v>5.10874324916071</v>
      </c>
      <c r="P37" s="191">
        <f t="shared" si="2"/>
        <v>0</v>
      </c>
      <c r="Q37" s="253"/>
      <c r="R37" s="265"/>
      <c r="S37" s="265">
        <v>127</v>
      </c>
      <c r="T37" s="265"/>
      <c r="U37" s="265"/>
      <c r="W37" s="192"/>
      <c r="X37" s="192"/>
      <c r="Y37" s="192"/>
      <c r="Z37" s="192"/>
    </row>
    <row r="38" spans="1:26" ht="12.75" hidden="1">
      <c r="A38" s="295" t="s">
        <v>2310</v>
      </c>
      <c r="B38" s="305" t="s">
        <v>1075</v>
      </c>
      <c r="C38" s="72">
        <v>0</v>
      </c>
      <c r="D38" s="73">
        <v>0</v>
      </c>
      <c r="E38" s="73">
        <v>0</v>
      </c>
      <c r="F38" s="74">
        <v>0</v>
      </c>
      <c r="H38" s="204">
        <v>0</v>
      </c>
      <c r="I38" s="204">
        <v>0</v>
      </c>
      <c r="J38" s="204">
        <v>0</v>
      </c>
      <c r="K38" s="204">
        <v>0</v>
      </c>
      <c r="L38" s="204"/>
      <c r="N38" s="191" t="str">
        <f t="shared" si="0"/>
        <v>-</v>
      </c>
      <c r="O38" s="191" t="str">
        <f t="shared" si="1"/>
        <v>-</v>
      </c>
      <c r="P38" s="191" t="str">
        <f t="shared" si="2"/>
        <v>-</v>
      </c>
      <c r="Q38" s="253"/>
      <c r="R38" s="265"/>
      <c r="S38" s="265"/>
      <c r="T38" s="265"/>
      <c r="U38" s="265"/>
      <c r="W38" s="192"/>
      <c r="X38" s="192"/>
      <c r="Y38" s="192"/>
      <c r="Z38" s="192"/>
    </row>
    <row r="39" spans="1:26" ht="13.5" thickBot="1">
      <c r="A39" s="2" t="s">
        <v>2311</v>
      </c>
      <c r="B39" s="12" t="s">
        <v>2004</v>
      </c>
      <c r="C39" s="135">
        <v>63500</v>
      </c>
      <c r="D39" s="136">
        <v>43161</v>
      </c>
      <c r="E39" s="136">
        <v>15106</v>
      </c>
      <c r="F39" s="138">
        <v>5233</v>
      </c>
      <c r="G39" s="318"/>
      <c r="H39" s="178">
        <v>60661</v>
      </c>
      <c r="I39" s="178">
        <v>41058</v>
      </c>
      <c r="J39" s="178">
        <v>14370</v>
      </c>
      <c r="K39" s="178">
        <v>5233</v>
      </c>
      <c r="L39" s="178"/>
      <c r="M39" s="313"/>
      <c r="N39" s="181">
        <f t="shared" si="0"/>
        <v>4.680107482567038</v>
      </c>
      <c r="O39" s="181">
        <f t="shared" si="1"/>
        <v>5.122022504749381</v>
      </c>
      <c r="P39" s="181">
        <f t="shared" si="2"/>
        <v>0</v>
      </c>
      <c r="Q39" s="319"/>
      <c r="R39" s="315">
        <v>9</v>
      </c>
      <c r="S39" s="315"/>
      <c r="T39" s="315"/>
      <c r="U39" s="315"/>
      <c r="V39" s="313"/>
      <c r="W39" s="316"/>
      <c r="X39" s="316"/>
      <c r="Y39" s="316"/>
      <c r="Z39" s="316"/>
    </row>
  </sheetData>
  <sheetProtection password="CA43" sheet="1"/>
  <mergeCells count="19">
    <mergeCell ref="H5:L5"/>
    <mergeCell ref="N5:P5"/>
    <mergeCell ref="W5:W6"/>
    <mergeCell ref="X5:X6"/>
    <mergeCell ref="Y5:Y6"/>
    <mergeCell ref="Z5:Z6"/>
    <mergeCell ref="R5:R6"/>
    <mergeCell ref="S5:S6"/>
    <mergeCell ref="T5:T6"/>
    <mergeCell ref="U5:U6"/>
    <mergeCell ref="A2:F2"/>
    <mergeCell ref="A3:F3"/>
    <mergeCell ref="C4:F4"/>
    <mergeCell ref="A5:A6"/>
    <mergeCell ref="B5:B6"/>
    <mergeCell ref="C5:C6"/>
    <mergeCell ref="D5:D6"/>
    <mergeCell ref="E5:E6"/>
    <mergeCell ref="F5:F6"/>
  </mergeCells>
  <conditionalFormatting sqref="W7:Z39">
    <cfRule type="cellIs" priority="5" dxfId="0" operator="greaterThan" stopIfTrue="1">
      <formula>0</formula>
    </cfRule>
  </conditionalFormatting>
  <conditionalFormatting sqref="R7:U39">
    <cfRule type="cellIs" priority="4" dxfId="0" operator="greaterThan" stopIfTrue="1">
      <formula>0</formula>
    </cfRule>
  </conditionalFormatting>
  <conditionalFormatting sqref="W7:Z39">
    <cfRule type="cellIs" priority="3" dxfId="0" operator="greaterThan" stopIfTrue="1">
      <formula>0</formula>
    </cfRule>
  </conditionalFormatting>
  <conditionalFormatting sqref="R7:U39">
    <cfRule type="cellIs" priority="2" dxfId="0" operator="greaterThan" stopIfTrue="1">
      <formula>0</formula>
    </cfRule>
  </conditionalFormatting>
  <conditionalFormatting sqref="R7:U39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zoomScalePageLayoutView="0" workbookViewId="0" topLeftCell="A1">
      <selection activeCell="AB25" sqref="AB25"/>
    </sheetView>
  </sheetViews>
  <sheetFormatPr defaultColWidth="9.140625" defaultRowHeight="12.75"/>
  <cols>
    <col min="1" max="1" width="14.7109375" style="16" customWidth="1"/>
    <col min="2" max="2" width="52.7109375" style="16" customWidth="1"/>
    <col min="3" max="6" width="10.7109375" style="16" customWidth="1"/>
    <col min="7" max="7" width="7.8515625" style="6" hidden="1" customWidth="1"/>
    <col min="8" max="12" width="7.8515625" style="161" hidden="1" customWidth="1"/>
    <col min="13" max="13" width="5.140625" style="161" hidden="1" customWidth="1"/>
    <col min="14" max="16" width="7.8515625" style="161" hidden="1" customWidth="1"/>
    <col min="17" max="17" width="4.00390625" style="161" hidden="1" customWidth="1"/>
    <col min="18" max="21" width="7.8515625" style="161" hidden="1" customWidth="1"/>
    <col min="22" max="22" width="4.00390625" style="161" hidden="1" customWidth="1"/>
    <col min="23" max="26" width="7.8515625" style="161" hidden="1" customWidth="1"/>
    <col min="27" max="16384" width="9.140625" style="6" customWidth="1"/>
  </cols>
  <sheetData>
    <row r="1" spans="1:26" s="16" customFormat="1" ht="12.75" customHeight="1">
      <c r="A1" s="365" t="s">
        <v>2915</v>
      </c>
      <c r="B1" s="365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26" s="16" customFormat="1" ht="21.75" customHeight="1" thickBot="1">
      <c r="A2" s="366"/>
      <c r="B2" s="366"/>
      <c r="F2" s="232" t="s">
        <v>1497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</row>
    <row r="3" spans="1:6" ht="39" customHeight="1" thickBot="1">
      <c r="A3" s="362" t="s">
        <v>2072</v>
      </c>
      <c r="B3" s="367"/>
      <c r="C3" s="367"/>
      <c r="D3" s="367"/>
      <c r="E3" s="367"/>
      <c r="F3" s="368"/>
    </row>
    <row r="4" spans="1:6" ht="37.5" customHeight="1">
      <c r="A4" s="352" t="s">
        <v>1498</v>
      </c>
      <c r="B4" s="352"/>
      <c r="C4" s="352"/>
      <c r="D4" s="352"/>
      <c r="E4" s="352"/>
      <c r="F4" s="352"/>
    </row>
    <row r="5" spans="3:26" ht="13.5" customHeight="1" thickBot="1">
      <c r="C5" s="344"/>
      <c r="D5" s="344"/>
      <c r="E5" s="344"/>
      <c r="F5" s="344"/>
      <c r="R5" s="157" t="s">
        <v>2858</v>
      </c>
      <c r="S5" s="157"/>
      <c r="T5" s="157"/>
      <c r="U5" s="157"/>
      <c r="W5" s="157" t="s">
        <v>2838</v>
      </c>
      <c r="X5" s="157"/>
      <c r="Y5" s="157"/>
      <c r="Z5" s="157"/>
    </row>
    <row r="6" spans="1:26" ht="12.75" customHeight="1" thickBot="1">
      <c r="A6" s="353" t="s">
        <v>1648</v>
      </c>
      <c r="B6" s="355" t="s">
        <v>1649</v>
      </c>
      <c r="C6" s="357" t="s">
        <v>1866</v>
      </c>
      <c r="D6" s="345" t="s">
        <v>1639</v>
      </c>
      <c r="E6" s="345" t="s">
        <v>1465</v>
      </c>
      <c r="F6" s="347" t="s">
        <v>2080</v>
      </c>
      <c r="H6" s="326" t="s">
        <v>2856</v>
      </c>
      <c r="I6" s="326"/>
      <c r="J6" s="326"/>
      <c r="K6" s="326"/>
      <c r="L6" s="326"/>
      <c r="N6" s="327" t="s">
        <v>2857</v>
      </c>
      <c r="O6" s="327"/>
      <c r="P6" s="327"/>
      <c r="R6" s="370" t="s">
        <v>2839</v>
      </c>
      <c r="S6" s="370" t="s">
        <v>2840</v>
      </c>
      <c r="T6" s="370" t="s">
        <v>2841</v>
      </c>
      <c r="U6" s="370" t="s">
        <v>2842</v>
      </c>
      <c r="W6" s="370" t="s">
        <v>2839</v>
      </c>
      <c r="X6" s="370" t="s">
        <v>2840</v>
      </c>
      <c r="Y6" s="370" t="s">
        <v>2841</v>
      </c>
      <c r="Z6" s="370" t="s">
        <v>2842</v>
      </c>
    </row>
    <row r="7" spans="1:26" ht="25.5" customHeight="1" thickBot="1">
      <c r="A7" s="354"/>
      <c r="B7" s="356"/>
      <c r="C7" s="358"/>
      <c r="D7" s="346"/>
      <c r="E7" s="346"/>
      <c r="F7" s="348"/>
      <c r="H7" s="164" t="s">
        <v>1866</v>
      </c>
      <c r="I7" s="165" t="s">
        <v>1639</v>
      </c>
      <c r="J7" s="165" t="s">
        <v>1465</v>
      </c>
      <c r="K7" s="166" t="s">
        <v>435</v>
      </c>
      <c r="L7" s="166" t="s">
        <v>2084</v>
      </c>
      <c r="M7" s="163"/>
      <c r="N7" s="167" t="s">
        <v>1866</v>
      </c>
      <c r="O7" s="168" t="s">
        <v>1639</v>
      </c>
      <c r="P7" s="169" t="s">
        <v>2080</v>
      </c>
      <c r="R7" s="371"/>
      <c r="S7" s="371" t="s">
        <v>2840</v>
      </c>
      <c r="T7" s="371" t="s">
        <v>2843</v>
      </c>
      <c r="U7" s="371" t="s">
        <v>2842</v>
      </c>
      <c r="W7" s="371"/>
      <c r="X7" s="371" t="s">
        <v>2840</v>
      </c>
      <c r="Y7" s="371" t="s">
        <v>2843</v>
      </c>
      <c r="Z7" s="371" t="s">
        <v>2842</v>
      </c>
    </row>
    <row r="8" spans="1:26" ht="12.75" hidden="1">
      <c r="A8" s="295" t="s">
        <v>497</v>
      </c>
      <c r="B8" s="296" t="s">
        <v>498</v>
      </c>
      <c r="C8" s="72">
        <v>0</v>
      </c>
      <c r="D8" s="73">
        <v>0</v>
      </c>
      <c r="E8" s="73">
        <v>0</v>
      </c>
      <c r="F8" s="74">
        <v>0</v>
      </c>
      <c r="H8" s="194">
        <v>0</v>
      </c>
      <c r="I8" s="194">
        <v>0</v>
      </c>
      <c r="J8" s="194">
        <v>0</v>
      </c>
      <c r="K8" s="194">
        <v>0</v>
      </c>
      <c r="L8" s="194"/>
      <c r="N8" s="191" t="s">
        <v>2913</v>
      </c>
      <c r="O8" s="191" t="s">
        <v>2913</v>
      </c>
      <c r="P8" s="191" t="s">
        <v>2913</v>
      </c>
      <c r="Q8" s="253"/>
      <c r="R8" s="265"/>
      <c r="S8" s="265"/>
      <c r="T8" s="265"/>
      <c r="U8" s="265"/>
      <c r="W8" s="192"/>
      <c r="X8" s="192"/>
      <c r="Y8" s="192"/>
      <c r="Z8" s="192"/>
    </row>
    <row r="9" spans="1:26" ht="12.75" customHeight="1" hidden="1">
      <c r="A9" s="295" t="s">
        <v>582</v>
      </c>
      <c r="B9" s="296" t="s">
        <v>583</v>
      </c>
      <c r="C9" s="72">
        <v>0</v>
      </c>
      <c r="D9" s="73">
        <v>0</v>
      </c>
      <c r="E9" s="73">
        <v>0</v>
      </c>
      <c r="F9" s="74">
        <v>0</v>
      </c>
      <c r="H9" s="194">
        <v>0</v>
      </c>
      <c r="I9" s="194">
        <v>0</v>
      </c>
      <c r="J9" s="194">
        <v>0</v>
      </c>
      <c r="K9" s="194">
        <v>0</v>
      </c>
      <c r="L9" s="194"/>
      <c r="N9" s="191" t="s">
        <v>2913</v>
      </c>
      <c r="O9" s="191" t="s">
        <v>2913</v>
      </c>
      <c r="P9" s="191" t="s">
        <v>2913</v>
      </c>
      <c r="Q9" s="253"/>
      <c r="R9" s="265"/>
      <c r="S9" s="265"/>
      <c r="T9" s="265"/>
      <c r="U9" s="265"/>
      <c r="W9" s="192"/>
      <c r="X9" s="192"/>
      <c r="Y9" s="192"/>
      <c r="Z9" s="192"/>
    </row>
    <row r="10" spans="1:26" ht="12.75" hidden="1">
      <c r="A10" s="295" t="s">
        <v>598</v>
      </c>
      <c r="B10" s="296" t="s">
        <v>599</v>
      </c>
      <c r="C10" s="72">
        <v>0</v>
      </c>
      <c r="D10" s="73">
        <v>0</v>
      </c>
      <c r="E10" s="73">
        <v>0</v>
      </c>
      <c r="F10" s="74">
        <v>0</v>
      </c>
      <c r="H10" s="194">
        <v>0</v>
      </c>
      <c r="I10" s="194">
        <v>0</v>
      </c>
      <c r="J10" s="194">
        <v>0</v>
      </c>
      <c r="K10" s="194">
        <v>0</v>
      </c>
      <c r="L10" s="194"/>
      <c r="N10" s="191" t="s">
        <v>2913</v>
      </c>
      <c r="O10" s="191" t="s">
        <v>2913</v>
      </c>
      <c r="P10" s="191" t="s">
        <v>2913</v>
      </c>
      <c r="Q10" s="253"/>
      <c r="R10" s="265"/>
      <c r="S10" s="265"/>
      <c r="T10" s="265"/>
      <c r="U10" s="265"/>
      <c r="W10" s="192"/>
      <c r="X10" s="192"/>
      <c r="Y10" s="192"/>
      <c r="Z10" s="192"/>
    </row>
    <row r="11" spans="1:26" ht="12.75" hidden="1">
      <c r="A11" s="295" t="s">
        <v>702</v>
      </c>
      <c r="B11" s="296" t="s">
        <v>703</v>
      </c>
      <c r="C11" s="72">
        <v>0</v>
      </c>
      <c r="D11" s="73">
        <v>0</v>
      </c>
      <c r="E11" s="73">
        <v>0</v>
      </c>
      <c r="F11" s="74">
        <v>0</v>
      </c>
      <c r="H11" s="194">
        <v>0</v>
      </c>
      <c r="I11" s="194">
        <v>0</v>
      </c>
      <c r="J11" s="194">
        <v>0</v>
      </c>
      <c r="K11" s="194">
        <v>0</v>
      </c>
      <c r="L11" s="194"/>
      <c r="N11" s="191" t="s">
        <v>2913</v>
      </c>
      <c r="O11" s="191" t="s">
        <v>2913</v>
      </c>
      <c r="P11" s="191" t="s">
        <v>2913</v>
      </c>
      <c r="Q11" s="253"/>
      <c r="R11" s="265"/>
      <c r="S11" s="265"/>
      <c r="T11" s="265"/>
      <c r="U11" s="265"/>
      <c r="W11" s="192"/>
      <c r="X11" s="192"/>
      <c r="Y11" s="192"/>
      <c r="Z11" s="192"/>
    </row>
    <row r="12" spans="1:26" ht="12.75">
      <c r="A12" s="1" t="s">
        <v>736</v>
      </c>
      <c r="B12" s="3" t="s">
        <v>737</v>
      </c>
      <c r="C12" s="76">
        <v>52738</v>
      </c>
      <c r="D12" s="77">
        <v>33422</v>
      </c>
      <c r="E12" s="77">
        <v>11698</v>
      </c>
      <c r="F12" s="78">
        <v>7618</v>
      </c>
      <c r="H12" s="201">
        <v>50529</v>
      </c>
      <c r="I12" s="201">
        <v>31786</v>
      </c>
      <c r="J12" s="201">
        <v>11125</v>
      </c>
      <c r="K12" s="201">
        <v>7618</v>
      </c>
      <c r="L12" s="201"/>
      <c r="N12" s="191">
        <v>4.3717469176116595</v>
      </c>
      <c r="O12" s="191">
        <v>5.146920027685155</v>
      </c>
      <c r="P12" s="191">
        <v>0</v>
      </c>
      <c r="Q12" s="253"/>
      <c r="R12" s="265"/>
      <c r="S12" s="265"/>
      <c r="T12" s="265"/>
      <c r="U12" s="265"/>
      <c r="W12" s="192"/>
      <c r="X12" s="192"/>
      <c r="Y12" s="192"/>
      <c r="Z12" s="192"/>
    </row>
    <row r="13" spans="1:26" ht="12.75" hidden="1">
      <c r="A13" s="295" t="s">
        <v>745</v>
      </c>
      <c r="B13" s="296" t="s">
        <v>746</v>
      </c>
      <c r="C13" s="72">
        <v>6755</v>
      </c>
      <c r="D13" s="73">
        <v>0</v>
      </c>
      <c r="E13" s="73">
        <v>0</v>
      </c>
      <c r="F13" s="74">
        <v>6755</v>
      </c>
      <c r="H13" s="194">
        <v>6755</v>
      </c>
      <c r="I13" s="194">
        <v>0</v>
      </c>
      <c r="J13" s="194">
        <v>0</v>
      </c>
      <c r="K13" s="194">
        <v>6755</v>
      </c>
      <c r="L13" s="194"/>
      <c r="N13" s="191">
        <v>0</v>
      </c>
      <c r="O13" s="191" t="e">
        <v>#DIV/0!</v>
      </c>
      <c r="P13" s="191">
        <v>0</v>
      </c>
      <c r="Q13" s="253"/>
      <c r="R13" s="265"/>
      <c r="S13" s="265"/>
      <c r="T13" s="265"/>
      <c r="U13" s="265"/>
      <c r="W13" s="192"/>
      <c r="X13" s="192"/>
      <c r="Y13" s="192"/>
      <c r="Z13" s="192"/>
    </row>
    <row r="14" spans="1:26" ht="12.75" hidden="1">
      <c r="A14" s="295" t="s">
        <v>747</v>
      </c>
      <c r="B14" s="296" t="s">
        <v>748</v>
      </c>
      <c r="C14" s="72">
        <v>0</v>
      </c>
      <c r="D14" s="73">
        <v>0</v>
      </c>
      <c r="E14" s="73">
        <v>0</v>
      </c>
      <c r="F14" s="74">
        <v>0</v>
      </c>
      <c r="H14" s="194">
        <v>0</v>
      </c>
      <c r="I14" s="194">
        <v>0</v>
      </c>
      <c r="J14" s="194">
        <v>0</v>
      </c>
      <c r="K14" s="194">
        <v>0</v>
      </c>
      <c r="L14" s="194"/>
      <c r="N14" s="191" t="s">
        <v>2913</v>
      </c>
      <c r="O14" s="191" t="s">
        <v>2913</v>
      </c>
      <c r="P14" s="191" t="s">
        <v>2913</v>
      </c>
      <c r="Q14" s="253"/>
      <c r="R14" s="265"/>
      <c r="S14" s="265"/>
      <c r="T14" s="265"/>
      <c r="U14" s="265"/>
      <c r="W14" s="192"/>
      <c r="X14" s="192"/>
      <c r="Y14" s="192"/>
      <c r="Z14" s="192"/>
    </row>
    <row r="15" spans="1:26" ht="12.75" hidden="1">
      <c r="A15" s="295" t="s">
        <v>749</v>
      </c>
      <c r="B15" s="296" t="s">
        <v>251</v>
      </c>
      <c r="C15" s="72">
        <v>0</v>
      </c>
      <c r="D15" s="73">
        <v>0</v>
      </c>
      <c r="E15" s="73">
        <v>0</v>
      </c>
      <c r="F15" s="74">
        <v>0</v>
      </c>
      <c r="H15" s="194">
        <v>0</v>
      </c>
      <c r="I15" s="194">
        <v>0</v>
      </c>
      <c r="J15" s="194">
        <v>0</v>
      </c>
      <c r="K15" s="194">
        <v>0</v>
      </c>
      <c r="L15" s="194"/>
      <c r="N15" s="191" t="s">
        <v>2913</v>
      </c>
      <c r="O15" s="191" t="s">
        <v>2913</v>
      </c>
      <c r="P15" s="191" t="s">
        <v>2913</v>
      </c>
      <c r="Q15" s="253"/>
      <c r="R15" s="265"/>
      <c r="S15" s="265"/>
      <c r="T15" s="265"/>
      <c r="U15" s="265"/>
      <c r="W15" s="192"/>
      <c r="X15" s="192"/>
      <c r="Y15" s="192"/>
      <c r="Z15" s="192"/>
    </row>
    <row r="16" spans="1:26" ht="12.75">
      <c r="A16" s="1" t="s">
        <v>750</v>
      </c>
      <c r="B16" s="3" t="s">
        <v>751</v>
      </c>
      <c r="C16" s="72">
        <v>70457</v>
      </c>
      <c r="D16" s="73">
        <v>47073</v>
      </c>
      <c r="E16" s="73">
        <v>16476</v>
      </c>
      <c r="F16" s="74">
        <v>6908</v>
      </c>
      <c r="H16" s="194">
        <v>67346</v>
      </c>
      <c r="I16" s="194">
        <v>44769</v>
      </c>
      <c r="J16" s="194">
        <v>15669</v>
      </c>
      <c r="K16" s="194">
        <v>6908</v>
      </c>
      <c r="L16" s="194"/>
      <c r="N16" s="191">
        <v>4.6194280283907005</v>
      </c>
      <c r="O16" s="191">
        <v>5.1464182805065946</v>
      </c>
      <c r="P16" s="191">
        <v>0</v>
      </c>
      <c r="Q16" s="253"/>
      <c r="R16" s="265"/>
      <c r="S16" s="265"/>
      <c r="T16" s="265"/>
      <c r="U16" s="265"/>
      <c r="W16" s="192"/>
      <c r="X16" s="192"/>
      <c r="Y16" s="192"/>
      <c r="Z16" s="192"/>
    </row>
    <row r="17" spans="1:26" ht="12.75">
      <c r="A17" s="1" t="s">
        <v>877</v>
      </c>
      <c r="B17" s="3" t="s">
        <v>878</v>
      </c>
      <c r="C17" s="72">
        <v>61466</v>
      </c>
      <c r="D17" s="73">
        <v>42219</v>
      </c>
      <c r="E17" s="73">
        <v>14777</v>
      </c>
      <c r="F17" s="74">
        <v>4470</v>
      </c>
      <c r="H17" s="194">
        <v>58675</v>
      </c>
      <c r="I17" s="194">
        <v>40152</v>
      </c>
      <c r="J17" s="194">
        <v>14053</v>
      </c>
      <c r="K17" s="194">
        <v>4470</v>
      </c>
      <c r="L17" s="194"/>
      <c r="N17" s="191">
        <v>4.756710694503624</v>
      </c>
      <c r="O17" s="191">
        <v>5.147937836222354</v>
      </c>
      <c r="P17" s="191">
        <v>0</v>
      </c>
      <c r="Q17" s="253"/>
      <c r="R17" s="265"/>
      <c r="S17" s="265"/>
      <c r="T17" s="265"/>
      <c r="U17" s="265"/>
      <c r="W17" s="192"/>
      <c r="X17" s="192"/>
      <c r="Y17" s="192"/>
      <c r="Z17" s="192"/>
    </row>
    <row r="18" spans="1:26" ht="12.75">
      <c r="A18" s="1" t="s">
        <v>1076</v>
      </c>
      <c r="B18" s="3" t="s">
        <v>1077</v>
      </c>
      <c r="C18" s="72">
        <v>43546</v>
      </c>
      <c r="D18" s="73">
        <v>28873</v>
      </c>
      <c r="E18" s="73">
        <v>10106</v>
      </c>
      <c r="F18" s="74">
        <v>4567</v>
      </c>
      <c r="H18" s="194">
        <v>41638</v>
      </c>
      <c r="I18" s="194">
        <v>27460</v>
      </c>
      <c r="J18" s="194">
        <v>9611</v>
      </c>
      <c r="K18" s="194">
        <v>4567</v>
      </c>
      <c r="L18" s="194"/>
      <c r="N18" s="191">
        <v>4.582352658629134</v>
      </c>
      <c r="O18" s="191">
        <v>5.1456664238892955</v>
      </c>
      <c r="P18" s="191">
        <v>0</v>
      </c>
      <c r="Q18" s="264"/>
      <c r="R18" s="265"/>
      <c r="S18" s="265"/>
      <c r="T18" s="265"/>
      <c r="U18" s="265"/>
      <c r="W18" s="192"/>
      <c r="X18" s="192"/>
      <c r="Y18" s="192"/>
      <c r="Z18" s="192"/>
    </row>
    <row r="19" spans="1:26" ht="12.75">
      <c r="A19" s="1" t="s">
        <v>1082</v>
      </c>
      <c r="B19" s="3" t="s">
        <v>1083</v>
      </c>
      <c r="C19" s="72">
        <v>44164</v>
      </c>
      <c r="D19" s="73">
        <v>29424</v>
      </c>
      <c r="E19" s="73">
        <v>10298</v>
      </c>
      <c r="F19" s="74">
        <v>4442</v>
      </c>
      <c r="H19" s="194">
        <v>42220</v>
      </c>
      <c r="I19" s="194">
        <v>27984</v>
      </c>
      <c r="J19" s="194">
        <v>9794</v>
      </c>
      <c r="K19" s="194">
        <v>4442</v>
      </c>
      <c r="L19" s="194"/>
      <c r="N19" s="191">
        <v>4.604452865940317</v>
      </c>
      <c r="O19" s="191">
        <v>5.145797598627794</v>
      </c>
      <c r="P19" s="191">
        <v>0</v>
      </c>
      <c r="Q19" s="253"/>
      <c r="R19" s="265"/>
      <c r="S19" s="265"/>
      <c r="T19" s="265"/>
      <c r="U19" s="265"/>
      <c r="W19" s="192"/>
      <c r="X19" s="192"/>
      <c r="Y19" s="192"/>
      <c r="Z19" s="192"/>
    </row>
    <row r="20" spans="1:26" ht="13.5" thickBot="1">
      <c r="A20" s="1" t="s">
        <v>1095</v>
      </c>
      <c r="B20" s="3" t="s">
        <v>1096</v>
      </c>
      <c r="C20" s="72">
        <v>44985</v>
      </c>
      <c r="D20" s="73">
        <v>30035</v>
      </c>
      <c r="E20" s="73">
        <v>10512</v>
      </c>
      <c r="F20" s="74">
        <v>4438</v>
      </c>
      <c r="H20" s="194">
        <v>43001</v>
      </c>
      <c r="I20" s="194">
        <v>28565</v>
      </c>
      <c r="J20" s="194">
        <v>9998</v>
      </c>
      <c r="K20" s="194">
        <v>4438</v>
      </c>
      <c r="L20" s="194"/>
      <c r="N20" s="191">
        <v>4.6138461896235015</v>
      </c>
      <c r="O20" s="191">
        <v>5.146157885524232</v>
      </c>
      <c r="P20" s="191">
        <v>0</v>
      </c>
      <c r="Q20" s="253"/>
      <c r="R20" s="265"/>
      <c r="S20" s="265"/>
      <c r="T20" s="265"/>
      <c r="U20" s="265"/>
      <c r="W20" s="192"/>
      <c r="X20" s="192"/>
      <c r="Y20" s="192"/>
      <c r="Z20" s="192"/>
    </row>
    <row r="21" spans="1:26" ht="12.75" hidden="1">
      <c r="A21" s="295" t="s">
        <v>1097</v>
      </c>
      <c r="B21" s="296" t="s">
        <v>1098</v>
      </c>
      <c r="C21" s="72">
        <v>0</v>
      </c>
      <c r="D21" s="73">
        <v>0</v>
      </c>
      <c r="E21" s="73">
        <v>0</v>
      </c>
      <c r="F21" s="74">
        <v>0</v>
      </c>
      <c r="H21" s="194">
        <v>0</v>
      </c>
      <c r="I21" s="194">
        <v>0</v>
      </c>
      <c r="J21" s="194">
        <v>0</v>
      </c>
      <c r="K21" s="194">
        <v>0</v>
      </c>
      <c r="L21" s="194"/>
      <c r="N21" s="191" t="s">
        <v>2913</v>
      </c>
      <c r="O21" s="191" t="s">
        <v>2913</v>
      </c>
      <c r="P21" s="191" t="s">
        <v>2913</v>
      </c>
      <c r="Q21" s="253"/>
      <c r="R21" s="265"/>
      <c r="S21" s="265"/>
      <c r="T21" s="265"/>
      <c r="U21" s="265"/>
      <c r="W21" s="192"/>
      <c r="X21" s="192"/>
      <c r="Y21" s="192"/>
      <c r="Z21" s="192"/>
    </row>
    <row r="22" spans="1:26" ht="12.75" hidden="1">
      <c r="A22" s="295" t="s">
        <v>1122</v>
      </c>
      <c r="B22" s="296" t="s">
        <v>1123</v>
      </c>
      <c r="C22" s="72">
        <v>4330</v>
      </c>
      <c r="D22" s="73">
        <v>0</v>
      </c>
      <c r="E22" s="73">
        <v>0</v>
      </c>
      <c r="F22" s="74">
        <v>4330</v>
      </c>
      <c r="H22" s="194">
        <v>4330</v>
      </c>
      <c r="I22" s="194">
        <v>0</v>
      </c>
      <c r="J22" s="194">
        <v>0</v>
      </c>
      <c r="K22" s="194">
        <v>4330</v>
      </c>
      <c r="L22" s="194"/>
      <c r="N22" s="191">
        <v>0</v>
      </c>
      <c r="O22" s="191" t="e">
        <v>#DIV/0!</v>
      </c>
      <c r="P22" s="191">
        <v>0</v>
      </c>
      <c r="Q22" s="253"/>
      <c r="R22" s="265"/>
      <c r="S22" s="265"/>
      <c r="T22" s="265"/>
      <c r="U22" s="265"/>
      <c r="W22" s="192"/>
      <c r="X22" s="192"/>
      <c r="Y22" s="192"/>
      <c r="Z22" s="192"/>
    </row>
    <row r="23" spans="1:26" ht="13.5" hidden="1" thickBot="1">
      <c r="A23" s="295" t="s">
        <v>1142</v>
      </c>
      <c r="B23" s="296" t="s">
        <v>1143</v>
      </c>
      <c r="C23" s="72">
        <v>0</v>
      </c>
      <c r="D23" s="73">
        <v>0</v>
      </c>
      <c r="E23" s="73">
        <v>0</v>
      </c>
      <c r="F23" s="74">
        <v>0</v>
      </c>
      <c r="H23" s="194">
        <v>0</v>
      </c>
      <c r="I23" s="194">
        <v>0</v>
      </c>
      <c r="J23" s="194">
        <v>0</v>
      </c>
      <c r="K23" s="194">
        <v>0</v>
      </c>
      <c r="L23" s="194"/>
      <c r="N23" s="191" t="s">
        <v>2913</v>
      </c>
      <c r="O23" s="191" t="s">
        <v>2913</v>
      </c>
      <c r="P23" s="191" t="s">
        <v>2913</v>
      </c>
      <c r="Q23" s="253"/>
      <c r="R23" s="265"/>
      <c r="S23" s="265"/>
      <c r="T23" s="265"/>
      <c r="U23" s="265"/>
      <c r="W23" s="192"/>
      <c r="X23" s="192"/>
      <c r="Y23" s="192"/>
      <c r="Z23" s="192"/>
    </row>
    <row r="24" spans="1:26" ht="12.75">
      <c r="A24" s="1" t="s">
        <v>1288</v>
      </c>
      <c r="B24" s="3" t="s">
        <v>1289</v>
      </c>
      <c r="C24" s="72">
        <v>64311</v>
      </c>
      <c r="D24" s="73">
        <v>41012</v>
      </c>
      <c r="E24" s="73">
        <v>14354</v>
      </c>
      <c r="F24" s="74">
        <v>8945</v>
      </c>
      <c r="H24" s="194">
        <v>61492</v>
      </c>
      <c r="I24" s="194">
        <v>38924</v>
      </c>
      <c r="J24" s="194">
        <v>13623</v>
      </c>
      <c r="K24" s="194">
        <v>8945</v>
      </c>
      <c r="L24" s="194"/>
      <c r="N24" s="191">
        <f>IF(H24=0,"-",C24/H24*100-100)</f>
        <v>4.584336173811224</v>
      </c>
      <c r="O24" s="191">
        <f>IF(H24=0,"-",D24/I24*100-100)</f>
        <v>5.36429966087762</v>
      </c>
      <c r="P24" s="191">
        <f>IF(H24=0,"-",F24/(K24+L24)*100-100)</f>
        <v>0</v>
      </c>
      <c r="Q24" s="250"/>
      <c r="R24" s="271">
        <f>36+9+14</f>
        <v>59</v>
      </c>
      <c r="S24" s="203"/>
      <c r="T24" s="203"/>
      <c r="U24" s="203"/>
      <c r="W24" s="202">
        <v>48</v>
      </c>
      <c r="X24" s="203"/>
      <c r="Y24" s="203"/>
      <c r="Z24" s="203"/>
    </row>
    <row r="25" spans="1:26" ht="12.75">
      <c r="A25" s="1" t="s">
        <v>1290</v>
      </c>
      <c r="B25" s="3" t="s">
        <v>1291</v>
      </c>
      <c r="C25" s="72">
        <v>64524</v>
      </c>
      <c r="D25" s="73">
        <v>40832</v>
      </c>
      <c r="E25" s="73">
        <v>14291</v>
      </c>
      <c r="F25" s="74">
        <v>9401</v>
      </c>
      <c r="H25" s="194">
        <v>61718</v>
      </c>
      <c r="I25" s="194">
        <v>38753</v>
      </c>
      <c r="J25" s="194">
        <v>13564</v>
      </c>
      <c r="K25" s="194">
        <v>9401</v>
      </c>
      <c r="L25" s="194"/>
      <c r="N25" s="191">
        <f>IF(H25=0,"-",C25/H25*100-100)</f>
        <v>4.546485628179781</v>
      </c>
      <c r="O25" s="191">
        <f>IF(H25=0,"-",D25/I25*100-100)</f>
        <v>5.364745955151861</v>
      </c>
      <c r="P25" s="191">
        <f>IF(H25=0,"-",F25/(K25+L25)*100-100)</f>
        <v>0</v>
      </c>
      <c r="Q25" s="250"/>
      <c r="R25" s="272">
        <f>83+11</f>
        <v>94</v>
      </c>
      <c r="S25" s="192"/>
      <c r="T25" s="192"/>
      <c r="U25" s="192"/>
      <c r="W25" s="200">
        <v>97</v>
      </c>
      <c r="X25" s="192"/>
      <c r="Y25" s="192"/>
      <c r="Z25" s="192"/>
    </row>
    <row r="26" spans="1:26" ht="13.5" thickBot="1">
      <c r="A26" s="1" t="s">
        <v>1292</v>
      </c>
      <c r="B26" s="3" t="s">
        <v>1293</v>
      </c>
      <c r="C26" s="72">
        <v>64368</v>
      </c>
      <c r="D26" s="73">
        <v>40721</v>
      </c>
      <c r="E26" s="73">
        <v>14252</v>
      </c>
      <c r="F26" s="74">
        <v>9395</v>
      </c>
      <c r="H26" s="194">
        <v>61570</v>
      </c>
      <c r="I26" s="194">
        <v>38648</v>
      </c>
      <c r="J26" s="194">
        <v>13527</v>
      </c>
      <c r="K26" s="194">
        <v>9395</v>
      </c>
      <c r="L26" s="194"/>
      <c r="N26" s="191">
        <f>IF(H26=0,"-",C26/H26*100-100)</f>
        <v>4.544420984245562</v>
      </c>
      <c r="O26" s="191">
        <f>IF(H26=0,"-",D26/I26*100-100)</f>
        <v>5.3637963154626505</v>
      </c>
      <c r="P26" s="191">
        <f>IF(H26=0,"-",F26/(K26+L26)*100-100)</f>
        <v>0</v>
      </c>
      <c r="Q26" s="253"/>
      <c r="R26" s="273"/>
      <c r="S26" s="192"/>
      <c r="T26" s="192"/>
      <c r="U26" s="192"/>
      <c r="W26" s="200"/>
      <c r="X26" s="192"/>
      <c r="Y26" s="192"/>
      <c r="Z26" s="192"/>
    </row>
    <row r="27" spans="1:26" ht="13.5" thickBot="1">
      <c r="A27" s="2" t="s">
        <v>1264</v>
      </c>
      <c r="B27" s="139" t="s">
        <v>1265</v>
      </c>
      <c r="C27" s="141">
        <v>129040</v>
      </c>
      <c r="D27" s="142">
        <v>92490</v>
      </c>
      <c r="E27" s="142">
        <v>32372</v>
      </c>
      <c r="F27" s="143">
        <v>4178</v>
      </c>
      <c r="H27" s="194">
        <v>122927</v>
      </c>
      <c r="I27" s="194">
        <v>87962</v>
      </c>
      <c r="J27" s="194">
        <v>30787</v>
      </c>
      <c r="K27" s="194">
        <v>4178</v>
      </c>
      <c r="L27" s="194"/>
      <c r="N27" s="191">
        <f>IF(H27=0,"-",C27/H27*100-100)</f>
        <v>4.972870077362984</v>
      </c>
      <c r="O27" s="191">
        <f>IF(H27=0,"-",D27/I27*100-100)</f>
        <v>5.147677406152653</v>
      </c>
      <c r="P27" s="191">
        <f>IF(H27=0,"-",F27/(K27+L27)*100-100)</f>
        <v>0</v>
      </c>
      <c r="Q27" s="253"/>
      <c r="R27" s="265"/>
      <c r="S27" s="265"/>
      <c r="T27" s="265"/>
      <c r="U27" s="265"/>
      <c r="W27" s="192"/>
      <c r="X27" s="192"/>
      <c r="Y27" s="192"/>
      <c r="Z27" s="192"/>
    </row>
    <row r="34" ht="13.5" thickBot="1"/>
    <row r="35" spans="1:6" ht="39" customHeight="1" thickBot="1">
      <c r="A35" s="349" t="s">
        <v>2074</v>
      </c>
      <c r="B35" s="350"/>
      <c r="C35" s="350"/>
      <c r="D35" s="350"/>
      <c r="E35" s="350"/>
      <c r="F35" s="351"/>
    </row>
    <row r="36" spans="1:6" ht="34.5" customHeight="1">
      <c r="A36" s="352" t="s">
        <v>1498</v>
      </c>
      <c r="B36" s="352"/>
      <c r="C36" s="352"/>
      <c r="D36" s="352"/>
      <c r="E36" s="352"/>
      <c r="F36" s="352"/>
    </row>
    <row r="37" spans="3:6" ht="13.5" customHeight="1" thickBot="1">
      <c r="C37" s="344"/>
      <c r="D37" s="344"/>
      <c r="E37" s="344"/>
      <c r="F37" s="344"/>
    </row>
    <row r="38" spans="1:6" ht="12.75" customHeight="1">
      <c r="A38" s="353" t="s">
        <v>1648</v>
      </c>
      <c r="B38" s="355" t="s">
        <v>1649</v>
      </c>
      <c r="C38" s="357" t="s">
        <v>1473</v>
      </c>
      <c r="D38" s="345" t="s">
        <v>1639</v>
      </c>
      <c r="E38" s="345" t="s">
        <v>1465</v>
      </c>
      <c r="F38" s="369" t="s">
        <v>435</v>
      </c>
    </row>
    <row r="39" spans="1:6" ht="25.5" customHeight="1" thickBot="1">
      <c r="A39" s="354"/>
      <c r="B39" s="356"/>
      <c r="C39" s="358"/>
      <c r="D39" s="346"/>
      <c r="E39" s="346"/>
      <c r="F39" s="348"/>
    </row>
    <row r="40" spans="1:26" s="9" customFormat="1" ht="12.75" hidden="1">
      <c r="A40" s="295" t="s">
        <v>2312</v>
      </c>
      <c r="B40" s="305" t="s">
        <v>751</v>
      </c>
      <c r="C40" s="72">
        <v>0</v>
      </c>
      <c r="D40" s="73">
        <v>0</v>
      </c>
      <c r="E40" s="73">
        <v>0</v>
      </c>
      <c r="F40" s="74">
        <v>0</v>
      </c>
      <c r="H40" s="204">
        <v>0</v>
      </c>
      <c r="I40" s="204">
        <v>0</v>
      </c>
      <c r="J40" s="204">
        <v>0</v>
      </c>
      <c r="K40" s="204">
        <v>0</v>
      </c>
      <c r="L40" s="204"/>
      <c r="M40" s="161"/>
      <c r="N40" s="191" t="str">
        <f aca="true" t="shared" si="0" ref="N40:N46">IF(H40=0,"-",C40/H40*100-100)</f>
        <v>-</v>
      </c>
      <c r="O40" s="191" t="str">
        <f aca="true" t="shared" si="1" ref="O40:O46">IF(H40=0,"-",D40/I40*100-100)</f>
        <v>-</v>
      </c>
      <c r="P40" s="191" t="str">
        <f aca="true" t="shared" si="2" ref="P40:P46">IF(H40=0,"-",F40/(K40+L40)*100-100)</f>
        <v>-</v>
      </c>
      <c r="Q40" s="253"/>
      <c r="R40" s="265"/>
      <c r="S40" s="265"/>
      <c r="T40" s="265"/>
      <c r="U40" s="265"/>
      <c r="V40" s="161"/>
      <c r="W40" s="192"/>
      <c r="X40" s="192"/>
      <c r="Y40" s="192"/>
      <c r="Z40" s="192"/>
    </row>
    <row r="41" spans="1:26" s="9" customFormat="1" ht="12.75">
      <c r="A41" s="1" t="s">
        <v>2313</v>
      </c>
      <c r="B41" s="4" t="s">
        <v>878</v>
      </c>
      <c r="C41" s="72">
        <v>61466</v>
      </c>
      <c r="D41" s="73">
        <v>42219</v>
      </c>
      <c r="E41" s="73">
        <v>14777</v>
      </c>
      <c r="F41" s="74">
        <v>4470</v>
      </c>
      <c r="H41" s="204">
        <v>58675</v>
      </c>
      <c r="I41" s="204">
        <v>40152</v>
      </c>
      <c r="J41" s="204">
        <v>14053</v>
      </c>
      <c r="K41" s="204">
        <v>4470</v>
      </c>
      <c r="L41" s="204"/>
      <c r="M41" s="161"/>
      <c r="N41" s="191">
        <f t="shared" si="0"/>
        <v>4.756710694503624</v>
      </c>
      <c r="O41" s="191">
        <f t="shared" si="1"/>
        <v>5.147937836222354</v>
      </c>
      <c r="P41" s="191">
        <f t="shared" si="2"/>
        <v>0</v>
      </c>
      <c r="Q41" s="253"/>
      <c r="R41" s="265"/>
      <c r="S41" s="265"/>
      <c r="T41" s="265"/>
      <c r="U41" s="265"/>
      <c r="V41" s="161"/>
      <c r="W41" s="192"/>
      <c r="X41" s="192"/>
      <c r="Y41" s="192"/>
      <c r="Z41" s="192"/>
    </row>
    <row r="42" spans="1:26" s="9" customFormat="1" ht="12.75">
      <c r="A42" s="1" t="s">
        <v>2314</v>
      </c>
      <c r="B42" s="4" t="s">
        <v>1083</v>
      </c>
      <c r="C42" s="72">
        <v>44164</v>
      </c>
      <c r="D42" s="73">
        <v>29424</v>
      </c>
      <c r="E42" s="73">
        <v>10298</v>
      </c>
      <c r="F42" s="74">
        <v>4442</v>
      </c>
      <c r="H42" s="204">
        <v>42220</v>
      </c>
      <c r="I42" s="204">
        <v>27984</v>
      </c>
      <c r="J42" s="204">
        <v>9794</v>
      </c>
      <c r="K42" s="204">
        <v>4442</v>
      </c>
      <c r="L42" s="204"/>
      <c r="M42" s="161"/>
      <c r="N42" s="191">
        <f t="shared" si="0"/>
        <v>4.604452865940317</v>
      </c>
      <c r="O42" s="191">
        <f t="shared" si="1"/>
        <v>5.145797598627794</v>
      </c>
      <c r="P42" s="191">
        <f t="shared" si="2"/>
        <v>0</v>
      </c>
      <c r="Q42" s="250"/>
      <c r="R42" s="265"/>
      <c r="S42" s="265">
        <v>29</v>
      </c>
      <c r="T42" s="265"/>
      <c r="U42" s="265"/>
      <c r="V42" s="161"/>
      <c r="W42" s="192"/>
      <c r="X42" s="192">
        <v>15</v>
      </c>
      <c r="Y42" s="192"/>
      <c r="Z42" s="192"/>
    </row>
    <row r="43" spans="1:26" s="9" customFormat="1" ht="12.75">
      <c r="A43" s="1" t="s">
        <v>2315</v>
      </c>
      <c r="B43" s="4" t="s">
        <v>2005</v>
      </c>
      <c r="C43" s="72">
        <v>43546</v>
      </c>
      <c r="D43" s="73">
        <v>28873</v>
      </c>
      <c r="E43" s="73">
        <v>10106</v>
      </c>
      <c r="F43" s="74">
        <v>4567</v>
      </c>
      <c r="H43" s="204">
        <v>41638</v>
      </c>
      <c r="I43" s="204">
        <v>27460</v>
      </c>
      <c r="J43" s="204">
        <v>9611</v>
      </c>
      <c r="K43" s="204">
        <v>4567</v>
      </c>
      <c r="L43" s="204"/>
      <c r="M43" s="161"/>
      <c r="N43" s="191">
        <f t="shared" si="0"/>
        <v>4.582352658629134</v>
      </c>
      <c r="O43" s="191">
        <f t="shared" si="1"/>
        <v>5.1456664238892955</v>
      </c>
      <c r="P43" s="191">
        <f t="shared" si="2"/>
        <v>0</v>
      </c>
      <c r="Q43" s="264"/>
      <c r="R43" s="265"/>
      <c r="S43" s="265"/>
      <c r="T43" s="265"/>
      <c r="U43" s="265"/>
      <c r="V43" s="161"/>
      <c r="W43" s="192"/>
      <c r="X43" s="192"/>
      <c r="Y43" s="192"/>
      <c r="Z43" s="192"/>
    </row>
    <row r="44" spans="1:26" s="9" customFormat="1" ht="12.75" hidden="1">
      <c r="A44" s="295" t="s">
        <v>2063</v>
      </c>
      <c r="B44" s="305" t="s">
        <v>2064</v>
      </c>
      <c r="C44" s="72">
        <v>0</v>
      </c>
      <c r="D44" s="73">
        <v>0</v>
      </c>
      <c r="E44" s="73">
        <v>0</v>
      </c>
      <c r="F44" s="74">
        <v>0</v>
      </c>
      <c r="G44" s="6"/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61"/>
      <c r="N44" s="191" t="str">
        <f t="shared" si="0"/>
        <v>-</v>
      </c>
      <c r="O44" s="191" t="str">
        <f t="shared" si="1"/>
        <v>-</v>
      </c>
      <c r="P44" s="191" t="str">
        <f t="shared" si="2"/>
        <v>-</v>
      </c>
      <c r="Q44" s="161"/>
      <c r="R44" s="200"/>
      <c r="S44" s="192"/>
      <c r="T44" s="192"/>
      <c r="U44" s="192"/>
      <c r="V44" s="161"/>
      <c r="W44" s="200"/>
      <c r="X44" s="192"/>
      <c r="Y44" s="192"/>
      <c r="Z44" s="192"/>
    </row>
    <row r="45" spans="1:26" s="9" customFormat="1" ht="12.75" hidden="1">
      <c r="A45" s="295" t="s">
        <v>2065</v>
      </c>
      <c r="B45" s="305" t="s">
        <v>2066</v>
      </c>
      <c r="C45" s="72">
        <v>0</v>
      </c>
      <c r="D45" s="73">
        <v>0</v>
      </c>
      <c r="E45" s="73">
        <v>0</v>
      </c>
      <c r="F45" s="74">
        <v>0</v>
      </c>
      <c r="G45" s="6"/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61"/>
      <c r="N45" s="191" t="str">
        <f t="shared" si="0"/>
        <v>-</v>
      </c>
      <c r="O45" s="191" t="str">
        <f t="shared" si="1"/>
        <v>-</v>
      </c>
      <c r="P45" s="191" t="str">
        <f t="shared" si="2"/>
        <v>-</v>
      </c>
      <c r="Q45" s="161"/>
      <c r="R45" s="200"/>
      <c r="S45" s="192"/>
      <c r="T45" s="192"/>
      <c r="U45" s="192"/>
      <c r="V45" s="161"/>
      <c r="W45" s="200"/>
      <c r="X45" s="192"/>
      <c r="Y45" s="192"/>
      <c r="Z45" s="192"/>
    </row>
    <row r="46" spans="1:26" s="9" customFormat="1" ht="13.5" thickBot="1">
      <c r="A46" s="2" t="s">
        <v>2316</v>
      </c>
      <c r="B46" s="12" t="s">
        <v>2006</v>
      </c>
      <c r="C46" s="135">
        <v>129040</v>
      </c>
      <c r="D46" s="136">
        <v>92490</v>
      </c>
      <c r="E46" s="136">
        <v>32372</v>
      </c>
      <c r="F46" s="138">
        <v>4178</v>
      </c>
      <c r="H46" s="204">
        <v>122927</v>
      </c>
      <c r="I46" s="204">
        <v>87962</v>
      </c>
      <c r="J46" s="204">
        <v>30787</v>
      </c>
      <c r="K46" s="204">
        <v>4178</v>
      </c>
      <c r="L46" s="204"/>
      <c r="M46" s="161"/>
      <c r="N46" s="191">
        <f t="shared" si="0"/>
        <v>4.972870077362984</v>
      </c>
      <c r="O46" s="191">
        <f t="shared" si="1"/>
        <v>5.147677406152653</v>
      </c>
      <c r="P46" s="191">
        <f t="shared" si="2"/>
        <v>0</v>
      </c>
      <c r="Q46" s="253"/>
      <c r="R46" s="265"/>
      <c r="S46" s="265"/>
      <c r="T46" s="265"/>
      <c r="U46" s="265"/>
      <c r="V46" s="161"/>
      <c r="W46" s="192"/>
      <c r="X46" s="192"/>
      <c r="Y46" s="192"/>
      <c r="Z46" s="192"/>
    </row>
  </sheetData>
  <sheetProtection password="CA43" sheet="1"/>
  <mergeCells count="29">
    <mergeCell ref="H6:L6"/>
    <mergeCell ref="N6:P6"/>
    <mergeCell ref="W6:W7"/>
    <mergeCell ref="X6:X7"/>
    <mergeCell ref="Y6:Y7"/>
    <mergeCell ref="Z6:Z7"/>
    <mergeCell ref="R6:R7"/>
    <mergeCell ref="S6:S7"/>
    <mergeCell ref="T6:T7"/>
    <mergeCell ref="U6:U7"/>
    <mergeCell ref="C37:F37"/>
    <mergeCell ref="C5:F5"/>
    <mergeCell ref="A35:F35"/>
    <mergeCell ref="A38:A39"/>
    <mergeCell ref="B38:B39"/>
    <mergeCell ref="C38:C39"/>
    <mergeCell ref="D38:D39"/>
    <mergeCell ref="E38:E39"/>
    <mergeCell ref="F38:F39"/>
    <mergeCell ref="A1:B2"/>
    <mergeCell ref="A6:A7"/>
    <mergeCell ref="B6:B7"/>
    <mergeCell ref="C6:C7"/>
    <mergeCell ref="D6:D7"/>
    <mergeCell ref="A36:F36"/>
    <mergeCell ref="E6:E7"/>
    <mergeCell ref="F6:F7"/>
    <mergeCell ref="A3:F3"/>
    <mergeCell ref="A4:F4"/>
  </mergeCells>
  <conditionalFormatting sqref="W8:Z27 W40:Z46">
    <cfRule type="cellIs" priority="36" dxfId="0" operator="greaterThan" stopIfTrue="1">
      <formula>0</formula>
    </cfRule>
  </conditionalFormatting>
  <conditionalFormatting sqref="R8:U27 R40:U46">
    <cfRule type="cellIs" priority="31" dxfId="0" operator="greaterThan" stopIfTrue="1">
      <formula>0</formula>
    </cfRule>
  </conditionalFormatting>
  <conditionalFormatting sqref="W8:Z10">
    <cfRule type="cellIs" priority="28" dxfId="0" operator="greaterThan" stopIfTrue="1">
      <formula>0</formula>
    </cfRule>
  </conditionalFormatting>
  <conditionalFormatting sqref="R8:U10">
    <cfRule type="cellIs" priority="27" dxfId="0" operator="greaterThan" stopIfTrue="1">
      <formula>0</formula>
    </cfRule>
  </conditionalFormatting>
  <conditionalFormatting sqref="R8:U10">
    <cfRule type="cellIs" priority="26" dxfId="0" operator="greaterThan" stopIfTrue="1">
      <formula>0</formula>
    </cfRule>
  </conditionalFormatting>
  <conditionalFormatting sqref="W11:Z16">
    <cfRule type="cellIs" priority="23" dxfId="0" operator="greaterThan" stopIfTrue="1">
      <formula>0</formula>
    </cfRule>
  </conditionalFormatting>
  <conditionalFormatting sqref="R11:U16">
    <cfRule type="cellIs" priority="22" dxfId="0" operator="greaterThan" stopIfTrue="1">
      <formula>0</formula>
    </cfRule>
  </conditionalFormatting>
  <conditionalFormatting sqref="R11:U16">
    <cfRule type="cellIs" priority="21" dxfId="0" operator="greaterThan" stopIfTrue="1">
      <formula>0</formula>
    </cfRule>
  </conditionalFormatting>
  <conditionalFormatting sqref="W17:Z23">
    <cfRule type="cellIs" priority="18" dxfId="0" operator="greaterThan" stopIfTrue="1">
      <formula>0</formula>
    </cfRule>
  </conditionalFormatting>
  <conditionalFormatting sqref="R17:U23">
    <cfRule type="cellIs" priority="17" dxfId="0" operator="greaterThan" stopIfTrue="1">
      <formula>0</formula>
    </cfRule>
  </conditionalFormatting>
  <conditionalFormatting sqref="R17:U23">
    <cfRule type="cellIs" priority="16" dxfId="0" operator="greaterThan" stopIfTrue="1">
      <formula>0</formula>
    </cfRule>
  </conditionalFormatting>
  <conditionalFormatting sqref="W27:Z27">
    <cfRule type="cellIs" priority="10" dxfId="0" operator="greaterThan" stopIfTrue="1">
      <formula>0</formula>
    </cfRule>
  </conditionalFormatting>
  <conditionalFormatting sqref="R27:U27">
    <cfRule type="cellIs" priority="9" dxfId="0" operator="greaterThan" stopIfTrue="1">
      <formula>0</formula>
    </cfRule>
  </conditionalFormatting>
  <conditionalFormatting sqref="R27:U27">
    <cfRule type="cellIs" priority="8" dxfId="0" operator="greaterThan" stopIfTrue="1">
      <formula>0</formula>
    </cfRule>
  </conditionalFormatting>
  <conditionalFormatting sqref="R24:R26">
    <cfRule type="cellIs" priority="7" dxfId="0" operator="greaterThan" stopIfTrue="1">
      <formula>0</formula>
    </cfRule>
  </conditionalFormatting>
  <conditionalFormatting sqref="W40:Z43">
    <cfRule type="cellIs" priority="6" dxfId="0" operator="greaterThan" stopIfTrue="1">
      <formula>0</formula>
    </cfRule>
  </conditionalFormatting>
  <conditionalFormatting sqref="R40:U43">
    <cfRule type="cellIs" priority="5" dxfId="0" operator="greaterThan" stopIfTrue="1">
      <formula>0</formula>
    </cfRule>
  </conditionalFormatting>
  <conditionalFormatting sqref="R40:U43">
    <cfRule type="cellIs" priority="4" dxfId="0" operator="greaterThan" stopIfTrue="1">
      <formula>0</formula>
    </cfRule>
  </conditionalFormatting>
  <conditionalFormatting sqref="W46:Z46">
    <cfRule type="cellIs" priority="3" dxfId="0" operator="greaterThan" stopIfTrue="1">
      <formula>0</formula>
    </cfRule>
  </conditionalFormatting>
  <conditionalFormatting sqref="R46:U46">
    <cfRule type="cellIs" priority="2" dxfId="0" operator="greaterThan" stopIfTrue="1">
      <formula>0</formula>
    </cfRule>
  </conditionalFormatting>
  <conditionalFormatting sqref="R46:U46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skrivankova</dc:creator>
  <cp:keywords/>
  <dc:description/>
  <cp:lastModifiedBy>Your User Name</cp:lastModifiedBy>
  <cp:lastPrinted>2011-12-22T15:26:24Z</cp:lastPrinted>
  <dcterms:created xsi:type="dcterms:W3CDTF">2007-12-19T09:49:08Z</dcterms:created>
  <dcterms:modified xsi:type="dcterms:W3CDTF">2012-01-25T07:42:11Z</dcterms:modified>
  <cp:category/>
  <cp:version/>
  <cp:contentType/>
  <cp:contentStatus/>
</cp:coreProperties>
</file>