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5175" windowWidth="19200" windowHeight="3690" activeTab="2"/>
  </bookViews>
  <sheets>
    <sheet name="1" sheetId="1" r:id="rId1"/>
    <sheet name="2-mimorozpočt. zdroje" sheetId="2" r:id="rId2"/>
    <sheet name="3-ESF" sheetId="3" r:id="rId3"/>
    <sheet name="4" sheetId="4" r:id="rId4"/>
    <sheet name="4a" sheetId="5" r:id="rId5"/>
    <sheet name="4b" sheetId="6" r:id="rId6"/>
    <sheet name="4c" sheetId="7" r:id="rId7"/>
    <sheet name="5-celkem" sheetId="8" r:id="rId8"/>
    <sheet name="5a-ped" sheetId="9" r:id="rId9"/>
    <sheet name="5b-neped" sheetId="10" r:id="rId10"/>
    <sheet name="6-celkem" sheetId="11" r:id="rId11"/>
    <sheet name="6a-ped" sheetId="12" r:id="rId12"/>
    <sheet name="6b-neped" sheetId="13" r:id="rId13"/>
    <sheet name="7a-ped" sheetId="14" r:id="rId14"/>
    <sheet name="7b-neped" sheetId="15" r:id="rId15"/>
    <sheet name="8a-ped" sheetId="16" r:id="rId16"/>
    <sheet name="8b-neped" sheetId="17" r:id="rId17"/>
    <sheet name="9a-ved.ped" sheetId="18" r:id="rId18"/>
    <sheet name="9b-ved.neped" sheetId="19" r:id="rId19"/>
    <sheet name="10" sheetId="20" r:id="rId20"/>
  </sheets>
  <externalReferences>
    <externalReference r:id="rId23"/>
    <externalReference r:id="rId24"/>
  </externalReferences>
  <definedNames>
    <definedName name="AV">#REF!</definedName>
    <definedName name="BIS">#REF!</definedName>
    <definedName name="CBU">#REF!</definedName>
    <definedName name="CSU">#REF!</definedName>
    <definedName name="CUZK">#REF!</definedName>
    <definedName name="GA">#REF!</definedName>
    <definedName name="KPR">#REF!</definedName>
    <definedName name="MDS">#REF!</definedName>
    <definedName name="MF">#REF!</definedName>
    <definedName name="MK">#REF!</definedName>
    <definedName name="MMR">#REF!</definedName>
    <definedName name="MO">#REF!</definedName>
    <definedName name="MPO">#REF!</definedName>
    <definedName name="MPSV">#REF!</definedName>
    <definedName name="MS">#REF!</definedName>
    <definedName name="MSMT">#REF!</definedName>
    <definedName name="MV">#REF!</definedName>
    <definedName name="MZdr">#REF!</definedName>
    <definedName name="MZe">#REF!</definedName>
    <definedName name="MZP">#REF!</definedName>
    <definedName name="MZv">#REF!</definedName>
    <definedName name="_xlnm.Print_Titles" localSheetId="19">'10'!$6:$10</definedName>
    <definedName name="_xlnm.Print_Titles" localSheetId="4">'4a'!$5:$12</definedName>
    <definedName name="_xlnm.Print_Titles" localSheetId="5">'4b'!$5:$12</definedName>
    <definedName name="_xlnm.Print_Titles" localSheetId="6">'4c'!$5:$12</definedName>
    <definedName name="NKU">#REF!</definedName>
    <definedName name="_xlnm.Print_Area" localSheetId="19">'10'!$A$1:$Q$394</definedName>
    <definedName name="_xlnm.Print_Area" localSheetId="11">'6a-ped'!$A$1:$M$28</definedName>
    <definedName name="_xlnm.Print_Area" localSheetId="12">'6b-neped'!$A$1:$M$28</definedName>
    <definedName name="PSP">#REF!</definedName>
    <definedName name="RRTV">#REF!</definedName>
    <definedName name="SP">#REF!</definedName>
    <definedName name="SSHR">#REF!</definedName>
    <definedName name="SUJB">#REF!</definedName>
    <definedName name="UOHS">#REF!</definedName>
    <definedName name="UPV">#REF!</definedName>
    <definedName name="US">#REF!</definedName>
    <definedName name="USIS">#REF!</definedName>
    <definedName name="UV">#REF!</definedName>
  </definedNames>
  <calcPr fullCalcOnLoad="1"/>
</workbook>
</file>

<file path=xl/sharedStrings.xml><?xml version="1.0" encoding="utf-8"?>
<sst xmlns="http://schemas.openxmlformats.org/spreadsheetml/2006/main" count="2087" uniqueCount="395">
  <si>
    <t>Zaměstnanci celkem</t>
  </si>
  <si>
    <t>Krajské a obecní školství</t>
  </si>
  <si>
    <t>Přepočtený</t>
  </si>
  <si>
    <t>Mzdové</t>
  </si>
  <si>
    <t>v tom:</t>
  </si>
  <si>
    <t>průměrný</t>
  </si>
  <si>
    <t>počet</t>
  </si>
  <si>
    <t>prostředky</t>
  </si>
  <si>
    <t>OON</t>
  </si>
  <si>
    <t>platy</t>
  </si>
  <si>
    <t>měsíční</t>
  </si>
  <si>
    <t>zam.</t>
  </si>
  <si>
    <t>celkem v tis. Kč</t>
  </si>
  <si>
    <t>v tis. Kč</t>
  </si>
  <si>
    <t>plat v Kč</t>
  </si>
  <si>
    <t>zaměstnanců</t>
  </si>
  <si>
    <t>celkem</t>
  </si>
  <si>
    <t>RgŠ územních samosprávných celků</t>
  </si>
  <si>
    <t>ČR celkem</t>
  </si>
  <si>
    <t>Hl.m. Praha</t>
  </si>
  <si>
    <t>Středočeský</t>
  </si>
  <si>
    <t>Jihočeský</t>
  </si>
  <si>
    <t>Plzeňský</t>
  </si>
  <si>
    <t>Karlovarský</t>
  </si>
  <si>
    <t>Ústecký kraj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</si>
  <si>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</si>
  <si>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</si>
  <si>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</si>
  <si>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</si>
  <si>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</si>
  <si>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</si>
  <si>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</si>
  <si>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</si>
  <si>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Kč</t>
  </si>
  <si>
    <t>Tabulka č. 3</t>
  </si>
  <si>
    <t>Průměrný</t>
  </si>
  <si>
    <t>Členění průměrného platu podle jednotlivých složek platu v Kč</t>
  </si>
  <si>
    <t>% nenárok.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</si>
  <si>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</si>
  <si>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</si>
  <si>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</si>
  <si>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</si>
  <si>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</si>
  <si>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</si>
  <si>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</si>
  <si>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Ostatní</t>
  </si>
  <si>
    <t>nárokové</t>
  </si>
  <si>
    <t>Osobní</t>
  </si>
  <si>
    <t>Odměny</t>
  </si>
  <si>
    <t xml:space="preserve">nenárokové </t>
  </si>
  <si>
    <t>složek platu</t>
  </si>
  <si>
    <t>bez OON</t>
  </si>
  <si>
    <t>tarify</t>
  </si>
  <si>
    <t>platu</t>
  </si>
  <si>
    <t>za vedeni</t>
  </si>
  <si>
    <t>příplatky</t>
  </si>
  <si>
    <t>přesčasy</t>
  </si>
  <si>
    <t>příplatky a</t>
  </si>
  <si>
    <t>složky</t>
  </si>
  <si>
    <t>z tarifních</t>
  </si>
  <si>
    <t>ze stát. rozpočtu</t>
  </si>
  <si>
    <t>ost.náhrady</t>
  </si>
  <si>
    <t>platů</t>
  </si>
  <si>
    <t xml:space="preserve">Zaměstnanci celkem                      </t>
  </si>
  <si>
    <t>pedagogičtí pracovníci</t>
  </si>
  <si>
    <t>nepedagogičtí pracovníci</t>
  </si>
  <si>
    <t>Počet zaměstnanců a vyplacené mzdové prostředky ze státního rozpočtu, hospodářské činnosti</t>
  </si>
  <si>
    <t xml:space="preserve">    Průměrný evidenční počet pracovníků</t>
  </si>
  <si>
    <t>přepočtené</t>
  </si>
  <si>
    <t>v tom</t>
  </si>
  <si>
    <t>počty</t>
  </si>
  <si>
    <t>z jiné</t>
  </si>
  <si>
    <t>z ostatních</t>
  </si>
  <si>
    <t>rozpočtu</t>
  </si>
  <si>
    <t>činnosti (dříve z HČ)</t>
  </si>
  <si>
    <t>zdrojů</t>
  </si>
  <si>
    <t>Regionální školství</t>
  </si>
  <si>
    <t>Prostředky na platy v tis. Kč</t>
  </si>
  <si>
    <t>Prům.měsíč.</t>
  </si>
  <si>
    <t xml:space="preserve">plat v Kč </t>
  </si>
  <si>
    <t xml:space="preserve">plat </t>
  </si>
  <si>
    <t>z fondu</t>
  </si>
  <si>
    <t>celkem vč.</t>
  </si>
  <si>
    <t>v Kč ze stát.</t>
  </si>
  <si>
    <t>odměn</t>
  </si>
  <si>
    <t>mimor.zdrojů</t>
  </si>
  <si>
    <t>Ostatní osobní náklady v tis. Kč</t>
  </si>
  <si>
    <t>Tabulka č. 4</t>
  </si>
  <si>
    <t>(s vyjádřením absolutní změny a procentuálního vyjádření)</t>
  </si>
  <si>
    <t>% nenárokových</t>
  </si>
  <si>
    <t>nenárokové</t>
  </si>
  <si>
    <t>RgŠ celkem</t>
  </si>
  <si>
    <t>RgŠ - pedagogové</t>
  </si>
  <si>
    <t>RgŠ - nepedagogové</t>
  </si>
  <si>
    <t>Tabulka č. 4a</t>
  </si>
  <si>
    <t>Zamestnanci celkem</t>
  </si>
  <si>
    <t>Celkem ČR</t>
  </si>
  <si>
    <t>rok 2003</t>
  </si>
  <si>
    <t>rok 2002</t>
  </si>
  <si>
    <t>25 základní umělecké školy</t>
  </si>
  <si>
    <t>31 střední odborná učiliště</t>
  </si>
  <si>
    <t>32 gymnázia</t>
  </si>
  <si>
    <t>37 střediska prakt. vyuč.</t>
  </si>
  <si>
    <t>41 vyšší odborné školy</t>
  </si>
  <si>
    <t>55 Speciální pedagogická cen</t>
  </si>
  <si>
    <t>57 internáty speciálních MŠ</t>
  </si>
  <si>
    <t>58 internáty speciálních ZŠ</t>
  </si>
  <si>
    <t>59 internáty speciálních SŠ</t>
  </si>
  <si>
    <t>87 vých. ústavy pro mládež</t>
  </si>
  <si>
    <t>92 školní jídelny MŠ a ZŠ</t>
  </si>
  <si>
    <t>93 školní jídelny SŠ</t>
  </si>
  <si>
    <t>94 služba škole</t>
  </si>
  <si>
    <t>95 střediska inf. technolog.</t>
  </si>
  <si>
    <t>96 plavecké školy</t>
  </si>
  <si>
    <t>97 školní hospodářství</t>
  </si>
  <si>
    <t>99 jiná účelová zařízení</t>
  </si>
  <si>
    <t>Tabulka č. 4b</t>
  </si>
  <si>
    <t>Pedagogičtí pracovníci</t>
  </si>
  <si>
    <t>Tabulka č. 4c</t>
  </si>
  <si>
    <t>Nepedagogičtí pracovníci</t>
  </si>
  <si>
    <t>Pracovníci celkem</t>
  </si>
  <si>
    <t>rok  2002</t>
  </si>
  <si>
    <t>rok  2001*</t>
  </si>
  <si>
    <t>rok  2000**</t>
  </si>
  <si>
    <t>rok 1999</t>
  </si>
  <si>
    <t>rok 1998</t>
  </si>
  <si>
    <t>rok 1997</t>
  </si>
  <si>
    <t>rok 1996***</t>
  </si>
  <si>
    <t>vč delimitace MH MZdr</t>
  </si>
  <si>
    <t>bez delimitace MH,MZDr</t>
  </si>
  <si>
    <t xml:space="preserve"> 2003/2002 v ABS.vyj.</t>
  </si>
  <si>
    <t xml:space="preserve"> 2003/ 2002 v %</t>
  </si>
  <si>
    <t>2003/2001 v ABS.vyj.</t>
  </si>
  <si>
    <t>2003/2001 v  %</t>
  </si>
  <si>
    <t>rok 2001*</t>
  </si>
  <si>
    <t>rok 2000**</t>
  </si>
  <si>
    <t>** do roku 2000 vč. bylo RgŠ bez dělení na RgŠ ÚC a RgŠ PŘO</t>
  </si>
  <si>
    <t>delimitace z MH</t>
  </si>
  <si>
    <t>delimitace z MZdr</t>
  </si>
  <si>
    <t>Tabulka č. 5</t>
  </si>
  <si>
    <t>Tabulka č. 6</t>
  </si>
  <si>
    <t>KRAJSKÉ A OBECNÍ ŠKOLSTVÍ</t>
  </si>
  <si>
    <t>Tabulka č. 6a</t>
  </si>
  <si>
    <t>Tabulka č. 6b</t>
  </si>
  <si>
    <t>Tabulka č. 7a</t>
  </si>
  <si>
    <t>Tabulka č. 7b</t>
  </si>
  <si>
    <t>Tabulka č. 8b</t>
  </si>
  <si>
    <t>Počet zaměstnanců</t>
  </si>
  <si>
    <t>Průměrný měsíční plat v Kč</t>
  </si>
  <si>
    <t>Nenároková složka platu v Kč</t>
  </si>
  <si>
    <t xml:space="preserve">Zvýšení či snížení počtu </t>
  </si>
  <si>
    <t>Absol.výše</t>
  </si>
  <si>
    <t xml:space="preserve">Zvýšení či snížení nenárokové </t>
  </si>
  <si>
    <t>měsíčního platu v Kč</t>
  </si>
  <si>
    <t>složky platu v Kč</t>
  </si>
  <si>
    <t>platu v Kč</t>
  </si>
  <si>
    <t>v ABS. vyj.</t>
  </si>
  <si>
    <t>v % vyj.</t>
  </si>
  <si>
    <t>Tabulka č. 9a</t>
  </si>
  <si>
    <t xml:space="preserve">Pedagogičtí pracovníci </t>
  </si>
  <si>
    <t>KRAJSKÉ  A OBECNÍ ŠKOLSTVÍ</t>
  </si>
  <si>
    <t>Přep.počet</t>
  </si>
  <si>
    <t xml:space="preserve">% </t>
  </si>
  <si>
    <t>Snížení</t>
  </si>
  <si>
    <t>počet zaměstn.</t>
  </si>
  <si>
    <t>vedoucích</t>
  </si>
  <si>
    <t>bez ved.prac.</t>
  </si>
  <si>
    <t>měs.plat</t>
  </si>
  <si>
    <t>prům.měs.platu</t>
  </si>
  <si>
    <t>územních samosprávných celků</t>
  </si>
  <si>
    <t>bez ved. prac.</t>
  </si>
  <si>
    <t>pracovníků</t>
  </si>
  <si>
    <t>ped.celkem</t>
  </si>
  <si>
    <t>ped.ved.prac.</t>
  </si>
  <si>
    <t>o prům.měs.plat</t>
  </si>
  <si>
    <t>bez OON v Kč</t>
  </si>
  <si>
    <t>ved.prac. v Kč</t>
  </si>
  <si>
    <t xml:space="preserve">Nepedagogičtí pracovníci </t>
  </si>
  <si>
    <t>zam.celkem</t>
  </si>
  <si>
    <t>ved.prac.</t>
  </si>
  <si>
    <t>Počet</t>
  </si>
  <si>
    <t>Porovnání počtu</t>
  </si>
  <si>
    <t>Snížení prům.</t>
  </si>
  <si>
    <t>Porovnání</t>
  </si>
  <si>
    <t xml:space="preserve">vedoucích </t>
  </si>
  <si>
    <t xml:space="preserve">ved.pracovníků </t>
  </si>
  <si>
    <t>měs.platu o prům.</t>
  </si>
  <si>
    <t>vlivu</t>
  </si>
  <si>
    <t>zam. celkem</t>
  </si>
  <si>
    <t>měs.plat ved.prac.</t>
  </si>
  <si>
    <t>rok 2004</t>
  </si>
  <si>
    <t>2004/2003 v ABS.vyj.</t>
  </si>
  <si>
    <t>2004/2003 v %</t>
  </si>
  <si>
    <t>2004/2002 v ABS.vyj.</t>
  </si>
  <si>
    <t>2004/2002 v %</t>
  </si>
  <si>
    <t>2004/2001 v ABS.vyj.</t>
  </si>
  <si>
    <t>2004/2001 v %</t>
  </si>
  <si>
    <t>2004/2001 v  %</t>
  </si>
  <si>
    <t xml:space="preserve"> 2004/2003 v ABS.vyj.</t>
  </si>
  <si>
    <t xml:space="preserve"> 2004/ 2003 v %</t>
  </si>
  <si>
    <t xml:space="preserve"> 2004/2002 v ABS.vyj.</t>
  </si>
  <si>
    <t xml:space="preserve"> 2004/ 2002 v %</t>
  </si>
  <si>
    <t xml:space="preserve"> 2004/2001 v ABS.vyj.</t>
  </si>
  <si>
    <t xml:space="preserve"> 2004/2001 v %</t>
  </si>
  <si>
    <t xml:space="preserve">*** rok 1996 - proběhla do regionálního školství delimitace z MH a MZdr </t>
  </si>
  <si>
    <t>celorok 2005/celorok 2004 v ABS.vyj.</t>
  </si>
  <si>
    <t>celorok 2005/celorok 2004 v %</t>
  </si>
  <si>
    <t>rok 2005</t>
  </si>
  <si>
    <t>2005/2003 v ABS.vyj.</t>
  </si>
  <si>
    <t>2005/2004 v ABS.vyj.</t>
  </si>
  <si>
    <t>2005/2004 v %</t>
  </si>
  <si>
    <t>2005/2003 v %</t>
  </si>
  <si>
    <t>2005/2002 v ABS.vyj.</t>
  </si>
  <si>
    <t>2005/2002 v %</t>
  </si>
  <si>
    <t>2005/2001 v ABS.vyj.</t>
  </si>
  <si>
    <t>2005/2001 v %</t>
  </si>
  <si>
    <t>Zvýšení či snížení prům.</t>
  </si>
  <si>
    <t xml:space="preserve">*Přespočetné </t>
  </si>
  <si>
    <t>hodiny</t>
  </si>
  <si>
    <t xml:space="preserve">RgŠ celkem </t>
  </si>
  <si>
    <t>rok 2006</t>
  </si>
  <si>
    <t>2006/2004 v ABS.vyj.</t>
  </si>
  <si>
    <t>2006/2005 v ABS.vyj.</t>
  </si>
  <si>
    <t>2006/2005 v %</t>
  </si>
  <si>
    <t>2006/2004 v %</t>
  </si>
  <si>
    <t>2006/2003 v ABS.vyj.</t>
  </si>
  <si>
    <t>2006/2003 v %</t>
  </si>
  <si>
    <t>2006/2002 v ABS.vyj.</t>
  </si>
  <si>
    <t>2006/2002 v %</t>
  </si>
  <si>
    <t>2006/2001 v ABS.vyj.</t>
  </si>
  <si>
    <t>2006/2001 v %</t>
  </si>
  <si>
    <t>11 MŠ</t>
  </si>
  <si>
    <t>21 ZŠ</t>
  </si>
  <si>
    <t>42 Konzervatoře</t>
  </si>
  <si>
    <t>33 Střední školy</t>
  </si>
  <si>
    <t>71 Jazykové školy s právem stát. zkoušky</t>
  </si>
  <si>
    <t>73 Zař.pro dal.vzděl.ped.prac.</t>
  </si>
  <si>
    <t>81 Školní družiny a kluby (pro všechny typy škol)</t>
  </si>
  <si>
    <t>82 Školy v přírodě-školská výchovná a ubyt. zař.</t>
  </si>
  <si>
    <t>83 Škol.zařízení pro zájmové vzděl.</t>
  </si>
  <si>
    <t>84 Domovy mládeže-školská výchovná a ubyt. zař.</t>
  </si>
  <si>
    <t>85 Dětské domovy se školou (do 30.6.2004 patřil i DVÚ)</t>
  </si>
  <si>
    <t>86 Dětské domovy (rodinného,inter.typu vč.jíd.)</t>
  </si>
  <si>
    <t>91 Poradenská zařízení (dříve PEPSY)</t>
  </si>
  <si>
    <t>57 Internáty škol-spec.vzděl.potř.(MŠ,ZŠ,SŠ)</t>
  </si>
  <si>
    <t>56 SŠ-pro studenty se spec.vzděl.potř.</t>
  </si>
  <si>
    <t>52 ZŠ pro žáky se spec.vzděl.potř.</t>
  </si>
  <si>
    <t>51 MŠ pro děti se spec.vzděl.potř.</t>
  </si>
  <si>
    <t>35 Škola s rozšířenou výukou sport.zaměření</t>
  </si>
  <si>
    <t>55 Speciální pedagogická centra</t>
  </si>
  <si>
    <t>MŠMT, odbor 26</t>
  </si>
  <si>
    <t xml:space="preserve"> Ostatní</t>
  </si>
  <si>
    <t>MŠMT,odbor 26</t>
  </si>
  <si>
    <t>Krajské a obecní školství - pro informaci</t>
  </si>
  <si>
    <t>rok 2007</t>
  </si>
  <si>
    <t xml:space="preserve">Přespočetné </t>
  </si>
  <si>
    <t>2007/2006 v ABS.vyj.</t>
  </si>
  <si>
    <t>2007/2006 v %</t>
  </si>
  <si>
    <t>2007/2005 v ABS.vyj.</t>
  </si>
  <si>
    <t>2007/2005 v %</t>
  </si>
  <si>
    <t>2007/2004 v ABS.vyj.</t>
  </si>
  <si>
    <t>2007/2004 v %</t>
  </si>
  <si>
    <t>2007/2003 v ABS.vyj.</t>
  </si>
  <si>
    <t>2007/2003 v %</t>
  </si>
  <si>
    <t>2007/2002 v ABS.vyj.</t>
  </si>
  <si>
    <t>2007/2002 v %</t>
  </si>
  <si>
    <t>2007/2001 v ABS.vyj.</t>
  </si>
  <si>
    <t>2007/2001 v %</t>
  </si>
  <si>
    <t xml:space="preserve">Pedagogičtí pracovníci - vedoucí </t>
  </si>
  <si>
    <t>Příplatek</t>
  </si>
  <si>
    <t xml:space="preserve"> ved.prac.</t>
  </si>
  <si>
    <t>vedoucího prac. v Kč</t>
  </si>
  <si>
    <t>krajské členění</t>
  </si>
  <si>
    <t>v ABS.vyj.</t>
  </si>
  <si>
    <t xml:space="preserve">Nepedagogičtí pracovníci - vedoucí </t>
  </si>
  <si>
    <t>* od roku 2001 probíha reforma školství, kdy je regionální školství již děleno na RgŠ ÚSC a RgŠ PŘO; v databázi RgŠ ÚSC jsou zahrnuty Mgr.škol Prahy</t>
  </si>
  <si>
    <t>Ostatní příplatky a ost.náhrady; pouze v roce 2005 jsou vč. přespočetných hodin</t>
  </si>
  <si>
    <t>-</t>
  </si>
  <si>
    <t xml:space="preserve">Další platy do roku 2004                                                                  </t>
  </si>
  <si>
    <t xml:space="preserve">Přespočetné hodiny od r.2006 </t>
  </si>
  <si>
    <t>ze státního vč. ESF</t>
  </si>
  <si>
    <t>rok 2008</t>
  </si>
  <si>
    <t>2008/2007 v ABS.vyj.</t>
  </si>
  <si>
    <t>2008/2007 v %</t>
  </si>
  <si>
    <t>2008/2006 v ABS.vyj.</t>
  </si>
  <si>
    <t>2008/2006 v %</t>
  </si>
  <si>
    <t>2008/2005 v ABS.vyj.</t>
  </si>
  <si>
    <t>2008/2005 v %</t>
  </si>
  <si>
    <t>2008/2004 v ABS.vyj.</t>
  </si>
  <si>
    <t>2008/2004 v %</t>
  </si>
  <si>
    <t>2008/2003 v ABS.vyj.</t>
  </si>
  <si>
    <t>2008/2002 v ABS.vyj.</t>
  </si>
  <si>
    <t>2008/2002 v %</t>
  </si>
  <si>
    <t>2008/2001 v ABS.vyj.</t>
  </si>
  <si>
    <t>2008/2001 v %</t>
  </si>
  <si>
    <t>2008/2003 v %</t>
  </si>
  <si>
    <t>rok 2009</t>
  </si>
  <si>
    <t>z celkového</t>
  </si>
  <si>
    <t>2009/2008 v ABS.vyj.</t>
  </si>
  <si>
    <t>2009/2008 v %</t>
  </si>
  <si>
    <t>2009/2007 v ABS.vyj.</t>
  </si>
  <si>
    <t>2009/2007 v %</t>
  </si>
  <si>
    <t>2009/2006 v ABS.vyj.</t>
  </si>
  <si>
    <t>2009/2006 v %</t>
  </si>
  <si>
    <t>2009/2005 v ABS.vyj.</t>
  </si>
  <si>
    <t>2009/2005 v %</t>
  </si>
  <si>
    <t>2009/2004 v ABS.vyj.</t>
  </si>
  <si>
    <t>2009/2004 v %</t>
  </si>
  <si>
    <t>2009/2003 v ABS.vyj.</t>
  </si>
  <si>
    <t>2009/2003 v %</t>
  </si>
  <si>
    <t>2009/2002 v ABS.vyj.</t>
  </si>
  <si>
    <t>2009/2002 v %</t>
  </si>
  <si>
    <t>2009/2001 v ABS.vyj.</t>
  </si>
  <si>
    <t>2009/2001 v %</t>
  </si>
  <si>
    <t>z prům. měs.</t>
  </si>
  <si>
    <t>ROK 2010</t>
  </si>
  <si>
    <t>celorok 2010/celorok 2009 v ABS.vyj.</t>
  </si>
  <si>
    <t>celorok 2010/celorok 2009 v %</t>
  </si>
  <si>
    <t>za rok 2010</t>
  </si>
  <si>
    <t>rok 2010</t>
  </si>
  <si>
    <t>v roce 2010 v abs.vyj.</t>
  </si>
  <si>
    <t>2010/2009 v %</t>
  </si>
  <si>
    <t>2010/2009 v ABS.vyj.</t>
  </si>
  <si>
    <t>2010/2007 v ABS.vyj.</t>
  </si>
  <si>
    <t>2010/2008 v ABS.vyj.</t>
  </si>
  <si>
    <t>2010/2008 v %</t>
  </si>
  <si>
    <t>2010/2007 v %</t>
  </si>
  <si>
    <t>2010/2006 v ABS.vyj.</t>
  </si>
  <si>
    <t>2010/2006 v %</t>
  </si>
  <si>
    <t>2010/2005 v ABS.vyj.</t>
  </si>
  <si>
    <t>2010/2005 v %</t>
  </si>
  <si>
    <t>2010/2004 v ABS.vyj.</t>
  </si>
  <si>
    <t>2010/2004 v %</t>
  </si>
  <si>
    <t>2010/2003 v ABS.vyj.</t>
  </si>
  <si>
    <t>2010/2003 v %</t>
  </si>
  <si>
    <t>2010/2002 v ABS.vyj.</t>
  </si>
  <si>
    <t>2010/2002 v %</t>
  </si>
  <si>
    <t>2010/2001 v ABS.vyj.</t>
  </si>
  <si>
    <t>2010/2001 v %</t>
  </si>
  <si>
    <t>Tabulka č. 1</t>
  </si>
  <si>
    <t>Tabulka č. 2</t>
  </si>
  <si>
    <t>92 Zařízení školského stravování  (MŠ,ZŠ,SŠ)</t>
  </si>
  <si>
    <t>Tabulka č. 5a</t>
  </si>
  <si>
    <t>Tabulka č. 5b</t>
  </si>
  <si>
    <t>Tabulka č.8a</t>
  </si>
  <si>
    <t>Tabulka č.9b</t>
  </si>
  <si>
    <t>Počet zaměstnanců, průměrný měsíční plat a jeho jednotlivé složky v RgŠ územních samosprávných celků za rok 2011</t>
  </si>
  <si>
    <t>ostatních mimorozpočtových zdrojů, fondu odměn za rok 2011</t>
  </si>
  <si>
    <r>
      <t xml:space="preserve">Zaměstnanci a mzdové prostředkyza rok 2011 z </t>
    </r>
    <r>
      <rPr>
        <b/>
        <u val="single"/>
        <sz val="16"/>
        <rFont val="Arial CE"/>
        <family val="0"/>
      </rPr>
      <t>Evropských strukturálních fondů</t>
    </r>
  </si>
  <si>
    <t>ROK 2011</t>
  </si>
  <si>
    <t>Porovnání skutečností dosažené u limitů mzdové regulace v RgŠ za rok 2011 k roku 2010</t>
  </si>
  <si>
    <t>celorok 2011/celorok 2010 v ABS.vyj.</t>
  </si>
  <si>
    <t>Počet zaměstnanců, průměrný měsíční plat a jeho jednotlivé složky podle jednotlivých krajů za rok 2011</t>
  </si>
  <si>
    <t>Porovnání skutečnosti dosažené u limitů mzdové regulace RgŠ za rok 2011 ke skutečnosti roku 2010</t>
  </si>
  <si>
    <t>celorok 2011/celorok 2010 v %</t>
  </si>
  <si>
    <t>Porovnání skutečností dosažené u limitů mzdové regulace v RgŠ za rok 2011 k roku 2010 (po jednotlivých typech zařízení)</t>
  </si>
  <si>
    <t>rok 2011</t>
  </si>
  <si>
    <t>v roce 2011 oproti roku 2010</t>
  </si>
  <si>
    <t>Počet zaměstnanců a jejich průměrné měsíční platy bez vedoucích pracovníků v roce 2011</t>
  </si>
  <si>
    <t>v roce 2011 oproti</t>
  </si>
  <si>
    <t>roku 2010 v ABS.vyj.</t>
  </si>
  <si>
    <t>Porovnání procenta vedoucích pracovníků a vlivu jejich průměrných měsíčních platů na platy zaměstnanců RgŠ v roce 2011 oproti roku 2010</t>
  </si>
  <si>
    <t>v roce 2011 v abs.vyj.</t>
  </si>
  <si>
    <t>roku 2011</t>
  </si>
  <si>
    <t>k roku 2010 v abs.vyj.</t>
  </si>
  <si>
    <t>Porovnání počtu ved.pracovníků v roce 2011 oproti roku 2010</t>
  </si>
  <si>
    <t>Porovnání prům. měs. platů v Kč ved. prac. v  roce 2011 oproti  roku 2010</t>
  </si>
  <si>
    <t>Porovnání příplatku za vedení v Kč ved. prac. v roce 2011 oproti  roku 2010</t>
  </si>
  <si>
    <t>Porovnání počtu vedoucích pracovníků RgŠ a jejich průměrných měsíčních platů  v roce 2011 oproti roku 2010</t>
  </si>
  <si>
    <t>Smluvní</t>
  </si>
  <si>
    <t>za rok 2011</t>
  </si>
  <si>
    <t>Tabulka č. 10</t>
  </si>
  <si>
    <t>Vývojová řada počtu zaměstnanců, průměrného měsíčního platu a jeho jednotlivých složek RgŠ ÚSC v letech 2001-2011</t>
  </si>
  <si>
    <t>od r. 2011</t>
  </si>
  <si>
    <t>2011/2010 v ABS.vyj.</t>
  </si>
  <si>
    <t>2011/2010 v %</t>
  </si>
  <si>
    <t>2011/2009 v ABS.vyj.</t>
  </si>
  <si>
    <t>2011/2009 v %</t>
  </si>
  <si>
    <t>2011/2008 v ABS.vyj.</t>
  </si>
  <si>
    <t>2011/2008 v %</t>
  </si>
  <si>
    <t>2011/2007 v ABS.vyj.</t>
  </si>
  <si>
    <t>2011/2007 v %</t>
  </si>
  <si>
    <t>2011/2006 v ABS.vyj.</t>
  </si>
  <si>
    <t>2011/2006 v %</t>
  </si>
  <si>
    <t>2011/2005 v ABS.vyj.</t>
  </si>
  <si>
    <t>2011/2005 v %</t>
  </si>
  <si>
    <t>2011/2004 v ABS.vyj.</t>
  </si>
  <si>
    <t>2011/2004 v %</t>
  </si>
  <si>
    <t>2011/2003 v ABS.vyj.</t>
  </si>
  <si>
    <t>2011/2003 v %</t>
  </si>
  <si>
    <t>2011/2002 v ABS.vyj.</t>
  </si>
  <si>
    <t>2011/2002 v %</t>
  </si>
  <si>
    <t>2011/2001 v ABS.vyj.</t>
  </si>
  <si>
    <t>2011/2001 v %</t>
  </si>
  <si>
    <t>x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</si>
</sst>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  <numFmt numFmtId="167" formatCode="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000000000"/>
    <numFmt numFmtId="178" formatCode="0.00000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[$-405]d\.\ mmmm\ yyyy"/>
    <numFmt numFmtId="185" formatCode="000\ 00"/>
    <numFmt numFmtId="186" formatCode="_-* #,##0.0\ _K_č_-;\-* #,##0.0\ _K_č_-;_-* &quot;-&quot;??\ _K_č_-;_-@_-"/>
    <numFmt numFmtId="187" formatCode="#,##0_ ;\-#,##0\ "/>
    <numFmt numFmtId="188" formatCode="d/m;@"/>
    <numFmt numFmtId="189" formatCode="#,##0&quot; &quot;"/>
    <numFmt numFmtId="190" formatCode="#,##0.0_ ;\-#,##0.0\ "/>
    <numFmt numFmtId="191" formatCode="#,##0;[Red]#,##0"/>
    <numFmt numFmtId="192" formatCode="#,##0\ &quot;Kč&quot;"/>
    <numFmt numFmtId="193" formatCode="#,##0\ \K\č"/>
    <numFmt numFmtId="194" formatCode="0.0E+00"/>
    <numFmt numFmtId="195" formatCode="0E+00"/>
    <numFmt numFmtId="196" formatCode="#,##0.000000000"/>
  </numFmts>
  <fonts count="11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3"/>
      <name val="Arial CE"/>
      <family val="0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sz val="20"/>
      <name val="Arial CE"/>
      <family val="2"/>
    </font>
    <font>
      <b/>
      <sz val="30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i/>
      <sz val="14"/>
      <name val="Arial CE"/>
      <family val="0"/>
    </font>
    <font>
      <sz val="12"/>
      <color indexed="10"/>
      <name val="Arial CE"/>
      <family val="2"/>
    </font>
    <font>
      <sz val="16"/>
      <color indexed="10"/>
      <name val="Arial CE"/>
      <family val="2"/>
    </font>
    <font>
      <b/>
      <sz val="8"/>
      <name val="Times New Roman CE"/>
      <family val="1"/>
    </font>
    <font>
      <sz val="10"/>
      <name val="Arial"/>
      <family val="2"/>
    </font>
    <font>
      <b/>
      <sz val="16"/>
      <color indexed="8"/>
      <name val="Arial CE"/>
      <family val="2"/>
    </font>
    <font>
      <b/>
      <sz val="11"/>
      <color indexed="8"/>
      <name val="Arial CE"/>
      <family val="2"/>
    </font>
    <font>
      <b/>
      <sz val="17"/>
      <name val="Times New Roman"/>
      <family val="1"/>
    </font>
    <font>
      <i/>
      <sz val="16"/>
      <name val="Arial CE"/>
      <family val="0"/>
    </font>
    <font>
      <sz val="13"/>
      <color indexed="8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b/>
      <sz val="12"/>
      <color indexed="8"/>
      <name val="Times New Roman CE"/>
      <family val="1"/>
    </font>
    <font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20"/>
      <color indexed="8"/>
      <name val="Arial CE"/>
      <family val="2"/>
    </font>
    <font>
      <sz val="16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i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i/>
      <sz val="12"/>
      <color indexed="8"/>
      <name val="Arial CE"/>
      <family val="2"/>
    </font>
    <font>
      <sz val="9"/>
      <color indexed="8"/>
      <name val="Arial CE"/>
      <family val="2"/>
    </font>
    <font>
      <i/>
      <sz val="14"/>
      <color indexed="8"/>
      <name val="Arial CE"/>
      <family val="2"/>
    </font>
    <font>
      <b/>
      <sz val="26"/>
      <color indexed="8"/>
      <name val="Arial CE"/>
      <family val="0"/>
    </font>
    <font>
      <b/>
      <sz val="2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name val="Arial CE"/>
      <family val="0"/>
    </font>
    <font>
      <b/>
      <sz val="8"/>
      <color indexed="10"/>
      <name val="Arial CE"/>
      <family val="2"/>
    </font>
    <font>
      <b/>
      <i/>
      <sz val="22"/>
      <name val="Arial CE"/>
      <family val="2"/>
    </font>
    <font>
      <b/>
      <sz val="22"/>
      <name val="Arial CE"/>
      <family val="2"/>
    </font>
    <font>
      <b/>
      <u val="doubleAccounting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0"/>
    </font>
    <font>
      <b/>
      <sz val="11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theme="0"/>
      <name val="Arial CE"/>
      <family val="0"/>
    </font>
    <font>
      <b/>
      <sz val="11"/>
      <color theme="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189" fontId="0" fillId="0" borderId="0">
      <alignment/>
      <protection/>
    </xf>
    <xf numFmtId="43" fontId="0" fillId="0" borderId="0" applyFont="0" applyFill="0" applyBorder="0" applyAlignment="0" applyProtection="0"/>
    <xf numFmtId="41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12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 horizontal="left"/>
    </xf>
    <xf numFmtId="3" fontId="0" fillId="0" borderId="0" xfId="0" applyNumberForma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5" fontId="9" fillId="0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18" fillId="33" borderId="18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 vertical="top"/>
    </xf>
    <xf numFmtId="1" fontId="8" fillId="0" borderId="0" xfId="0" applyNumberFormat="1" applyFont="1" applyFill="1" applyAlignment="1">
      <alignment horizontal="right" vertical="center"/>
    </xf>
    <xf numFmtId="166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left"/>
    </xf>
    <xf numFmtId="166" fontId="9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166" fontId="9" fillId="0" borderId="14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/>
    </xf>
    <xf numFmtId="166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3" fillId="0" borderId="11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166" fontId="13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" fontId="13" fillId="0" borderId="1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166" fontId="13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18" fillId="0" borderId="25" xfId="0" applyFont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166" fontId="19" fillId="0" borderId="2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166" fontId="19" fillId="0" borderId="14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0" applyFont="1" applyFill="1" applyAlignment="1">
      <alignment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11" fillId="0" borderId="3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7" fillId="0" borderId="29" xfId="0" applyFont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Fill="1" applyAlignment="1">
      <alignment vertical="top"/>
    </xf>
    <xf numFmtId="167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vertical="top"/>
    </xf>
    <xf numFmtId="166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167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17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166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6" fillId="0" borderId="39" xfId="0" applyNumberFormat="1" applyFont="1" applyFill="1" applyBorder="1" applyAlignment="1">
      <alignment horizontal="center"/>
    </xf>
    <xf numFmtId="3" fontId="16" fillId="0" borderId="40" xfId="0" applyNumberFormat="1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22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166" fontId="16" fillId="0" borderId="14" xfId="0" applyNumberFormat="1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center"/>
    </xf>
    <xf numFmtId="3" fontId="16" fillId="0" borderId="23" xfId="0" applyNumberFormat="1" applyFont="1" applyFill="1" applyBorder="1" applyAlignment="1">
      <alignment horizontal="center"/>
    </xf>
    <xf numFmtId="3" fontId="16" fillId="0" borderId="24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 horizontal="center"/>
    </xf>
    <xf numFmtId="0" fontId="7" fillId="0" borderId="41" xfId="0" applyFont="1" applyBorder="1" applyAlignment="1">
      <alignment/>
    </xf>
    <xf numFmtId="166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18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7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3" fontId="18" fillId="0" borderId="46" xfId="0" applyNumberFormat="1" applyFont="1" applyBorder="1" applyAlignment="1">
      <alignment horizontal="right"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166" fontId="5" fillId="0" borderId="46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5" fillId="0" borderId="46" xfId="0" applyNumberFormat="1" applyFont="1" applyBorder="1" applyAlignment="1">
      <alignment/>
    </xf>
    <xf numFmtId="166" fontId="5" fillId="0" borderId="47" xfId="0" applyNumberFormat="1" applyFont="1" applyBorder="1" applyAlignment="1">
      <alignment/>
    </xf>
    <xf numFmtId="166" fontId="5" fillId="0" borderId="48" xfId="0" applyNumberFormat="1" applyFont="1" applyBorder="1" applyAlignment="1">
      <alignment/>
    </xf>
    <xf numFmtId="166" fontId="5" fillId="0" borderId="48" xfId="0" applyNumberFormat="1" applyFont="1" applyBorder="1" applyAlignment="1">
      <alignment horizontal="center"/>
    </xf>
    <xf numFmtId="166" fontId="5" fillId="0" borderId="49" xfId="0" applyNumberFormat="1" applyFont="1" applyBorder="1" applyAlignment="1">
      <alignment/>
    </xf>
    <xf numFmtId="0" fontId="0" fillId="0" borderId="46" xfId="0" applyBorder="1" applyAlignment="1">
      <alignment/>
    </xf>
    <xf numFmtId="166" fontId="0" fillId="0" borderId="46" xfId="0" applyNumberFormat="1" applyBorder="1" applyAlignment="1">
      <alignment horizontal="right"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/>
    </xf>
    <xf numFmtId="0" fontId="15" fillId="0" borderId="46" xfId="0" applyFont="1" applyBorder="1" applyAlignment="1">
      <alignment/>
    </xf>
    <xf numFmtId="3" fontId="12" fillId="0" borderId="46" xfId="0" applyNumberFormat="1" applyFont="1" applyBorder="1" applyAlignment="1">
      <alignment horizontal="right"/>
    </xf>
    <xf numFmtId="3" fontId="12" fillId="0" borderId="46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3" fontId="12" fillId="0" borderId="48" xfId="0" applyNumberFormat="1" applyFont="1" applyBorder="1" applyAlignment="1">
      <alignment/>
    </xf>
    <xf numFmtId="3" fontId="12" fillId="0" borderId="48" xfId="0" applyNumberFormat="1" applyFont="1" applyBorder="1" applyAlignment="1">
      <alignment horizontal="center"/>
    </xf>
    <xf numFmtId="3" fontId="12" fillId="0" borderId="49" xfId="0" applyNumberFormat="1" applyFont="1" applyBorder="1" applyAlignment="1">
      <alignment/>
    </xf>
    <xf numFmtId="0" fontId="4" fillId="0" borderId="46" xfId="0" applyFont="1" applyBorder="1" applyAlignment="1">
      <alignment/>
    </xf>
    <xf numFmtId="166" fontId="9" fillId="0" borderId="46" xfId="0" applyNumberFormat="1" applyFont="1" applyBorder="1" applyAlignment="1">
      <alignment horizontal="right"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48" xfId="0" applyNumberFormat="1" applyFont="1" applyBorder="1" applyAlignment="1">
      <alignment horizontal="center"/>
    </xf>
    <xf numFmtId="3" fontId="9" fillId="0" borderId="4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9" fillId="0" borderId="46" xfId="0" applyNumberFormat="1" applyFont="1" applyBorder="1" applyAlignment="1">
      <alignment/>
    </xf>
    <xf numFmtId="166" fontId="9" fillId="0" borderId="47" xfId="0" applyNumberFormat="1" applyFont="1" applyBorder="1" applyAlignment="1">
      <alignment/>
    </xf>
    <xf numFmtId="166" fontId="9" fillId="0" borderId="48" xfId="0" applyNumberFormat="1" applyFont="1" applyBorder="1" applyAlignment="1">
      <alignment/>
    </xf>
    <xf numFmtId="166" fontId="9" fillId="0" borderId="48" xfId="0" applyNumberFormat="1" applyFont="1" applyBorder="1" applyAlignment="1">
      <alignment horizontal="center"/>
    </xf>
    <xf numFmtId="166" fontId="9" fillId="0" borderId="49" xfId="0" applyNumberFormat="1" applyFont="1" applyBorder="1" applyAlignment="1">
      <alignment/>
    </xf>
    <xf numFmtId="2" fontId="12" fillId="0" borderId="48" xfId="0" applyNumberFormat="1" applyFont="1" applyBorder="1" applyAlignment="1">
      <alignment/>
    </xf>
    <xf numFmtId="3" fontId="12" fillId="0" borderId="49" xfId="0" applyNumberFormat="1" applyFont="1" applyFill="1" applyBorder="1" applyAlignment="1">
      <alignment horizontal="right"/>
    </xf>
    <xf numFmtId="3" fontId="9" fillId="0" borderId="47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166" fontId="9" fillId="0" borderId="50" xfId="0" applyNumberFormat="1" applyFont="1" applyBorder="1" applyAlignment="1">
      <alignment horizontal="right"/>
    </xf>
    <xf numFmtId="166" fontId="9" fillId="0" borderId="50" xfId="0" applyNumberFormat="1" applyFont="1" applyBorder="1" applyAlignment="1">
      <alignment/>
    </xf>
    <xf numFmtId="166" fontId="9" fillId="0" borderId="51" xfId="0" applyNumberFormat="1" applyFont="1" applyBorder="1" applyAlignment="1">
      <alignment/>
    </xf>
    <xf numFmtId="166" fontId="9" fillId="0" borderId="52" xfId="0" applyNumberFormat="1" applyFont="1" applyBorder="1" applyAlignment="1">
      <alignment/>
    </xf>
    <xf numFmtId="166" fontId="9" fillId="0" borderId="52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66" fontId="7" fillId="0" borderId="0" xfId="0" applyNumberFormat="1" applyFont="1" applyFill="1" applyBorder="1" applyAlignment="1">
      <alignment/>
    </xf>
    <xf numFmtId="0" fontId="23" fillId="33" borderId="0" xfId="0" applyFont="1" applyFill="1" applyAlignment="1">
      <alignment vertical="top"/>
    </xf>
    <xf numFmtId="167" fontId="1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 vertical="top"/>
    </xf>
    <xf numFmtId="0" fontId="18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79" fontId="17" fillId="33" borderId="0" xfId="0" applyNumberFormat="1" applyFont="1" applyFill="1" applyAlignment="1">
      <alignment/>
    </xf>
    <xf numFmtId="167" fontId="17" fillId="33" borderId="0" xfId="0" applyNumberFormat="1" applyFont="1" applyFill="1" applyAlignment="1">
      <alignment/>
    </xf>
    <xf numFmtId="4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25" fillId="33" borderId="0" xfId="0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3" fontId="5" fillId="33" borderId="11" xfId="0" applyNumberFormat="1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0" fontId="26" fillId="33" borderId="53" xfId="0" applyFont="1" applyFill="1" applyBorder="1" applyAlignment="1">
      <alignment horizontal="right" vertical="center" wrapText="1"/>
    </xf>
    <xf numFmtId="3" fontId="26" fillId="33" borderId="39" xfId="0" applyNumberFormat="1" applyFont="1" applyFill="1" applyBorder="1" applyAlignment="1">
      <alignment horizontal="center"/>
    </xf>
    <xf numFmtId="3" fontId="26" fillId="33" borderId="40" xfId="0" applyNumberFormat="1" applyFont="1" applyFill="1" applyBorder="1" applyAlignment="1">
      <alignment horizontal="center"/>
    </xf>
    <xf numFmtId="3" fontId="26" fillId="33" borderId="35" xfId="0" applyNumberFormat="1" applyFont="1" applyFill="1" applyBorder="1" applyAlignment="1">
      <alignment horizontal="center"/>
    </xf>
    <xf numFmtId="166" fontId="26" fillId="33" borderId="13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19" fillId="33" borderId="54" xfId="0" applyFont="1" applyFill="1" applyBorder="1" applyAlignment="1">
      <alignment horizontal="center"/>
    </xf>
    <xf numFmtId="3" fontId="19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0" fontId="19" fillId="33" borderId="55" xfId="0" applyFont="1" applyFill="1" applyBorder="1" applyAlignment="1">
      <alignment/>
    </xf>
    <xf numFmtId="0" fontId="19" fillId="33" borderId="0" xfId="0" applyFont="1" applyFill="1" applyAlignment="1">
      <alignment/>
    </xf>
    <xf numFmtId="3" fontId="19" fillId="33" borderId="48" xfId="0" applyNumberFormat="1" applyFont="1" applyFill="1" applyBorder="1" applyAlignment="1">
      <alignment/>
    </xf>
    <xf numFmtId="3" fontId="19" fillId="33" borderId="49" xfId="0" applyNumberFormat="1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7" fillId="33" borderId="56" xfId="0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58" xfId="0" applyFont="1" applyFill="1" applyBorder="1" applyAlignment="1">
      <alignment/>
    </xf>
    <xf numFmtId="4" fontId="7" fillId="33" borderId="52" xfId="0" applyNumberFormat="1" applyFont="1" applyFill="1" applyBorder="1" applyAlignment="1">
      <alignment/>
    </xf>
    <xf numFmtId="4" fontId="7" fillId="33" borderId="59" xfId="0" applyNumberFormat="1" applyFont="1" applyFill="1" applyBorder="1" applyAlignment="1">
      <alignment/>
    </xf>
    <xf numFmtId="0" fontId="26" fillId="33" borderId="54" xfId="0" applyFont="1" applyFill="1" applyBorder="1" applyAlignment="1">
      <alignment horizontal="right"/>
    </xf>
    <xf numFmtId="4" fontId="26" fillId="33" borderId="22" xfId="0" applyNumberFormat="1" applyFont="1" applyFill="1" applyBorder="1" applyAlignment="1">
      <alignment/>
    </xf>
    <xf numFmtId="4" fontId="26" fillId="33" borderId="37" xfId="0" applyNumberFormat="1" applyFont="1" applyFill="1" applyBorder="1" applyAlignment="1">
      <alignment/>
    </xf>
    <xf numFmtId="0" fontId="26" fillId="33" borderId="0" xfId="0" applyFont="1" applyFill="1" applyAlignment="1">
      <alignment/>
    </xf>
    <xf numFmtId="4" fontId="26" fillId="33" borderId="22" xfId="0" applyNumberFormat="1" applyFont="1" applyFill="1" applyBorder="1" applyAlignment="1">
      <alignment horizontal="right"/>
    </xf>
    <xf numFmtId="4" fontId="26" fillId="33" borderId="37" xfId="0" applyNumberFormat="1" applyFont="1" applyFill="1" applyBorder="1" applyAlignment="1">
      <alignment horizontal="right"/>
    </xf>
    <xf numFmtId="0" fontId="26" fillId="33" borderId="0" xfId="0" applyFont="1" applyFill="1" applyAlignment="1">
      <alignment horizontal="right"/>
    </xf>
    <xf numFmtId="3" fontId="28" fillId="33" borderId="48" xfId="0" applyNumberFormat="1" applyFont="1" applyFill="1" applyBorder="1" applyAlignment="1">
      <alignment/>
    </xf>
    <xf numFmtId="3" fontId="28" fillId="33" borderId="49" xfId="0" applyNumberFormat="1" applyFont="1" applyFill="1" applyBorder="1" applyAlignment="1">
      <alignment/>
    </xf>
    <xf numFmtId="0" fontId="28" fillId="33" borderId="30" xfId="0" applyFont="1" applyFill="1" applyBorder="1" applyAlignment="1">
      <alignment/>
    </xf>
    <xf numFmtId="3" fontId="29" fillId="33" borderId="48" xfId="0" applyNumberFormat="1" applyFont="1" applyFill="1" applyBorder="1" applyAlignment="1">
      <alignment/>
    </xf>
    <xf numFmtId="3" fontId="29" fillId="33" borderId="49" xfId="0" applyNumberFormat="1" applyFont="1" applyFill="1" applyBorder="1" applyAlignment="1">
      <alignment/>
    </xf>
    <xf numFmtId="0" fontId="29" fillId="33" borderId="57" xfId="0" applyFont="1" applyFill="1" applyBorder="1" applyAlignment="1">
      <alignment/>
    </xf>
    <xf numFmtId="4" fontId="29" fillId="33" borderId="52" xfId="0" applyNumberFormat="1" applyFont="1" applyFill="1" applyBorder="1" applyAlignment="1">
      <alignment/>
    </xf>
    <xf numFmtId="4" fontId="29" fillId="33" borderId="59" xfId="0" applyNumberFormat="1" applyFont="1" applyFill="1" applyBorder="1" applyAlignment="1">
      <alignment/>
    </xf>
    <xf numFmtId="0" fontId="29" fillId="33" borderId="0" xfId="0" applyFont="1" applyFill="1" applyAlignment="1">
      <alignment/>
    </xf>
    <xf numFmtId="4" fontId="30" fillId="33" borderId="22" xfId="0" applyNumberFormat="1" applyFont="1" applyFill="1" applyBorder="1" applyAlignment="1">
      <alignment/>
    </xf>
    <xf numFmtId="4" fontId="30" fillId="33" borderId="37" xfId="0" applyNumberFormat="1" applyFont="1" applyFill="1" applyBorder="1" applyAlignment="1">
      <alignment/>
    </xf>
    <xf numFmtId="0" fontId="30" fillId="33" borderId="0" xfId="0" applyFont="1" applyFill="1" applyAlignment="1">
      <alignment/>
    </xf>
    <xf numFmtId="4" fontId="30" fillId="33" borderId="22" xfId="0" applyNumberFormat="1" applyFont="1" applyFill="1" applyBorder="1" applyAlignment="1">
      <alignment horizontal="right"/>
    </xf>
    <xf numFmtId="4" fontId="30" fillId="33" borderId="37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39" xfId="0" applyBorder="1" applyAlignment="1">
      <alignment/>
    </xf>
    <xf numFmtId="4" fontId="18" fillId="0" borderId="30" xfId="0" applyNumberFormat="1" applyFont="1" applyBorder="1" applyAlignment="1">
      <alignment/>
    </xf>
    <xf numFmtId="0" fontId="17" fillId="34" borderId="0" xfId="0" applyFont="1" applyFill="1" applyAlignment="1">
      <alignment/>
    </xf>
    <xf numFmtId="0" fontId="31" fillId="0" borderId="50" xfId="0" applyFont="1" applyFill="1" applyBorder="1" applyAlignment="1">
      <alignment/>
    </xf>
    <xf numFmtId="3" fontId="18" fillId="0" borderId="50" xfId="0" applyNumberFormat="1" applyFont="1" applyBorder="1" applyAlignment="1">
      <alignment horizontal="right"/>
    </xf>
    <xf numFmtId="3" fontId="18" fillId="0" borderId="50" xfId="0" applyNumberFormat="1" applyFont="1" applyBorder="1" applyAlignment="1">
      <alignment/>
    </xf>
    <xf numFmtId="3" fontId="18" fillId="0" borderId="51" xfId="0" applyNumberFormat="1" applyFont="1" applyBorder="1" applyAlignment="1">
      <alignment/>
    </xf>
    <xf numFmtId="3" fontId="18" fillId="0" borderId="52" xfId="0" applyNumberFormat="1" applyFont="1" applyBorder="1" applyAlignment="1">
      <alignment/>
    </xf>
    <xf numFmtId="3" fontId="18" fillId="0" borderId="52" xfId="0" applyNumberFormat="1" applyFont="1" applyBorder="1" applyAlignment="1">
      <alignment horizontal="center"/>
    </xf>
    <xf numFmtId="3" fontId="18" fillId="0" borderId="59" xfId="0" applyNumberFormat="1" applyFont="1" applyBorder="1" applyAlignment="1">
      <alignment/>
    </xf>
    <xf numFmtId="4" fontId="18" fillId="0" borderId="57" xfId="0" applyNumberFormat="1" applyFont="1" applyBorder="1" applyAlignment="1">
      <alignment/>
    </xf>
    <xf numFmtId="0" fontId="12" fillId="35" borderId="0" xfId="0" applyFont="1" applyFill="1" applyAlignment="1">
      <alignment/>
    </xf>
    <xf numFmtId="4" fontId="1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horizontal="right" vertical="top"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166" fontId="5" fillId="0" borderId="0" xfId="0" applyNumberFormat="1" applyFont="1" applyFill="1" applyAlignment="1">
      <alignment horizontal="right" vertical="center"/>
    </xf>
    <xf numFmtId="0" fontId="8" fillId="0" borderId="17" xfId="0" applyFont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16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25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3" fontId="12" fillId="0" borderId="56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12" fillId="0" borderId="58" xfId="0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164" fontId="1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166" fontId="16" fillId="0" borderId="16" xfId="0" applyNumberFormat="1" applyFont="1" applyFill="1" applyBorder="1" applyAlignment="1">
      <alignment horizontal="center"/>
    </xf>
    <xf numFmtId="166" fontId="9" fillId="0" borderId="53" xfId="0" applyNumberFormat="1" applyFont="1" applyFill="1" applyBorder="1" applyAlignment="1">
      <alignment/>
    </xf>
    <xf numFmtId="166" fontId="10" fillId="0" borderId="3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6" fontId="10" fillId="0" borderId="59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166" fontId="16" fillId="0" borderId="33" xfId="0" applyNumberFormat="1" applyFont="1" applyFill="1" applyBorder="1" applyAlignment="1">
      <alignment horizontal="center"/>
    </xf>
    <xf numFmtId="166" fontId="16" fillId="0" borderId="34" xfId="0" applyNumberFormat="1" applyFont="1" applyFill="1" applyBorder="1" applyAlignment="1">
      <alignment horizontal="center"/>
    </xf>
    <xf numFmtId="166" fontId="16" fillId="0" borderId="35" xfId="0" applyNumberFormat="1" applyFont="1" applyFill="1" applyBorder="1" applyAlignment="1">
      <alignment horizontal="center"/>
    </xf>
    <xf numFmtId="164" fontId="16" fillId="36" borderId="33" xfId="0" applyNumberFormat="1" applyFont="1" applyFill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166" fontId="16" fillId="0" borderId="12" xfId="0" applyNumberFormat="1" applyFont="1" applyFill="1" applyBorder="1" applyAlignment="1">
      <alignment horizontal="center"/>
    </xf>
    <xf numFmtId="166" fontId="16" fillId="0" borderId="62" xfId="0" applyNumberFormat="1" applyFont="1" applyFill="1" applyBorder="1" applyAlignment="1">
      <alignment horizontal="center"/>
    </xf>
    <xf numFmtId="166" fontId="16" fillId="0" borderId="13" xfId="0" applyNumberFormat="1" applyFont="1" applyFill="1" applyBorder="1" applyAlignment="1">
      <alignment horizontal="center"/>
    </xf>
    <xf numFmtId="164" fontId="16" fillId="36" borderId="12" xfId="0" applyNumberFormat="1" applyFont="1" applyFill="1" applyBorder="1" applyAlignment="1">
      <alignment horizontal="center"/>
    </xf>
    <xf numFmtId="3" fontId="16" fillId="0" borderId="62" xfId="0" applyNumberFormat="1" applyFont="1" applyFill="1" applyBorder="1" applyAlignment="1">
      <alignment horizontal="center"/>
    </xf>
    <xf numFmtId="166" fontId="17" fillId="0" borderId="62" xfId="0" applyNumberFormat="1" applyFont="1" applyFill="1" applyBorder="1" applyAlignment="1">
      <alignment horizontal="center"/>
    </xf>
    <xf numFmtId="166" fontId="16" fillId="0" borderId="38" xfId="0" applyNumberFormat="1" applyFont="1" applyFill="1" applyBorder="1" applyAlignment="1">
      <alignment horizontal="center"/>
    </xf>
    <xf numFmtId="164" fontId="16" fillId="36" borderId="15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/>
    </xf>
    <xf numFmtId="166" fontId="9" fillId="0" borderId="63" xfId="0" applyNumberFormat="1" applyFont="1" applyFill="1" applyBorder="1" applyAlignment="1">
      <alignment/>
    </xf>
    <xf numFmtId="166" fontId="9" fillId="0" borderId="64" xfId="0" applyNumberFormat="1" applyFont="1" applyFill="1" applyBorder="1" applyAlignment="1">
      <alignment/>
    </xf>
    <xf numFmtId="1" fontId="9" fillId="36" borderId="53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41" xfId="0" applyFont="1" applyBorder="1" applyAlignment="1">
      <alignment/>
    </xf>
    <xf numFmtId="166" fontId="10" fillId="0" borderId="27" xfId="0" applyNumberFormat="1" applyFont="1" applyFill="1" applyBorder="1" applyAlignment="1">
      <alignment/>
    </xf>
    <xf numFmtId="166" fontId="10" fillId="0" borderId="43" xfId="0" applyNumberFormat="1" applyFont="1" applyFill="1" applyBorder="1" applyAlignment="1">
      <alignment/>
    </xf>
    <xf numFmtId="166" fontId="10" fillId="0" borderId="32" xfId="0" applyNumberFormat="1" applyFont="1" applyFill="1" applyBorder="1" applyAlignment="1">
      <alignment/>
    </xf>
    <xf numFmtId="1" fontId="10" fillId="36" borderId="45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166" fontId="10" fillId="0" borderId="56" xfId="0" applyNumberFormat="1" applyFont="1" applyFill="1" applyBorder="1" applyAlignment="1">
      <alignment/>
    </xf>
    <xf numFmtId="166" fontId="10" fillId="0" borderId="48" xfId="0" applyNumberFormat="1" applyFont="1" applyFill="1" applyBorder="1" applyAlignment="1">
      <alignment/>
    </xf>
    <xf numFmtId="1" fontId="10" fillId="36" borderId="47" xfId="0" applyNumberFormat="1" applyFont="1" applyFill="1" applyBorder="1" applyAlignment="1">
      <alignment/>
    </xf>
    <xf numFmtId="3" fontId="10" fillId="0" borderId="48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166" fontId="10" fillId="0" borderId="58" xfId="0" applyNumberFormat="1" applyFont="1" applyFill="1" applyBorder="1" applyAlignment="1">
      <alignment/>
    </xf>
    <xf numFmtId="166" fontId="10" fillId="0" borderId="52" xfId="0" applyNumberFormat="1" applyFont="1" applyFill="1" applyBorder="1" applyAlignment="1">
      <alignment/>
    </xf>
    <xf numFmtId="166" fontId="10" fillId="0" borderId="24" xfId="0" applyNumberFormat="1" applyFont="1" applyFill="1" applyBorder="1" applyAlignment="1">
      <alignment/>
    </xf>
    <xf numFmtId="1" fontId="10" fillId="36" borderId="51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59" xfId="0" applyNumberFormat="1" applyFont="1" applyFill="1" applyBorder="1" applyAlignment="1">
      <alignment/>
    </xf>
    <xf numFmtId="164" fontId="0" fillId="36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66" fontId="16" fillId="0" borderId="36" xfId="0" applyNumberFormat="1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center"/>
    </xf>
    <xf numFmtId="166" fontId="16" fillId="0" borderId="22" xfId="0" applyNumberFormat="1" applyFont="1" applyFill="1" applyBorder="1" applyAlignment="1">
      <alignment horizontal="center"/>
    </xf>
    <xf numFmtId="166" fontId="16" fillId="0" borderId="37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166" fontId="17" fillId="0" borderId="12" xfId="0" applyNumberFormat="1" applyFont="1" applyFill="1" applyBorder="1" applyAlignment="1">
      <alignment horizontal="center"/>
    </xf>
    <xf numFmtId="166" fontId="17" fillId="0" borderId="24" xfId="0" applyNumberFormat="1" applyFont="1" applyFill="1" applyBorder="1" applyAlignment="1">
      <alignment horizontal="center"/>
    </xf>
    <xf numFmtId="166" fontId="16" fillId="0" borderId="65" xfId="0" applyNumberFormat="1" applyFont="1" applyFill="1" applyBorder="1" applyAlignment="1">
      <alignment horizontal="center"/>
    </xf>
    <xf numFmtId="166" fontId="17" fillId="0" borderId="16" xfId="0" applyNumberFormat="1" applyFont="1" applyFill="1" applyBorder="1" applyAlignment="1">
      <alignment horizontal="center"/>
    </xf>
    <xf numFmtId="166" fontId="9" fillId="33" borderId="53" xfId="0" applyNumberFormat="1" applyFont="1" applyFill="1" applyBorder="1" applyAlignment="1">
      <alignment/>
    </xf>
    <xf numFmtId="166" fontId="9" fillId="0" borderId="61" xfId="0" applyNumberFormat="1" applyFont="1" applyFill="1" applyBorder="1" applyAlignment="1">
      <alignment/>
    </xf>
    <xf numFmtId="3" fontId="9" fillId="33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60" xfId="0" applyNumberFormat="1" applyFont="1" applyFill="1" applyBorder="1" applyAlignment="1">
      <alignment/>
    </xf>
    <xf numFmtId="0" fontId="9" fillId="0" borderId="0" xfId="0" applyFont="1" applyAlignment="1">
      <alignment/>
    </xf>
    <xf numFmtId="166" fontId="10" fillId="33" borderId="31" xfId="0" applyNumberFormat="1" applyFont="1" applyFill="1" applyBorder="1" applyAlignment="1">
      <alignment/>
    </xf>
    <xf numFmtId="3" fontId="10" fillId="33" borderId="31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/>
    </xf>
    <xf numFmtId="3" fontId="10" fillId="0" borderId="55" xfId="0" applyNumberFormat="1" applyFont="1" applyFill="1" applyBorder="1" applyAlignment="1">
      <alignment/>
    </xf>
    <xf numFmtId="166" fontId="10" fillId="33" borderId="66" xfId="0" applyNumberFormat="1" applyFont="1" applyFill="1" applyBorder="1" applyAlignment="1">
      <alignment/>
    </xf>
    <xf numFmtId="166" fontId="10" fillId="0" borderId="67" xfId="0" applyNumberFormat="1" applyFont="1" applyFill="1" applyBorder="1" applyAlignment="1">
      <alignment/>
    </xf>
    <xf numFmtId="3" fontId="10" fillId="33" borderId="66" xfId="0" applyNumberFormat="1" applyFont="1" applyFill="1" applyBorder="1" applyAlignment="1">
      <alignment/>
    </xf>
    <xf numFmtId="3" fontId="10" fillId="0" borderId="68" xfId="0" applyNumberFormat="1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166" fontId="10" fillId="33" borderId="56" xfId="0" applyNumberFormat="1" applyFont="1" applyFill="1" applyBorder="1" applyAlignment="1">
      <alignment/>
    </xf>
    <xf numFmtId="3" fontId="10" fillId="33" borderId="56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166" fontId="10" fillId="33" borderId="58" xfId="0" applyNumberFormat="1" applyFont="1" applyFill="1" applyBorder="1" applyAlignment="1">
      <alignment/>
    </xf>
    <xf numFmtId="3" fontId="10" fillId="33" borderId="58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/>
    </xf>
    <xf numFmtId="164" fontId="32" fillId="0" borderId="0" xfId="0" applyNumberFormat="1" applyFont="1" applyBorder="1" applyAlignment="1">
      <alignment/>
    </xf>
    <xf numFmtId="3" fontId="8" fillId="34" borderId="41" xfId="0" applyNumberFormat="1" applyFont="1" applyFill="1" applyBorder="1" applyAlignment="1">
      <alignment horizontal="right"/>
    </xf>
    <xf numFmtId="3" fontId="8" fillId="34" borderId="41" xfId="0" applyNumberFormat="1" applyFont="1" applyFill="1" applyBorder="1" applyAlignment="1">
      <alignment/>
    </xf>
    <xf numFmtId="3" fontId="8" fillId="34" borderId="42" xfId="0" applyNumberFormat="1" applyFont="1" applyFill="1" applyBorder="1" applyAlignment="1">
      <alignment/>
    </xf>
    <xf numFmtId="3" fontId="8" fillId="34" borderId="43" xfId="0" applyNumberFormat="1" applyFont="1" applyFill="1" applyBorder="1" applyAlignment="1">
      <alignment/>
    </xf>
    <xf numFmtId="3" fontId="8" fillId="34" borderId="43" xfId="0" applyNumberFormat="1" applyFont="1" applyFill="1" applyBorder="1" applyAlignment="1">
      <alignment horizontal="center"/>
    </xf>
    <xf numFmtId="3" fontId="8" fillId="34" borderId="44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4" fontId="9" fillId="0" borderId="59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8" fillId="33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38" fillId="0" borderId="0" xfId="0" applyFont="1" applyAlignment="1">
      <alignment/>
    </xf>
    <xf numFmtId="0" fontId="39" fillId="0" borderId="25" xfId="0" applyFont="1" applyFill="1" applyBorder="1" applyAlignment="1">
      <alignment/>
    </xf>
    <xf numFmtId="0" fontId="39" fillId="0" borderId="25" xfId="0" applyFont="1" applyBorder="1" applyAlignment="1">
      <alignment/>
    </xf>
    <xf numFmtId="0" fontId="39" fillId="0" borderId="46" xfId="0" applyFont="1" applyFill="1" applyBorder="1" applyAlignment="1">
      <alignment/>
    </xf>
    <xf numFmtId="0" fontId="39" fillId="34" borderId="41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0" fontId="39" fillId="0" borderId="46" xfId="0" applyFont="1" applyFill="1" applyBorder="1" applyAlignment="1">
      <alignment/>
    </xf>
    <xf numFmtId="0" fontId="39" fillId="0" borderId="5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29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26" xfId="0" applyFont="1" applyBorder="1" applyAlignment="1">
      <alignment/>
    </xf>
    <xf numFmtId="0" fontId="43" fillId="0" borderId="48" xfId="0" applyFont="1" applyBorder="1" applyAlignment="1">
      <alignment/>
    </xf>
    <xf numFmtId="1" fontId="42" fillId="0" borderId="48" xfId="0" applyNumberFormat="1" applyFont="1" applyBorder="1" applyAlignment="1">
      <alignment/>
    </xf>
    <xf numFmtId="1" fontId="42" fillId="0" borderId="48" xfId="0" applyNumberFormat="1" applyFont="1" applyBorder="1" applyAlignment="1">
      <alignment horizontal="right"/>
    </xf>
    <xf numFmtId="164" fontId="42" fillId="0" borderId="47" xfId="0" applyNumberFormat="1" applyFont="1" applyBorder="1" applyAlignment="1">
      <alignment/>
    </xf>
    <xf numFmtId="1" fontId="42" fillId="0" borderId="0" xfId="0" applyNumberFormat="1" applyFont="1" applyAlignment="1">
      <alignment/>
    </xf>
    <xf numFmtId="164" fontId="42" fillId="0" borderId="45" xfId="0" applyNumberFormat="1" applyFont="1" applyBorder="1" applyAlignment="1">
      <alignment/>
    </xf>
    <xf numFmtId="1" fontId="12" fillId="0" borderId="48" xfId="0" applyNumberFormat="1" applyFont="1" applyBorder="1" applyAlignment="1">
      <alignment/>
    </xf>
    <xf numFmtId="4" fontId="18" fillId="0" borderId="70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6" fontId="37" fillId="33" borderId="6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65" xfId="0" applyNumberFormat="1" applyFont="1" applyFill="1" applyBorder="1" applyAlignment="1">
      <alignment/>
    </xf>
    <xf numFmtId="0" fontId="49" fillId="33" borderId="54" xfId="0" applyFont="1" applyFill="1" applyBorder="1" applyAlignment="1">
      <alignment/>
    </xf>
    <xf numFmtId="166" fontId="53" fillId="33" borderId="55" xfId="0" applyNumberFormat="1" applyFont="1" applyFill="1" applyBorder="1" applyAlignment="1">
      <alignment/>
    </xf>
    <xf numFmtId="3" fontId="53" fillId="33" borderId="71" xfId="0" applyNumberFormat="1" applyFont="1" applyFill="1" applyBorder="1" applyAlignment="1">
      <alignment/>
    </xf>
    <xf numFmtId="3" fontId="53" fillId="33" borderId="72" xfId="0" applyNumberFormat="1" applyFont="1" applyFill="1" applyBorder="1" applyAlignment="1">
      <alignment/>
    </xf>
    <xf numFmtId="166" fontId="53" fillId="33" borderId="49" xfId="0" applyNumberFormat="1" applyFont="1" applyFill="1" applyBorder="1" applyAlignment="1">
      <alignment/>
    </xf>
    <xf numFmtId="3" fontId="53" fillId="33" borderId="73" xfId="0" applyNumberFormat="1" applyFont="1" applyFill="1" applyBorder="1" applyAlignment="1">
      <alignment/>
    </xf>
    <xf numFmtId="3" fontId="53" fillId="33" borderId="74" xfId="0" applyNumberFormat="1" applyFont="1" applyFill="1" applyBorder="1" applyAlignment="1">
      <alignment/>
    </xf>
    <xf numFmtId="166" fontId="53" fillId="33" borderId="59" xfId="0" applyNumberFormat="1" applyFont="1" applyFill="1" applyBorder="1" applyAlignment="1">
      <alignment/>
    </xf>
    <xf numFmtId="3" fontId="53" fillId="33" borderId="75" xfId="0" applyNumberFormat="1" applyFont="1" applyFill="1" applyBorder="1" applyAlignment="1">
      <alignment/>
    </xf>
    <xf numFmtId="3" fontId="53" fillId="33" borderId="76" xfId="0" applyNumberFormat="1" applyFont="1" applyFill="1" applyBorder="1" applyAlignment="1">
      <alignment/>
    </xf>
    <xf numFmtId="166" fontId="53" fillId="33" borderId="44" xfId="0" applyNumberFormat="1" applyFont="1" applyFill="1" applyBorder="1" applyAlignment="1">
      <alignment/>
    </xf>
    <xf numFmtId="0" fontId="44" fillId="33" borderId="0" xfId="0" applyFont="1" applyFill="1" applyAlignment="1">
      <alignment vertical="top"/>
    </xf>
    <xf numFmtId="166" fontId="41" fillId="33" borderId="0" xfId="0" applyNumberFormat="1" applyFont="1" applyFill="1" applyAlignment="1">
      <alignment/>
    </xf>
    <xf numFmtId="164" fontId="41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164" fontId="45" fillId="33" borderId="0" xfId="0" applyNumberFormat="1" applyFont="1" applyFill="1" applyAlignment="1">
      <alignment horizontal="right" vertical="center"/>
    </xf>
    <xf numFmtId="0" fontId="46" fillId="33" borderId="0" xfId="0" applyFont="1" applyFill="1" applyAlignment="1">
      <alignment/>
    </xf>
    <xf numFmtId="0" fontId="36" fillId="33" borderId="0" xfId="0" applyFont="1" applyFill="1" applyBorder="1" applyAlignment="1">
      <alignment/>
    </xf>
    <xf numFmtId="166" fontId="47" fillId="33" borderId="0" xfId="0" applyNumberFormat="1" applyFont="1" applyFill="1" applyAlignment="1">
      <alignment/>
    </xf>
    <xf numFmtId="3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166" fontId="36" fillId="33" borderId="0" xfId="0" applyNumberFormat="1" applyFont="1" applyFill="1" applyAlignment="1">
      <alignment horizontal="right" vertical="top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2" fillId="33" borderId="0" xfId="0" applyFont="1" applyFill="1" applyAlignment="1">
      <alignment/>
    </xf>
    <xf numFmtId="166" fontId="42" fillId="33" borderId="0" xfId="0" applyNumberFormat="1" applyFont="1" applyFill="1" applyAlignment="1">
      <alignment/>
    </xf>
    <xf numFmtId="164" fontId="42" fillId="33" borderId="0" xfId="0" applyNumberFormat="1" applyFont="1" applyFill="1" applyAlignment="1">
      <alignment/>
    </xf>
    <xf numFmtId="0" fontId="49" fillId="33" borderId="10" xfId="0" applyFont="1" applyFill="1" applyBorder="1" applyAlignment="1">
      <alignment horizontal="center"/>
    </xf>
    <xf numFmtId="166" fontId="48" fillId="33" borderId="64" xfId="0" applyNumberFormat="1" applyFont="1" applyFill="1" applyBorder="1" applyAlignment="1">
      <alignment horizontal="left"/>
    </xf>
    <xf numFmtId="166" fontId="49" fillId="33" borderId="77" xfId="0" applyNumberFormat="1" applyFont="1" applyFill="1" applyBorder="1" applyAlignment="1">
      <alignment/>
    </xf>
    <xf numFmtId="164" fontId="49" fillId="33" borderId="64" xfId="0" applyNumberFormat="1" applyFont="1" applyFill="1" applyBorder="1" applyAlignment="1">
      <alignment/>
    </xf>
    <xf numFmtId="164" fontId="48" fillId="33" borderId="35" xfId="0" applyNumberFormat="1" applyFont="1" applyFill="1" applyBorder="1" applyAlignment="1">
      <alignment horizontal="left"/>
    </xf>
    <xf numFmtId="0" fontId="49" fillId="33" borderId="39" xfId="0" applyFont="1" applyFill="1" applyBorder="1" applyAlignment="1">
      <alignment/>
    </xf>
    <xf numFmtId="0" fontId="49" fillId="33" borderId="77" xfId="0" applyFont="1" applyFill="1" applyBorder="1" applyAlignment="1">
      <alignment/>
    </xf>
    <xf numFmtId="164" fontId="48" fillId="33" borderId="10" xfId="0" applyNumberFormat="1" applyFont="1" applyFill="1" applyBorder="1" applyAlignment="1">
      <alignment horizontal="left"/>
    </xf>
    <xf numFmtId="0" fontId="49" fillId="33" borderId="39" xfId="0" applyFont="1" applyFill="1" applyBorder="1" applyAlignment="1">
      <alignment horizontal="left" indent="1"/>
    </xf>
    <xf numFmtId="0" fontId="49" fillId="33" borderId="0" xfId="0" applyFont="1" applyFill="1" applyAlignment="1">
      <alignment/>
    </xf>
    <xf numFmtId="0" fontId="42" fillId="33" borderId="11" xfId="0" applyFont="1" applyFill="1" applyBorder="1" applyAlignment="1">
      <alignment horizontal="center"/>
    </xf>
    <xf numFmtId="164" fontId="41" fillId="33" borderId="39" xfId="0" applyNumberFormat="1" applyFont="1" applyFill="1" applyBorder="1" applyAlignment="1">
      <alignment/>
    </xf>
    <xf numFmtId="164" fontId="41" fillId="33" borderId="35" xfId="0" applyNumberFormat="1" applyFont="1" applyFill="1" applyBorder="1" applyAlignment="1">
      <alignment/>
    </xf>
    <xf numFmtId="164" fontId="41" fillId="33" borderId="0" xfId="0" applyNumberFormat="1" applyFont="1" applyFill="1" applyBorder="1" applyAlignment="1">
      <alignment/>
    </xf>
    <xf numFmtId="164" fontId="41" fillId="33" borderId="13" xfId="0" applyNumberFormat="1" applyFont="1" applyFill="1" applyBorder="1" applyAlignment="1">
      <alignment/>
    </xf>
    <xf numFmtId="166" fontId="41" fillId="33" borderId="21" xfId="0" applyNumberFormat="1" applyFont="1" applyFill="1" applyBorder="1" applyAlignment="1">
      <alignment/>
    </xf>
    <xf numFmtId="164" fontId="41" fillId="33" borderId="23" xfId="0" applyNumberFormat="1" applyFont="1" applyFill="1" applyBorder="1" applyAlignment="1">
      <alignment/>
    </xf>
    <xf numFmtId="0" fontId="41" fillId="33" borderId="23" xfId="0" applyFont="1" applyFill="1" applyBorder="1" applyAlignment="1">
      <alignment/>
    </xf>
    <xf numFmtId="164" fontId="41" fillId="33" borderId="16" xfId="0" applyNumberFormat="1" applyFont="1" applyFill="1" applyBorder="1" applyAlignment="1">
      <alignment/>
    </xf>
    <xf numFmtId="166" fontId="51" fillId="33" borderId="16" xfId="0" applyNumberFormat="1" applyFont="1" applyFill="1" applyBorder="1" applyAlignment="1">
      <alignment horizontal="center"/>
    </xf>
    <xf numFmtId="166" fontId="51" fillId="33" borderId="65" xfId="0" applyNumberFormat="1" applyFont="1" applyFill="1" applyBorder="1" applyAlignment="1">
      <alignment horizontal="center"/>
    </xf>
    <xf numFmtId="166" fontId="52" fillId="33" borderId="63" xfId="0" applyNumberFormat="1" applyFont="1" applyFill="1" applyBorder="1" applyAlignment="1">
      <alignment horizontal="center"/>
    </xf>
    <xf numFmtId="0" fontId="52" fillId="33" borderId="63" xfId="0" applyFont="1" applyFill="1" applyBorder="1" applyAlignment="1">
      <alignment horizontal="center"/>
    </xf>
    <xf numFmtId="164" fontId="52" fillId="33" borderId="64" xfId="0" applyNumberFormat="1" applyFont="1" applyFill="1" applyBorder="1" applyAlignment="1">
      <alignment horizontal="center"/>
    </xf>
    <xf numFmtId="0" fontId="48" fillId="33" borderId="21" xfId="0" applyFont="1" applyFill="1" applyBorder="1" applyAlignment="1">
      <alignment/>
    </xf>
    <xf numFmtId="166" fontId="37" fillId="33" borderId="53" xfId="0" applyNumberFormat="1" applyFont="1" applyFill="1" applyBorder="1" applyAlignment="1">
      <alignment/>
    </xf>
    <xf numFmtId="4" fontId="37" fillId="33" borderId="16" xfId="0" applyNumberFormat="1" applyFont="1" applyFill="1" applyBorder="1" applyAlignment="1">
      <alignment/>
    </xf>
    <xf numFmtId="166" fontId="37" fillId="33" borderId="15" xfId="0" applyNumberFormat="1" applyFont="1" applyFill="1" applyBorder="1" applyAlignment="1">
      <alignment/>
    </xf>
    <xf numFmtId="4" fontId="37" fillId="33" borderId="65" xfId="0" applyNumberFormat="1" applyFont="1" applyFill="1" applyBorder="1" applyAlignment="1">
      <alignment/>
    </xf>
    <xf numFmtId="2" fontId="37" fillId="33" borderId="15" xfId="0" applyNumberFormat="1" applyFont="1" applyFill="1" applyBorder="1" applyAlignment="1">
      <alignment/>
    </xf>
    <xf numFmtId="2" fontId="37" fillId="33" borderId="65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66" fontId="53" fillId="33" borderId="45" xfId="0" applyNumberFormat="1" applyFont="1" applyFill="1" applyBorder="1" applyAlignment="1">
      <alignment/>
    </xf>
    <xf numFmtId="4" fontId="53" fillId="33" borderId="32" xfId="0" applyNumberFormat="1" applyFont="1" applyFill="1" applyBorder="1" applyAlignment="1">
      <alignment/>
    </xf>
    <xf numFmtId="166" fontId="53" fillId="33" borderId="31" xfId="0" applyNumberFormat="1" applyFont="1" applyFill="1" applyBorder="1" applyAlignment="1">
      <alignment/>
    </xf>
    <xf numFmtId="2" fontId="53" fillId="33" borderId="31" xfId="0" applyNumberFormat="1" applyFont="1" applyFill="1" applyBorder="1" applyAlignment="1">
      <alignment/>
    </xf>
    <xf numFmtId="2" fontId="53" fillId="33" borderId="32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3" fontId="49" fillId="33" borderId="19" xfId="0" applyNumberFormat="1" applyFont="1" applyFill="1" applyBorder="1" applyAlignment="1">
      <alignment/>
    </xf>
    <xf numFmtId="166" fontId="53" fillId="33" borderId="47" xfId="0" applyNumberFormat="1" applyFont="1" applyFill="1" applyBorder="1" applyAlignment="1">
      <alignment/>
    </xf>
    <xf numFmtId="3" fontId="49" fillId="33" borderId="20" xfId="0" applyNumberFormat="1" applyFont="1" applyFill="1" applyBorder="1" applyAlignment="1">
      <alignment/>
    </xf>
    <xf numFmtId="3" fontId="49" fillId="33" borderId="21" xfId="0" applyNumberFormat="1" applyFont="1" applyFill="1" applyBorder="1" applyAlignment="1">
      <alignment/>
    </xf>
    <xf numFmtId="166" fontId="53" fillId="33" borderId="51" xfId="0" applyNumberFormat="1" applyFont="1" applyFill="1" applyBorder="1" applyAlignment="1">
      <alignment/>
    </xf>
    <xf numFmtId="4" fontId="53" fillId="33" borderId="65" xfId="0" applyNumberFormat="1" applyFont="1" applyFill="1" applyBorder="1" applyAlignment="1">
      <alignment/>
    </xf>
    <xf numFmtId="166" fontId="53" fillId="33" borderId="15" xfId="0" applyNumberFormat="1" applyFont="1" applyFill="1" applyBorder="1" applyAlignment="1">
      <alignment/>
    </xf>
    <xf numFmtId="2" fontId="53" fillId="33" borderId="15" xfId="0" applyNumberFormat="1" applyFont="1" applyFill="1" applyBorder="1" applyAlignment="1">
      <alignment/>
    </xf>
    <xf numFmtId="2" fontId="53" fillId="33" borderId="65" xfId="0" applyNumberFormat="1" applyFont="1" applyFill="1" applyBorder="1" applyAlignment="1">
      <alignment/>
    </xf>
    <xf numFmtId="165" fontId="37" fillId="33" borderId="0" xfId="0" applyNumberFormat="1" applyFont="1" applyFill="1" applyAlignment="1">
      <alignment horizontal="left"/>
    </xf>
    <xf numFmtId="3" fontId="41" fillId="33" borderId="0" xfId="0" applyNumberFormat="1" applyFont="1" applyFill="1" applyAlignment="1">
      <alignment/>
    </xf>
    <xf numFmtId="166" fontId="48" fillId="33" borderId="60" xfId="0" applyNumberFormat="1" applyFont="1" applyFill="1" applyBorder="1" applyAlignment="1">
      <alignment horizontal="left"/>
    </xf>
    <xf numFmtId="164" fontId="48" fillId="33" borderId="64" xfId="0" applyNumberFormat="1" applyFont="1" applyFill="1" applyBorder="1" applyAlignment="1">
      <alignment horizontal="left"/>
    </xf>
    <xf numFmtId="164" fontId="48" fillId="33" borderId="60" xfId="0" applyNumberFormat="1" applyFont="1" applyFill="1" applyBorder="1" applyAlignment="1">
      <alignment horizontal="left"/>
    </xf>
    <xf numFmtId="0" fontId="49" fillId="33" borderId="77" xfId="0" applyFont="1" applyFill="1" applyBorder="1" applyAlignment="1">
      <alignment horizontal="left" indent="1"/>
    </xf>
    <xf numFmtId="0" fontId="41" fillId="33" borderId="21" xfId="0" applyFont="1" applyFill="1" applyBorder="1" applyAlignment="1">
      <alignment/>
    </xf>
    <xf numFmtId="0" fontId="52" fillId="33" borderId="53" xfId="0" applyFont="1" applyFill="1" applyBorder="1" applyAlignment="1">
      <alignment horizontal="center"/>
    </xf>
    <xf numFmtId="164" fontId="52" fillId="33" borderId="78" xfId="0" applyNumberFormat="1" applyFont="1" applyFill="1" applyBorder="1" applyAlignment="1">
      <alignment horizontal="center"/>
    </xf>
    <xf numFmtId="4" fontId="18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164" fontId="32" fillId="33" borderId="0" xfId="0" applyNumberFormat="1" applyFont="1" applyFill="1" applyBorder="1" applyAlignment="1">
      <alignment/>
    </xf>
    <xf numFmtId="1" fontId="12" fillId="33" borderId="0" xfId="0" applyNumberFormat="1" applyFont="1" applyFill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56" fillId="0" borderId="46" xfId="0" applyFont="1" applyFill="1" applyBorder="1" applyAlignment="1">
      <alignment/>
    </xf>
    <xf numFmtId="3" fontId="49" fillId="0" borderId="25" xfId="0" applyNumberFormat="1" applyFont="1" applyBorder="1" applyAlignment="1">
      <alignment horizontal="right"/>
    </xf>
    <xf numFmtId="3" fontId="49" fillId="0" borderId="25" xfId="0" applyNumberFormat="1" applyFont="1" applyBorder="1" applyAlignment="1">
      <alignment/>
    </xf>
    <xf numFmtId="3" fontId="49" fillId="0" borderId="45" xfId="0" applyNumberFormat="1" applyFont="1" applyBorder="1" applyAlignment="1">
      <alignment/>
    </xf>
    <xf numFmtId="3" fontId="49" fillId="0" borderId="27" xfId="0" applyNumberFormat="1" applyFont="1" applyBorder="1" applyAlignment="1">
      <alignment/>
    </xf>
    <xf numFmtId="3" fontId="49" fillId="0" borderId="27" xfId="0" applyNumberFormat="1" applyFont="1" applyBorder="1" applyAlignment="1">
      <alignment horizontal="center"/>
    </xf>
    <xf numFmtId="3" fontId="49" fillId="0" borderId="32" xfId="0" applyNumberFormat="1" applyFont="1" applyBorder="1" applyAlignment="1">
      <alignment/>
    </xf>
    <xf numFmtId="0" fontId="54" fillId="0" borderId="46" xfId="0" applyFont="1" applyFill="1" applyBorder="1" applyAlignment="1">
      <alignment/>
    </xf>
    <xf numFmtId="3" fontId="42" fillId="0" borderId="46" xfId="0" applyNumberFormat="1" applyFont="1" applyBorder="1" applyAlignment="1">
      <alignment horizontal="right"/>
    </xf>
    <xf numFmtId="3" fontId="42" fillId="0" borderId="46" xfId="0" applyNumberFormat="1" applyFont="1" applyBorder="1" applyAlignment="1">
      <alignment/>
    </xf>
    <xf numFmtId="3" fontId="42" fillId="0" borderId="47" xfId="0" applyNumberFormat="1" applyFont="1" applyBorder="1" applyAlignment="1">
      <alignment/>
    </xf>
    <xf numFmtId="3" fontId="42" fillId="0" borderId="48" xfId="0" applyNumberFormat="1" applyFont="1" applyBorder="1" applyAlignment="1">
      <alignment/>
    </xf>
    <xf numFmtId="3" fontId="42" fillId="0" borderId="48" xfId="0" applyNumberFormat="1" applyFont="1" applyBorder="1" applyAlignment="1">
      <alignment horizontal="center"/>
    </xf>
    <xf numFmtId="3" fontId="42" fillId="0" borderId="49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26" fillId="34" borderId="54" xfId="0" applyFont="1" applyFill="1" applyBorder="1" applyAlignment="1">
      <alignment horizontal="right"/>
    </xf>
    <xf numFmtId="4" fontId="26" fillId="34" borderId="22" xfId="0" applyNumberFormat="1" applyFont="1" applyFill="1" applyBorder="1" applyAlignment="1">
      <alignment horizontal="right"/>
    </xf>
    <xf numFmtId="4" fontId="26" fillId="34" borderId="37" xfId="0" applyNumberFormat="1" applyFont="1" applyFill="1" applyBorder="1" applyAlignment="1">
      <alignment horizontal="right"/>
    </xf>
    <xf numFmtId="0" fontId="26" fillId="34" borderId="0" xfId="0" applyFont="1" applyFill="1" applyAlignment="1">
      <alignment horizontal="right"/>
    </xf>
    <xf numFmtId="0" fontId="19" fillId="34" borderId="54" xfId="0" applyFont="1" applyFill="1" applyBorder="1" applyAlignment="1">
      <alignment horizontal="center"/>
    </xf>
    <xf numFmtId="3" fontId="19" fillId="34" borderId="43" xfId="0" applyNumberFormat="1" applyFont="1" applyFill="1" applyBorder="1" applyAlignment="1">
      <alignment/>
    </xf>
    <xf numFmtId="3" fontId="19" fillId="34" borderId="44" xfId="0" applyNumberFormat="1" applyFont="1" applyFill="1" applyBorder="1" applyAlignment="1">
      <alignment/>
    </xf>
    <xf numFmtId="0" fontId="19" fillId="34" borderId="55" xfId="0" applyFont="1" applyFill="1" applyBorder="1" applyAlignment="1">
      <alignment/>
    </xf>
    <xf numFmtId="0" fontId="19" fillId="34" borderId="0" xfId="0" applyFont="1" applyFill="1" applyAlignment="1">
      <alignment/>
    </xf>
    <xf numFmtId="0" fontId="19" fillId="34" borderId="56" xfId="0" applyFont="1" applyFill="1" applyBorder="1" applyAlignment="1">
      <alignment horizontal="center"/>
    </xf>
    <xf numFmtId="3" fontId="19" fillId="34" borderId="48" xfId="0" applyNumberFormat="1" applyFont="1" applyFill="1" applyBorder="1" applyAlignment="1">
      <alignment/>
    </xf>
    <xf numFmtId="3" fontId="19" fillId="34" borderId="49" xfId="0" applyNumberFormat="1" applyFont="1" applyFill="1" applyBorder="1" applyAlignment="1">
      <alignment/>
    </xf>
    <xf numFmtId="0" fontId="19" fillId="34" borderId="30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3" fontId="7" fillId="34" borderId="48" xfId="0" applyNumberFormat="1" applyFont="1" applyFill="1" applyBorder="1" applyAlignment="1">
      <alignment/>
    </xf>
    <xf numFmtId="3" fontId="7" fillId="34" borderId="49" xfId="0" applyNumberFormat="1" applyFont="1" applyFill="1" applyBorder="1" applyAlignment="1">
      <alignment/>
    </xf>
    <xf numFmtId="0" fontId="7" fillId="34" borderId="57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58" xfId="0" applyFont="1" applyFill="1" applyBorder="1" applyAlignment="1">
      <alignment/>
    </xf>
    <xf numFmtId="4" fontId="7" fillId="34" borderId="52" xfId="0" applyNumberFormat="1" applyFont="1" applyFill="1" applyBorder="1" applyAlignment="1">
      <alignment/>
    </xf>
    <xf numFmtId="4" fontId="7" fillId="34" borderId="59" xfId="0" applyNumberFormat="1" applyFont="1" applyFill="1" applyBorder="1" applyAlignment="1">
      <alignment/>
    </xf>
    <xf numFmtId="4" fontId="30" fillId="34" borderId="22" xfId="0" applyNumberFormat="1" applyFont="1" applyFill="1" applyBorder="1" applyAlignment="1">
      <alignment horizontal="right"/>
    </xf>
    <xf numFmtId="4" fontId="30" fillId="34" borderId="37" xfId="0" applyNumberFormat="1" applyFont="1" applyFill="1" applyBorder="1" applyAlignment="1">
      <alignment horizontal="right"/>
    </xf>
    <xf numFmtId="0" fontId="30" fillId="34" borderId="0" xfId="0" applyFont="1" applyFill="1" applyAlignment="1">
      <alignment horizontal="right"/>
    </xf>
    <xf numFmtId="0" fontId="28" fillId="34" borderId="56" xfId="0" applyFont="1" applyFill="1" applyBorder="1" applyAlignment="1">
      <alignment horizontal="center"/>
    </xf>
    <xf numFmtId="3" fontId="28" fillId="34" borderId="48" xfId="0" applyNumberFormat="1" applyFont="1" applyFill="1" applyBorder="1" applyAlignment="1">
      <alignment/>
    </xf>
    <xf numFmtId="3" fontId="28" fillId="34" borderId="49" xfId="0" applyNumberFormat="1" applyFont="1" applyFill="1" applyBorder="1" applyAlignment="1">
      <alignment/>
    </xf>
    <xf numFmtId="0" fontId="28" fillId="34" borderId="30" xfId="0" applyFont="1" applyFill="1" applyBorder="1" applyAlignment="1">
      <alignment/>
    </xf>
    <xf numFmtId="3" fontId="29" fillId="34" borderId="48" xfId="0" applyNumberFormat="1" applyFont="1" applyFill="1" applyBorder="1" applyAlignment="1">
      <alignment/>
    </xf>
    <xf numFmtId="3" fontId="29" fillId="34" borderId="49" xfId="0" applyNumberFormat="1" applyFont="1" applyFill="1" applyBorder="1" applyAlignment="1">
      <alignment/>
    </xf>
    <xf numFmtId="0" fontId="29" fillId="34" borderId="57" xfId="0" applyFont="1" applyFill="1" applyBorder="1" applyAlignment="1">
      <alignment/>
    </xf>
    <xf numFmtId="4" fontId="29" fillId="34" borderId="52" xfId="0" applyNumberFormat="1" applyFont="1" applyFill="1" applyBorder="1" applyAlignment="1">
      <alignment/>
    </xf>
    <xf numFmtId="4" fontId="29" fillId="34" borderId="59" xfId="0" applyNumberFormat="1" applyFont="1" applyFill="1" applyBorder="1" applyAlignment="1">
      <alignment/>
    </xf>
    <xf numFmtId="0" fontId="29" fillId="34" borderId="0" xfId="0" applyFont="1" applyFill="1" applyAlignment="1">
      <alignment/>
    </xf>
    <xf numFmtId="0" fontId="57" fillId="34" borderId="54" xfId="0" applyFont="1" applyFill="1" applyBorder="1" applyAlignment="1">
      <alignment horizontal="right"/>
    </xf>
    <xf numFmtId="4" fontId="57" fillId="34" borderId="22" xfId="0" applyNumberFormat="1" applyFont="1" applyFill="1" applyBorder="1" applyAlignment="1">
      <alignment horizontal="right"/>
    </xf>
    <xf numFmtId="4" fontId="57" fillId="34" borderId="37" xfId="0" applyNumberFormat="1" applyFont="1" applyFill="1" applyBorder="1" applyAlignment="1">
      <alignment horizontal="right"/>
    </xf>
    <xf numFmtId="0" fontId="57" fillId="34" borderId="0" xfId="0" applyFont="1" applyFill="1" applyAlignment="1">
      <alignment horizontal="right"/>
    </xf>
    <xf numFmtId="0" fontId="47" fillId="34" borderId="54" xfId="0" applyFont="1" applyFill="1" applyBorder="1" applyAlignment="1">
      <alignment horizontal="center"/>
    </xf>
    <xf numFmtId="3" fontId="47" fillId="34" borderId="43" xfId="0" applyNumberFormat="1" applyFont="1" applyFill="1" applyBorder="1" applyAlignment="1">
      <alignment/>
    </xf>
    <xf numFmtId="3" fontId="47" fillId="34" borderId="44" xfId="0" applyNumberFormat="1" applyFont="1" applyFill="1" applyBorder="1" applyAlignment="1">
      <alignment/>
    </xf>
    <xf numFmtId="0" fontId="47" fillId="34" borderId="55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34" borderId="56" xfId="0" applyFont="1" applyFill="1" applyBorder="1" applyAlignment="1">
      <alignment horizontal="center"/>
    </xf>
    <xf numFmtId="3" fontId="47" fillId="34" borderId="48" xfId="0" applyNumberFormat="1" applyFont="1" applyFill="1" applyBorder="1" applyAlignment="1">
      <alignment/>
    </xf>
    <xf numFmtId="3" fontId="47" fillId="34" borderId="49" xfId="0" applyNumberFormat="1" applyFont="1" applyFill="1" applyBorder="1" applyAlignment="1">
      <alignment/>
    </xf>
    <xf numFmtId="0" fontId="47" fillId="34" borderId="30" xfId="0" applyFont="1" applyFill="1" applyBorder="1" applyAlignment="1">
      <alignment/>
    </xf>
    <xf numFmtId="0" fontId="36" fillId="34" borderId="56" xfId="0" applyFont="1" applyFill="1" applyBorder="1" applyAlignment="1">
      <alignment/>
    </xf>
    <xf numFmtId="3" fontId="36" fillId="34" borderId="48" xfId="0" applyNumberFormat="1" applyFont="1" applyFill="1" applyBorder="1" applyAlignment="1">
      <alignment/>
    </xf>
    <xf numFmtId="3" fontId="36" fillId="34" borderId="49" xfId="0" applyNumberFormat="1" applyFont="1" applyFill="1" applyBorder="1" applyAlignment="1">
      <alignment/>
    </xf>
    <xf numFmtId="0" fontId="36" fillId="34" borderId="57" xfId="0" applyFont="1" applyFill="1" applyBorder="1" applyAlignment="1">
      <alignment/>
    </xf>
    <xf numFmtId="0" fontId="36" fillId="34" borderId="0" xfId="0" applyFont="1" applyFill="1" applyAlignment="1">
      <alignment/>
    </xf>
    <xf numFmtId="0" fontId="36" fillId="34" borderId="58" xfId="0" applyFont="1" applyFill="1" applyBorder="1" applyAlignment="1">
      <alignment/>
    </xf>
    <xf numFmtId="4" fontId="36" fillId="34" borderId="52" xfId="0" applyNumberFormat="1" applyFont="1" applyFill="1" applyBorder="1" applyAlignment="1">
      <alignment/>
    </xf>
    <xf numFmtId="4" fontId="36" fillId="34" borderId="59" xfId="0" applyNumberFormat="1" applyFont="1" applyFill="1" applyBorder="1" applyAlignment="1">
      <alignment/>
    </xf>
    <xf numFmtId="4" fontId="58" fillId="34" borderId="22" xfId="0" applyNumberFormat="1" applyFont="1" applyFill="1" applyBorder="1" applyAlignment="1">
      <alignment horizontal="right"/>
    </xf>
    <xf numFmtId="4" fontId="58" fillId="34" borderId="37" xfId="0" applyNumberFormat="1" applyFont="1" applyFill="1" applyBorder="1" applyAlignment="1">
      <alignment horizontal="right"/>
    </xf>
    <xf numFmtId="0" fontId="58" fillId="34" borderId="0" xfId="0" applyFont="1" applyFill="1" applyAlignment="1">
      <alignment horizontal="right"/>
    </xf>
    <xf numFmtId="0" fontId="59" fillId="34" borderId="56" xfId="0" applyFont="1" applyFill="1" applyBorder="1" applyAlignment="1">
      <alignment horizontal="center"/>
    </xf>
    <xf numFmtId="3" fontId="59" fillId="34" borderId="48" xfId="0" applyNumberFormat="1" applyFont="1" applyFill="1" applyBorder="1" applyAlignment="1">
      <alignment/>
    </xf>
    <xf numFmtId="3" fontId="59" fillId="34" borderId="49" xfId="0" applyNumberFormat="1" applyFont="1" applyFill="1" applyBorder="1" applyAlignment="1">
      <alignment/>
    </xf>
    <xf numFmtId="0" fontId="59" fillId="34" borderId="30" xfId="0" applyFont="1" applyFill="1" applyBorder="1" applyAlignment="1">
      <alignment/>
    </xf>
    <xf numFmtId="3" fontId="60" fillId="34" borderId="48" xfId="0" applyNumberFormat="1" applyFont="1" applyFill="1" applyBorder="1" applyAlignment="1">
      <alignment/>
    </xf>
    <xf numFmtId="3" fontId="60" fillId="34" borderId="49" xfId="0" applyNumberFormat="1" applyFont="1" applyFill="1" applyBorder="1" applyAlignment="1">
      <alignment/>
    </xf>
    <xf numFmtId="0" fontId="60" fillId="34" borderId="57" xfId="0" applyFont="1" applyFill="1" applyBorder="1" applyAlignment="1">
      <alignment/>
    </xf>
    <xf numFmtId="4" fontId="60" fillId="34" borderId="52" xfId="0" applyNumberFormat="1" applyFont="1" applyFill="1" applyBorder="1" applyAlignment="1">
      <alignment/>
    </xf>
    <xf numFmtId="4" fontId="60" fillId="34" borderId="59" xfId="0" applyNumberFormat="1" applyFont="1" applyFill="1" applyBorder="1" applyAlignment="1">
      <alignment/>
    </xf>
    <xf numFmtId="0" fontId="60" fillId="34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166" fontId="55" fillId="33" borderId="28" xfId="0" applyNumberFormat="1" applyFont="1" applyFill="1" applyBorder="1" applyAlignment="1">
      <alignment/>
    </xf>
    <xf numFmtId="166" fontId="55" fillId="33" borderId="29" xfId="0" applyNumberFormat="1" applyFont="1" applyFill="1" applyBorder="1" applyAlignment="1">
      <alignment/>
    </xf>
    <xf numFmtId="166" fontId="51" fillId="33" borderId="36" xfId="0" applyNumberFormat="1" applyFont="1" applyFill="1" applyBorder="1" applyAlignment="1">
      <alignment horizontal="center"/>
    </xf>
    <xf numFmtId="166" fontId="51" fillId="33" borderId="37" xfId="0" applyNumberFormat="1" applyFont="1" applyFill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39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5" fillId="33" borderId="39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28" xfId="0" applyFont="1" applyFill="1" applyBorder="1" applyAlignment="1">
      <alignment/>
    </xf>
    <xf numFmtId="0" fontId="55" fillId="33" borderId="29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166" fontId="8" fillId="34" borderId="11" xfId="0" applyNumberFormat="1" applyFont="1" applyFill="1" applyBorder="1" applyAlignment="1">
      <alignment horizontal="right"/>
    </xf>
    <xf numFmtId="166" fontId="8" fillId="34" borderId="11" xfId="0" applyNumberFormat="1" applyFont="1" applyFill="1" applyBorder="1" applyAlignment="1">
      <alignment/>
    </xf>
    <xf numFmtId="166" fontId="8" fillId="34" borderId="62" xfId="0" applyNumberFormat="1" applyFont="1" applyFill="1" applyBorder="1" applyAlignment="1">
      <alignment/>
    </xf>
    <xf numFmtId="166" fontId="8" fillId="34" borderId="22" xfId="0" applyNumberFormat="1" applyFont="1" applyFill="1" applyBorder="1" applyAlignment="1">
      <alignment/>
    </xf>
    <xf numFmtId="166" fontId="8" fillId="34" borderId="22" xfId="0" applyNumberFormat="1" applyFont="1" applyFill="1" applyBorder="1" applyAlignment="1">
      <alignment horizontal="center"/>
    </xf>
    <xf numFmtId="166" fontId="8" fillId="34" borderId="37" xfId="0" applyNumberFormat="1" applyFont="1" applyFill="1" applyBorder="1" applyAlignment="1">
      <alignment/>
    </xf>
    <xf numFmtId="166" fontId="8" fillId="34" borderId="14" xfId="0" applyNumberFormat="1" applyFont="1" applyFill="1" applyBorder="1" applyAlignment="1">
      <alignment horizontal="right"/>
    </xf>
    <xf numFmtId="166" fontId="8" fillId="34" borderId="14" xfId="0" applyNumberFormat="1" applyFont="1" applyFill="1" applyBorder="1" applyAlignment="1">
      <alignment/>
    </xf>
    <xf numFmtId="166" fontId="8" fillId="34" borderId="38" xfId="0" applyNumberFormat="1" applyFont="1" applyFill="1" applyBorder="1" applyAlignment="1">
      <alignment/>
    </xf>
    <xf numFmtId="166" fontId="8" fillId="34" borderId="24" xfId="0" applyNumberFormat="1" applyFont="1" applyFill="1" applyBorder="1" applyAlignment="1">
      <alignment/>
    </xf>
    <xf numFmtId="166" fontId="8" fillId="34" borderId="24" xfId="0" applyNumberFormat="1" applyFont="1" applyFill="1" applyBorder="1" applyAlignment="1">
      <alignment horizontal="center"/>
    </xf>
    <xf numFmtId="166" fontId="8" fillId="34" borderId="65" xfId="0" applyNumberFormat="1" applyFont="1" applyFill="1" applyBorder="1" applyAlignment="1">
      <alignment/>
    </xf>
    <xf numFmtId="0" fontId="0" fillId="0" borderId="0" xfId="0" applyAlignment="1">
      <alignment horizontal="justify" wrapText="1"/>
    </xf>
    <xf numFmtId="166" fontId="52" fillId="33" borderId="53" xfId="0" applyNumberFormat="1" applyFont="1" applyFill="1" applyBorder="1" applyAlignment="1">
      <alignment horizontal="center"/>
    </xf>
    <xf numFmtId="3" fontId="10" fillId="33" borderId="24" xfId="0" applyNumberFormat="1" applyFont="1" applyFill="1" applyBorder="1" applyAlignment="1">
      <alignment horizontal="center"/>
    </xf>
    <xf numFmtId="166" fontId="52" fillId="33" borderId="35" xfId="0" applyNumberFormat="1" applyFont="1" applyFill="1" applyBorder="1" applyAlignment="1">
      <alignment horizontal="center"/>
    </xf>
    <xf numFmtId="166" fontId="52" fillId="33" borderId="36" xfId="0" applyNumberFormat="1" applyFont="1" applyFill="1" applyBorder="1" applyAlignment="1">
      <alignment horizontal="center"/>
    </xf>
    <xf numFmtId="166" fontId="41" fillId="33" borderId="28" xfId="0" applyNumberFormat="1" applyFont="1" applyFill="1" applyBorder="1" applyAlignment="1">
      <alignment/>
    </xf>
    <xf numFmtId="166" fontId="52" fillId="33" borderId="13" xfId="0" applyNumberFormat="1" applyFont="1" applyFill="1" applyBorder="1" applyAlignment="1">
      <alignment horizontal="center"/>
    </xf>
    <xf numFmtId="166" fontId="52" fillId="33" borderId="37" xfId="0" applyNumberFormat="1" applyFont="1" applyFill="1" applyBorder="1" applyAlignment="1">
      <alignment horizontal="center"/>
    </xf>
    <xf numFmtId="166" fontId="41" fillId="33" borderId="29" xfId="0" applyNumberFormat="1" applyFont="1" applyFill="1" applyBorder="1" applyAlignment="1">
      <alignment/>
    </xf>
    <xf numFmtId="166" fontId="52" fillId="33" borderId="16" xfId="0" applyNumberFormat="1" applyFont="1" applyFill="1" applyBorder="1" applyAlignment="1">
      <alignment horizontal="center"/>
    </xf>
    <xf numFmtId="166" fontId="52" fillId="33" borderId="65" xfId="0" applyNumberFormat="1" applyFont="1" applyFill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67" fontId="41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166" fontId="7" fillId="0" borderId="60" xfId="0" applyNumberFormat="1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39" fillId="37" borderId="41" xfId="0" applyFont="1" applyFill="1" applyBorder="1" applyAlignment="1">
      <alignment/>
    </xf>
    <xf numFmtId="166" fontId="5" fillId="37" borderId="41" xfId="0" applyNumberFormat="1" applyFont="1" applyFill="1" applyBorder="1" applyAlignment="1">
      <alignment horizontal="right"/>
    </xf>
    <xf numFmtId="3" fontId="5" fillId="37" borderId="41" xfId="0" applyNumberFormat="1" applyFont="1" applyFill="1" applyBorder="1" applyAlignment="1">
      <alignment/>
    </xf>
    <xf numFmtId="3" fontId="5" fillId="37" borderId="42" xfId="0" applyNumberFormat="1" applyFont="1" applyFill="1" applyBorder="1" applyAlignment="1">
      <alignment/>
    </xf>
    <xf numFmtId="3" fontId="5" fillId="37" borderId="43" xfId="0" applyNumberFormat="1" applyFont="1" applyFill="1" applyBorder="1" applyAlignment="1">
      <alignment/>
    </xf>
    <xf numFmtId="3" fontId="5" fillId="37" borderId="43" xfId="0" applyNumberFormat="1" applyFont="1" applyFill="1" applyBorder="1" applyAlignment="1">
      <alignment horizontal="center"/>
    </xf>
    <xf numFmtId="3" fontId="5" fillId="37" borderId="44" xfId="0" applyNumberFormat="1" applyFont="1" applyFill="1" applyBorder="1" applyAlignment="1">
      <alignment/>
    </xf>
    <xf numFmtId="0" fontId="39" fillId="37" borderId="21" xfId="0" applyFont="1" applyFill="1" applyBorder="1" applyAlignment="1">
      <alignment/>
    </xf>
    <xf numFmtId="166" fontId="5" fillId="37" borderId="50" xfId="0" applyNumberFormat="1" applyFont="1" applyFill="1" applyBorder="1" applyAlignment="1">
      <alignment horizontal="right"/>
    </xf>
    <xf numFmtId="166" fontId="5" fillId="37" borderId="50" xfId="0" applyNumberFormat="1" applyFont="1" applyFill="1" applyBorder="1" applyAlignment="1">
      <alignment/>
    </xf>
    <xf numFmtId="166" fontId="5" fillId="37" borderId="51" xfId="0" applyNumberFormat="1" applyFont="1" applyFill="1" applyBorder="1" applyAlignment="1">
      <alignment/>
    </xf>
    <xf numFmtId="166" fontId="5" fillId="37" borderId="52" xfId="0" applyNumberFormat="1" applyFont="1" applyFill="1" applyBorder="1" applyAlignment="1">
      <alignment/>
    </xf>
    <xf numFmtId="166" fontId="5" fillId="37" borderId="52" xfId="0" applyNumberFormat="1" applyFont="1" applyFill="1" applyBorder="1" applyAlignment="1">
      <alignment horizontal="center"/>
    </xf>
    <xf numFmtId="166" fontId="5" fillId="37" borderId="59" xfId="0" applyNumberFormat="1" applyFont="1" applyFill="1" applyBorder="1" applyAlignment="1">
      <alignment/>
    </xf>
    <xf numFmtId="0" fontId="39" fillId="36" borderId="41" xfId="0" applyFont="1" applyFill="1" applyBorder="1" applyAlignment="1">
      <alignment/>
    </xf>
    <xf numFmtId="3" fontId="8" fillId="36" borderId="41" xfId="0" applyNumberFormat="1" applyFont="1" applyFill="1" applyBorder="1" applyAlignment="1">
      <alignment horizontal="right"/>
    </xf>
    <xf numFmtId="3" fontId="8" fillId="36" borderId="41" xfId="0" applyNumberFormat="1" applyFont="1" applyFill="1" applyBorder="1" applyAlignment="1">
      <alignment/>
    </xf>
    <xf numFmtId="3" fontId="8" fillId="36" borderId="42" xfId="0" applyNumberFormat="1" applyFont="1" applyFill="1" applyBorder="1" applyAlignment="1">
      <alignment/>
    </xf>
    <xf numFmtId="3" fontId="8" fillId="36" borderId="43" xfId="0" applyNumberFormat="1" applyFont="1" applyFill="1" applyBorder="1" applyAlignment="1">
      <alignment/>
    </xf>
    <xf numFmtId="3" fontId="8" fillId="36" borderId="43" xfId="0" applyNumberFormat="1" applyFont="1" applyFill="1" applyBorder="1" applyAlignment="1">
      <alignment horizontal="center"/>
    </xf>
    <xf numFmtId="3" fontId="8" fillId="36" borderId="44" xfId="0" applyNumberFormat="1" applyFont="1" applyFill="1" applyBorder="1" applyAlignment="1">
      <alignment/>
    </xf>
    <xf numFmtId="0" fontId="39" fillId="36" borderId="11" xfId="0" applyFont="1" applyFill="1" applyBorder="1" applyAlignment="1">
      <alignment/>
    </xf>
    <xf numFmtId="3" fontId="8" fillId="36" borderId="11" xfId="0" applyNumberFormat="1" applyFont="1" applyFill="1" applyBorder="1" applyAlignment="1">
      <alignment horizontal="right"/>
    </xf>
    <xf numFmtId="3" fontId="8" fillId="36" borderId="11" xfId="0" applyNumberFormat="1" applyFont="1" applyFill="1" applyBorder="1" applyAlignment="1">
      <alignment/>
    </xf>
    <xf numFmtId="3" fontId="8" fillId="36" borderId="62" xfId="0" applyNumberFormat="1" applyFont="1" applyFill="1" applyBorder="1" applyAlignment="1">
      <alignment/>
    </xf>
    <xf numFmtId="3" fontId="8" fillId="36" borderId="22" xfId="0" applyNumberFormat="1" applyFont="1" applyFill="1" applyBorder="1" applyAlignment="1">
      <alignment/>
    </xf>
    <xf numFmtId="3" fontId="8" fillId="36" borderId="22" xfId="0" applyNumberFormat="1" applyFont="1" applyFill="1" applyBorder="1" applyAlignment="1">
      <alignment horizontal="center"/>
    </xf>
    <xf numFmtId="3" fontId="8" fillId="36" borderId="37" xfId="0" applyNumberFormat="1" applyFont="1" applyFill="1" applyBorder="1" applyAlignment="1">
      <alignment/>
    </xf>
    <xf numFmtId="0" fontId="39" fillId="36" borderId="14" xfId="0" applyFont="1" applyFill="1" applyBorder="1" applyAlignment="1">
      <alignment/>
    </xf>
    <xf numFmtId="3" fontId="8" fillId="36" borderId="14" xfId="0" applyNumberFormat="1" applyFont="1" applyFill="1" applyBorder="1" applyAlignment="1">
      <alignment horizontal="right"/>
    </xf>
    <xf numFmtId="3" fontId="8" fillId="36" borderId="14" xfId="0" applyNumberFormat="1" applyFont="1" applyFill="1" applyBorder="1" applyAlignment="1">
      <alignment/>
    </xf>
    <xf numFmtId="3" fontId="8" fillId="36" borderId="38" xfId="0" applyNumberFormat="1" applyFont="1" applyFill="1" applyBorder="1" applyAlignment="1">
      <alignment/>
    </xf>
    <xf numFmtId="3" fontId="8" fillId="36" borderId="24" xfId="0" applyNumberFormat="1" applyFont="1" applyFill="1" applyBorder="1" applyAlignment="1">
      <alignment/>
    </xf>
    <xf numFmtId="3" fontId="8" fillId="36" borderId="24" xfId="0" applyNumberFormat="1" applyFont="1" applyFill="1" applyBorder="1" applyAlignment="1">
      <alignment horizontal="center"/>
    </xf>
    <xf numFmtId="3" fontId="8" fillId="36" borderId="65" xfId="0" applyNumberFormat="1" applyFont="1" applyFill="1" applyBorder="1" applyAlignment="1">
      <alignment/>
    </xf>
    <xf numFmtId="167" fontId="8" fillId="36" borderId="42" xfId="0" applyNumberFormat="1" applyFont="1" applyFill="1" applyBorder="1" applyAlignment="1">
      <alignment/>
    </xf>
    <xf numFmtId="0" fontId="39" fillId="36" borderId="21" xfId="0" applyFont="1" applyFill="1" applyBorder="1" applyAlignment="1">
      <alignment/>
    </xf>
    <xf numFmtId="166" fontId="5" fillId="36" borderId="41" xfId="0" applyNumberFormat="1" applyFont="1" applyFill="1" applyBorder="1" applyAlignment="1">
      <alignment horizontal="right"/>
    </xf>
    <xf numFmtId="3" fontId="5" fillId="36" borderId="41" xfId="0" applyNumberFormat="1" applyFont="1" applyFill="1" applyBorder="1" applyAlignment="1">
      <alignment/>
    </xf>
    <xf numFmtId="3" fontId="5" fillId="36" borderId="42" xfId="0" applyNumberFormat="1" applyFont="1" applyFill="1" applyBorder="1" applyAlignment="1">
      <alignment/>
    </xf>
    <xf numFmtId="3" fontId="5" fillId="36" borderId="43" xfId="0" applyNumberFormat="1" applyFont="1" applyFill="1" applyBorder="1" applyAlignment="1">
      <alignment/>
    </xf>
    <xf numFmtId="3" fontId="5" fillId="36" borderId="43" xfId="0" applyNumberFormat="1" applyFont="1" applyFill="1" applyBorder="1" applyAlignment="1">
      <alignment horizontal="center"/>
    </xf>
    <xf numFmtId="3" fontId="5" fillId="36" borderId="44" xfId="0" applyNumberFormat="1" applyFont="1" applyFill="1" applyBorder="1" applyAlignment="1">
      <alignment/>
    </xf>
    <xf numFmtId="166" fontId="5" fillId="36" borderId="50" xfId="0" applyNumberFormat="1" applyFont="1" applyFill="1" applyBorder="1" applyAlignment="1">
      <alignment horizontal="right"/>
    </xf>
    <xf numFmtId="166" fontId="5" fillId="36" borderId="50" xfId="0" applyNumberFormat="1" applyFont="1" applyFill="1" applyBorder="1" applyAlignment="1">
      <alignment/>
    </xf>
    <xf numFmtId="166" fontId="5" fillId="36" borderId="51" xfId="0" applyNumberFormat="1" applyFont="1" applyFill="1" applyBorder="1" applyAlignment="1">
      <alignment/>
    </xf>
    <xf numFmtId="166" fontId="5" fillId="36" borderId="52" xfId="0" applyNumberFormat="1" applyFont="1" applyFill="1" applyBorder="1" applyAlignment="1">
      <alignment/>
    </xf>
    <xf numFmtId="166" fontId="5" fillId="36" borderId="52" xfId="0" applyNumberFormat="1" applyFont="1" applyFill="1" applyBorder="1" applyAlignment="1">
      <alignment horizontal="center"/>
    </xf>
    <xf numFmtId="166" fontId="5" fillId="36" borderId="59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11" fillId="0" borderId="26" xfId="0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57" fillId="33" borderId="54" xfId="0" applyFont="1" applyFill="1" applyBorder="1" applyAlignment="1">
      <alignment horizontal="right"/>
    </xf>
    <xf numFmtId="4" fontId="57" fillId="33" borderId="22" xfId="0" applyNumberFormat="1" applyFont="1" applyFill="1" applyBorder="1" applyAlignment="1">
      <alignment horizontal="right"/>
    </xf>
    <xf numFmtId="4" fontId="57" fillId="33" borderId="37" xfId="0" applyNumberFormat="1" applyFont="1" applyFill="1" applyBorder="1" applyAlignment="1">
      <alignment horizontal="right"/>
    </xf>
    <xf numFmtId="0" fontId="57" fillId="33" borderId="0" xfId="0" applyFont="1" applyFill="1" applyAlignment="1">
      <alignment horizontal="right"/>
    </xf>
    <xf numFmtId="3" fontId="47" fillId="33" borderId="43" xfId="0" applyNumberFormat="1" applyFont="1" applyFill="1" applyBorder="1" applyAlignment="1">
      <alignment/>
    </xf>
    <xf numFmtId="3" fontId="47" fillId="33" borderId="44" xfId="0" applyNumberFormat="1" applyFont="1" applyFill="1" applyBorder="1" applyAlignment="1">
      <alignment/>
    </xf>
    <xf numFmtId="0" fontId="47" fillId="33" borderId="55" xfId="0" applyFont="1" applyFill="1" applyBorder="1" applyAlignment="1">
      <alignment/>
    </xf>
    <xf numFmtId="0" fontId="47" fillId="33" borderId="0" xfId="0" applyFont="1" applyFill="1" applyAlignment="1">
      <alignment/>
    </xf>
    <xf numFmtId="3" fontId="47" fillId="33" borderId="48" xfId="0" applyNumberFormat="1" applyFont="1" applyFill="1" applyBorder="1" applyAlignment="1">
      <alignment/>
    </xf>
    <xf numFmtId="3" fontId="47" fillId="33" borderId="49" xfId="0" applyNumberFormat="1" applyFont="1" applyFill="1" applyBorder="1" applyAlignment="1">
      <alignment/>
    </xf>
    <xf numFmtId="0" fontId="47" fillId="33" borderId="30" xfId="0" applyFont="1" applyFill="1" applyBorder="1" applyAlignment="1">
      <alignment/>
    </xf>
    <xf numFmtId="3" fontId="36" fillId="33" borderId="48" xfId="0" applyNumberFormat="1" applyFont="1" applyFill="1" applyBorder="1" applyAlignment="1">
      <alignment/>
    </xf>
    <xf numFmtId="3" fontId="36" fillId="33" borderId="49" xfId="0" applyNumberFormat="1" applyFont="1" applyFill="1" applyBorder="1" applyAlignment="1">
      <alignment/>
    </xf>
    <xf numFmtId="0" fontId="36" fillId="33" borderId="57" xfId="0" applyFont="1" applyFill="1" applyBorder="1" applyAlignment="1">
      <alignment/>
    </xf>
    <xf numFmtId="0" fontId="36" fillId="33" borderId="0" xfId="0" applyFont="1" applyFill="1" applyAlignment="1">
      <alignment/>
    </xf>
    <xf numFmtId="4" fontId="36" fillId="33" borderId="52" xfId="0" applyNumberFormat="1" applyFont="1" applyFill="1" applyBorder="1" applyAlignment="1">
      <alignment/>
    </xf>
    <xf numFmtId="4" fontId="36" fillId="33" borderId="59" xfId="0" applyNumberFormat="1" applyFont="1" applyFill="1" applyBorder="1" applyAlignment="1">
      <alignment/>
    </xf>
    <xf numFmtId="4" fontId="58" fillId="33" borderId="22" xfId="0" applyNumberFormat="1" applyFont="1" applyFill="1" applyBorder="1" applyAlignment="1">
      <alignment horizontal="right"/>
    </xf>
    <xf numFmtId="4" fontId="58" fillId="33" borderId="37" xfId="0" applyNumberFormat="1" applyFont="1" applyFill="1" applyBorder="1" applyAlignment="1">
      <alignment horizontal="right"/>
    </xf>
    <xf numFmtId="0" fontId="58" fillId="33" borderId="0" xfId="0" applyFont="1" applyFill="1" applyAlignment="1">
      <alignment horizontal="right"/>
    </xf>
    <xf numFmtId="3" fontId="59" fillId="33" borderId="48" xfId="0" applyNumberFormat="1" applyFont="1" applyFill="1" applyBorder="1" applyAlignment="1">
      <alignment/>
    </xf>
    <xf numFmtId="3" fontId="59" fillId="33" borderId="49" xfId="0" applyNumberFormat="1" applyFont="1" applyFill="1" applyBorder="1" applyAlignment="1">
      <alignment/>
    </xf>
    <xf numFmtId="0" fontId="59" fillId="33" borderId="30" xfId="0" applyFont="1" applyFill="1" applyBorder="1" applyAlignment="1">
      <alignment/>
    </xf>
    <xf numFmtId="3" fontId="60" fillId="33" borderId="48" xfId="0" applyNumberFormat="1" applyFont="1" applyFill="1" applyBorder="1" applyAlignment="1">
      <alignment/>
    </xf>
    <xf numFmtId="3" fontId="60" fillId="33" borderId="49" xfId="0" applyNumberFormat="1" applyFont="1" applyFill="1" applyBorder="1" applyAlignment="1">
      <alignment/>
    </xf>
    <xf numFmtId="0" fontId="60" fillId="33" borderId="57" xfId="0" applyFont="1" applyFill="1" applyBorder="1" applyAlignment="1">
      <alignment/>
    </xf>
    <xf numFmtId="4" fontId="60" fillId="33" borderId="52" xfId="0" applyNumberFormat="1" applyFont="1" applyFill="1" applyBorder="1" applyAlignment="1">
      <alignment/>
    </xf>
    <xf numFmtId="4" fontId="60" fillId="33" borderId="59" xfId="0" applyNumberFormat="1" applyFont="1" applyFill="1" applyBorder="1" applyAlignment="1">
      <alignment/>
    </xf>
    <xf numFmtId="0" fontId="60" fillId="33" borderId="0" xfId="0" applyFont="1" applyFill="1" applyAlignment="1">
      <alignment/>
    </xf>
    <xf numFmtId="0" fontId="19" fillId="33" borderId="31" xfId="0" applyFont="1" applyFill="1" applyBorder="1" applyAlignment="1">
      <alignment horizontal="center"/>
    </xf>
    <xf numFmtId="3" fontId="19" fillId="33" borderId="27" xfId="0" applyNumberFormat="1" applyFont="1" applyFill="1" applyBorder="1" applyAlignment="1">
      <alignment/>
    </xf>
    <xf numFmtId="3" fontId="19" fillId="33" borderId="32" xfId="0" applyNumberFormat="1" applyFont="1" applyFill="1" applyBorder="1" applyAlignment="1">
      <alignment/>
    </xf>
    <xf numFmtId="0" fontId="19" fillId="33" borderId="70" xfId="0" applyFont="1" applyFill="1" applyBorder="1" applyAlignment="1">
      <alignment/>
    </xf>
    <xf numFmtId="0" fontId="7" fillId="0" borderId="25" xfId="0" applyFont="1" applyBorder="1" applyAlignment="1">
      <alignment/>
    </xf>
    <xf numFmtId="166" fontId="0" fillId="0" borderId="25" xfId="0" applyNumberFormat="1" applyBorder="1" applyAlignment="1">
      <alignment horizontal="right"/>
    </xf>
    <xf numFmtId="3" fontId="0" fillId="0" borderId="25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0" fontId="39" fillId="38" borderId="41" xfId="0" applyFont="1" applyFill="1" applyBorder="1" applyAlignment="1">
      <alignment/>
    </xf>
    <xf numFmtId="3" fontId="8" fillId="38" borderId="41" xfId="0" applyNumberFormat="1" applyFont="1" applyFill="1" applyBorder="1" applyAlignment="1">
      <alignment horizontal="right"/>
    </xf>
    <xf numFmtId="3" fontId="8" fillId="38" borderId="41" xfId="0" applyNumberFormat="1" applyFont="1" applyFill="1" applyBorder="1" applyAlignment="1">
      <alignment/>
    </xf>
    <xf numFmtId="3" fontId="8" fillId="38" borderId="42" xfId="0" applyNumberFormat="1" applyFont="1" applyFill="1" applyBorder="1" applyAlignment="1">
      <alignment/>
    </xf>
    <xf numFmtId="3" fontId="8" fillId="38" borderId="43" xfId="0" applyNumberFormat="1" applyFont="1" applyFill="1" applyBorder="1" applyAlignment="1">
      <alignment/>
    </xf>
    <xf numFmtId="3" fontId="8" fillId="38" borderId="43" xfId="0" applyNumberFormat="1" applyFont="1" applyFill="1" applyBorder="1" applyAlignment="1">
      <alignment horizontal="center"/>
    </xf>
    <xf numFmtId="3" fontId="8" fillId="38" borderId="44" xfId="0" applyNumberFormat="1" applyFont="1" applyFill="1" applyBorder="1" applyAlignment="1">
      <alignment/>
    </xf>
    <xf numFmtId="0" fontId="39" fillId="38" borderId="14" xfId="0" applyFont="1" applyFill="1" applyBorder="1" applyAlignment="1">
      <alignment/>
    </xf>
    <xf numFmtId="166" fontId="8" fillId="38" borderId="14" xfId="0" applyNumberFormat="1" applyFont="1" applyFill="1" applyBorder="1" applyAlignment="1">
      <alignment horizontal="right"/>
    </xf>
    <xf numFmtId="166" fontId="8" fillId="38" borderId="14" xfId="0" applyNumberFormat="1" applyFont="1" applyFill="1" applyBorder="1" applyAlignment="1">
      <alignment/>
    </xf>
    <xf numFmtId="166" fontId="8" fillId="38" borderId="38" xfId="0" applyNumberFormat="1" applyFont="1" applyFill="1" applyBorder="1" applyAlignment="1">
      <alignment/>
    </xf>
    <xf numFmtId="166" fontId="8" fillId="38" borderId="24" xfId="0" applyNumberFormat="1" applyFont="1" applyFill="1" applyBorder="1" applyAlignment="1">
      <alignment/>
    </xf>
    <xf numFmtId="166" fontId="8" fillId="38" borderId="24" xfId="0" applyNumberFormat="1" applyFont="1" applyFill="1" applyBorder="1" applyAlignment="1">
      <alignment horizontal="center"/>
    </xf>
    <xf numFmtId="166" fontId="8" fillId="38" borderId="65" xfId="0" applyNumberFormat="1" applyFont="1" applyFill="1" applyBorder="1" applyAlignment="1">
      <alignment/>
    </xf>
    <xf numFmtId="0" fontId="39" fillId="0" borderId="41" xfId="0" applyFont="1" applyFill="1" applyBorder="1" applyAlignment="1">
      <alignment/>
    </xf>
    <xf numFmtId="3" fontId="8" fillId="0" borderId="41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9" fillId="0" borderId="14" xfId="0" applyFont="1" applyFill="1" applyBorder="1" applyAlignment="1">
      <alignment/>
    </xf>
    <xf numFmtId="166" fontId="8" fillId="0" borderId="14" xfId="0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/>
    </xf>
    <xf numFmtId="166" fontId="8" fillId="0" borderId="38" xfId="0" applyNumberFormat="1" applyFont="1" applyFill="1" applyBorder="1" applyAlignment="1">
      <alignment/>
    </xf>
    <xf numFmtId="166" fontId="8" fillId="0" borderId="24" xfId="0" applyNumberFormat="1" applyFont="1" applyFill="1" applyBorder="1" applyAlignment="1">
      <alignment/>
    </xf>
    <xf numFmtId="166" fontId="8" fillId="0" borderId="24" xfId="0" applyNumberFormat="1" applyFont="1" applyFill="1" applyBorder="1" applyAlignment="1">
      <alignment horizontal="center"/>
    </xf>
    <xf numFmtId="166" fontId="8" fillId="0" borderId="65" xfId="0" applyNumberFormat="1" applyFont="1" applyFill="1" applyBorder="1" applyAlignment="1">
      <alignment/>
    </xf>
    <xf numFmtId="166" fontId="16" fillId="0" borderId="39" xfId="0" applyNumberFormat="1" applyFont="1" applyFill="1" applyBorder="1" applyAlignment="1">
      <alignment horizontal="center"/>
    </xf>
    <xf numFmtId="166" fontId="16" fillId="0" borderId="80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 wrapText="1"/>
    </xf>
    <xf numFmtId="3" fontId="16" fillId="0" borderId="62" xfId="0" applyNumberFormat="1" applyFont="1" applyFill="1" applyBorder="1" applyAlignment="1">
      <alignment horizontal="center" wrapText="1"/>
    </xf>
    <xf numFmtId="166" fontId="17" fillId="0" borderId="15" xfId="0" applyNumberFormat="1" applyFont="1" applyFill="1" applyBorder="1" applyAlignment="1">
      <alignment horizontal="center"/>
    </xf>
    <xf numFmtId="166" fontId="17" fillId="0" borderId="81" xfId="0" applyNumberFormat="1" applyFont="1" applyFill="1" applyBorder="1" applyAlignment="1">
      <alignment horizontal="center"/>
    </xf>
    <xf numFmtId="166" fontId="16" fillId="0" borderId="60" xfId="0" applyNumberFormat="1" applyFont="1" applyFill="1" applyBorder="1" applyAlignment="1">
      <alignment horizontal="center"/>
    </xf>
    <xf numFmtId="166" fontId="16" fillId="0" borderId="17" xfId="0" applyNumberFormat="1" applyFont="1" applyFill="1" applyBorder="1" applyAlignment="1">
      <alignment horizontal="center"/>
    </xf>
    <xf numFmtId="166" fontId="9" fillId="0" borderId="77" xfId="0" applyNumberFormat="1" applyFont="1" applyFill="1" applyBorder="1" applyAlignment="1">
      <alignment/>
    </xf>
    <xf numFmtId="166" fontId="9" fillId="0" borderId="60" xfId="0" applyNumberFormat="1" applyFont="1" applyFill="1" applyBorder="1" applyAlignment="1">
      <alignment/>
    </xf>
    <xf numFmtId="166" fontId="10" fillId="0" borderId="79" xfId="0" applyNumberFormat="1" applyFont="1" applyFill="1" applyBorder="1" applyAlignment="1">
      <alignment/>
    </xf>
    <xf numFmtId="166" fontId="10" fillId="0" borderId="41" xfId="0" applyNumberFormat="1" applyFont="1" applyFill="1" applyBorder="1" applyAlignment="1">
      <alignment/>
    </xf>
    <xf numFmtId="166" fontId="10" fillId="0" borderId="70" xfId="0" applyNumberFormat="1" applyFont="1" applyFill="1" applyBorder="1" applyAlignment="1">
      <alignment/>
    </xf>
    <xf numFmtId="166" fontId="10" fillId="0" borderId="82" xfId="0" applyNumberFormat="1" applyFont="1" applyFill="1" applyBorder="1" applyAlignment="1">
      <alignment/>
    </xf>
    <xf numFmtId="166" fontId="10" fillId="0" borderId="25" xfId="0" applyNumberFormat="1" applyFont="1" applyFill="1" applyBorder="1" applyAlignment="1">
      <alignment/>
    </xf>
    <xf numFmtId="166" fontId="10" fillId="0" borderId="46" xfId="0" applyNumberFormat="1" applyFont="1" applyFill="1" applyBorder="1" applyAlignment="1">
      <alignment/>
    </xf>
    <xf numFmtId="3" fontId="10" fillId="0" borderId="83" xfId="0" applyNumberFormat="1" applyFont="1" applyFill="1" applyBorder="1" applyAlignment="1">
      <alignment/>
    </xf>
    <xf numFmtId="166" fontId="10" fillId="0" borderId="83" xfId="0" applyNumberFormat="1" applyFont="1" applyFill="1" applyBorder="1" applyAlignment="1">
      <alignment/>
    </xf>
    <xf numFmtId="166" fontId="10" fillId="0" borderId="7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166" fontId="10" fillId="0" borderId="76" xfId="0" applyNumberFormat="1" applyFont="1" applyFill="1" applyBorder="1" applyAlignment="1">
      <alignment/>
    </xf>
    <xf numFmtId="166" fontId="10" fillId="0" borderId="14" xfId="0" applyNumberFormat="1" applyFont="1" applyFill="1" applyBorder="1" applyAlignment="1">
      <alignment/>
    </xf>
    <xf numFmtId="166" fontId="10" fillId="0" borderId="16" xfId="0" applyNumberFormat="1" applyFont="1" applyFill="1" applyBorder="1" applyAlignment="1">
      <alignment/>
    </xf>
    <xf numFmtId="3" fontId="10" fillId="0" borderId="5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6" fillId="0" borderId="54" xfId="0" applyFont="1" applyFill="1" applyBorder="1" applyAlignment="1">
      <alignment horizontal="right"/>
    </xf>
    <xf numFmtId="4" fontId="26" fillId="0" borderId="22" xfId="0" applyNumberFormat="1" applyFont="1" applyFill="1" applyBorder="1" applyAlignment="1">
      <alignment horizontal="right"/>
    </xf>
    <xf numFmtId="4" fontId="26" fillId="0" borderId="37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3" fontId="19" fillId="0" borderId="43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/>
    </xf>
    <xf numFmtId="0" fontId="19" fillId="0" borderId="55" xfId="0" applyFont="1" applyFill="1" applyBorder="1" applyAlignment="1">
      <alignment/>
    </xf>
    <xf numFmtId="0" fontId="19" fillId="0" borderId="0" xfId="0" applyFont="1" applyFill="1" applyAlignment="1">
      <alignment/>
    </xf>
    <xf numFmtId="3" fontId="19" fillId="0" borderId="27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0" fontId="19" fillId="0" borderId="70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52" xfId="0" applyNumberFormat="1" applyFont="1" applyFill="1" applyBorder="1" applyAlignment="1">
      <alignment/>
    </xf>
    <xf numFmtId="4" fontId="7" fillId="0" borderId="59" xfId="0" applyNumberFormat="1" applyFont="1" applyFill="1" applyBorder="1" applyAlignment="1">
      <alignment/>
    </xf>
    <xf numFmtId="4" fontId="30" fillId="0" borderId="22" xfId="0" applyNumberFormat="1" applyFont="1" applyFill="1" applyBorder="1" applyAlignment="1">
      <alignment horizontal="right"/>
    </xf>
    <xf numFmtId="4" fontId="30" fillId="0" borderId="37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3" fontId="29" fillId="0" borderId="48" xfId="0" applyNumberFormat="1" applyFont="1" applyFill="1" applyBorder="1" applyAlignment="1">
      <alignment/>
    </xf>
    <xf numFmtId="3" fontId="29" fillId="0" borderId="49" xfId="0" applyNumberFormat="1" applyFont="1" applyFill="1" applyBorder="1" applyAlignment="1">
      <alignment/>
    </xf>
    <xf numFmtId="0" fontId="29" fillId="0" borderId="57" xfId="0" applyFont="1" applyFill="1" applyBorder="1" applyAlignment="1">
      <alignment/>
    </xf>
    <xf numFmtId="4" fontId="29" fillId="0" borderId="52" xfId="0" applyNumberFormat="1" applyFont="1" applyFill="1" applyBorder="1" applyAlignment="1">
      <alignment/>
    </xf>
    <xf numFmtId="4" fontId="29" fillId="0" borderId="59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textRotation="30" readingOrder="1"/>
    </xf>
    <xf numFmtId="3" fontId="17" fillId="0" borderId="6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1" fillId="0" borderId="45" xfId="0" applyFont="1" applyBorder="1" applyAlignment="1">
      <alignment horizontal="center"/>
    </xf>
    <xf numFmtId="49" fontId="18" fillId="0" borderId="48" xfId="0" applyNumberFormat="1" applyFont="1" applyBorder="1" applyAlignment="1">
      <alignment horizontal="center"/>
    </xf>
    <xf numFmtId="2" fontId="27" fillId="33" borderId="0" xfId="0" applyNumberFormat="1" applyFont="1" applyFill="1" applyAlignment="1">
      <alignment/>
    </xf>
    <xf numFmtId="2" fontId="12" fillId="33" borderId="0" xfId="0" applyNumberFormat="1" applyFont="1" applyFill="1" applyAlignment="1">
      <alignment/>
    </xf>
    <xf numFmtId="2" fontId="19" fillId="33" borderId="0" xfId="0" applyNumberFormat="1" applyFont="1" applyFill="1" applyAlignment="1">
      <alignment/>
    </xf>
    <xf numFmtId="3" fontId="64" fillId="33" borderId="0" xfId="0" applyNumberFormat="1" applyFont="1" applyFill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0" fontId="39" fillId="0" borderId="77" xfId="0" applyFont="1" applyFill="1" applyBorder="1" applyAlignment="1">
      <alignment/>
    </xf>
    <xf numFmtId="166" fontId="5" fillId="0" borderId="77" xfId="0" applyNumberFormat="1" applyFont="1" applyFill="1" applyBorder="1" applyAlignment="1">
      <alignment horizontal="right"/>
    </xf>
    <xf numFmtId="166" fontId="5" fillId="0" borderId="77" xfId="0" applyNumberFormat="1" applyFont="1" applyFill="1" applyBorder="1" applyAlignment="1">
      <alignment/>
    </xf>
    <xf numFmtId="166" fontId="5" fillId="0" borderId="77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49" fontId="18" fillId="0" borderId="27" xfId="0" applyNumberFormat="1" applyFont="1" applyBorder="1" applyAlignment="1">
      <alignment horizontal="center"/>
    </xf>
    <xf numFmtId="0" fontId="39" fillId="11" borderId="41" xfId="0" applyFont="1" applyFill="1" applyBorder="1" applyAlignment="1">
      <alignment/>
    </xf>
    <xf numFmtId="3" fontId="8" fillId="11" borderId="41" xfId="0" applyNumberFormat="1" applyFont="1" applyFill="1" applyBorder="1" applyAlignment="1">
      <alignment horizontal="right"/>
    </xf>
    <xf numFmtId="3" fontId="8" fillId="11" borderId="41" xfId="0" applyNumberFormat="1" applyFont="1" applyFill="1" applyBorder="1" applyAlignment="1">
      <alignment/>
    </xf>
    <xf numFmtId="3" fontId="8" fillId="11" borderId="42" xfId="0" applyNumberFormat="1" applyFont="1" applyFill="1" applyBorder="1" applyAlignment="1">
      <alignment/>
    </xf>
    <xf numFmtId="3" fontId="8" fillId="11" borderId="43" xfId="0" applyNumberFormat="1" applyFont="1" applyFill="1" applyBorder="1" applyAlignment="1">
      <alignment/>
    </xf>
    <xf numFmtId="3" fontId="8" fillId="11" borderId="43" xfId="0" applyNumberFormat="1" applyFont="1" applyFill="1" applyBorder="1" applyAlignment="1">
      <alignment horizontal="center"/>
    </xf>
    <xf numFmtId="3" fontId="8" fillId="11" borderId="44" xfId="0" applyNumberFormat="1" applyFont="1" applyFill="1" applyBorder="1" applyAlignment="1">
      <alignment/>
    </xf>
    <xf numFmtId="0" fontId="39" fillId="11" borderId="14" xfId="0" applyFont="1" applyFill="1" applyBorder="1" applyAlignment="1">
      <alignment/>
    </xf>
    <xf numFmtId="166" fontId="8" fillId="11" borderId="14" xfId="0" applyNumberFormat="1" applyFont="1" applyFill="1" applyBorder="1" applyAlignment="1">
      <alignment horizontal="right"/>
    </xf>
    <xf numFmtId="166" fontId="8" fillId="11" borderId="14" xfId="0" applyNumberFormat="1" applyFont="1" applyFill="1" applyBorder="1" applyAlignment="1">
      <alignment/>
    </xf>
    <xf numFmtId="166" fontId="8" fillId="11" borderId="38" xfId="0" applyNumberFormat="1" applyFont="1" applyFill="1" applyBorder="1" applyAlignment="1">
      <alignment/>
    </xf>
    <xf numFmtId="166" fontId="8" fillId="11" borderId="24" xfId="0" applyNumberFormat="1" applyFont="1" applyFill="1" applyBorder="1" applyAlignment="1">
      <alignment/>
    </xf>
    <xf numFmtId="166" fontId="8" fillId="11" borderId="24" xfId="0" applyNumberFormat="1" applyFont="1" applyFill="1" applyBorder="1" applyAlignment="1">
      <alignment horizontal="center"/>
    </xf>
    <xf numFmtId="166" fontId="8" fillId="11" borderId="65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0" fontId="0" fillId="0" borderId="13" xfId="0" applyBorder="1" applyAlignment="1">
      <alignment/>
    </xf>
    <xf numFmtId="0" fontId="39" fillId="0" borderId="11" xfId="0" applyFont="1" applyFill="1" applyBorder="1" applyAlignment="1">
      <alignment/>
    </xf>
    <xf numFmtId="3" fontId="18" fillId="0" borderId="11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4" fontId="18" fillId="11" borderId="0" xfId="0" applyNumberFormat="1" applyFont="1" applyFill="1" applyBorder="1" applyAlignment="1">
      <alignment/>
    </xf>
    <xf numFmtId="0" fontId="12" fillId="11" borderId="0" xfId="0" applyFont="1" applyFill="1" applyAlignment="1">
      <alignment/>
    </xf>
    <xf numFmtId="0" fontId="0" fillId="11" borderId="0" xfId="0" applyFill="1" applyAlignment="1">
      <alignment/>
    </xf>
    <xf numFmtId="0" fontId="105" fillId="0" borderId="0" xfId="0" applyFont="1" applyBorder="1" applyAlignment="1">
      <alignment horizontal="center"/>
    </xf>
    <xf numFmtId="1" fontId="106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166" fontId="16" fillId="0" borderId="34" xfId="0" applyNumberFormat="1" applyFont="1" applyFill="1" applyBorder="1" applyAlignment="1">
      <alignment horizontal="center"/>
    </xf>
    <xf numFmtId="166" fontId="16" fillId="0" borderId="22" xfId="0" applyNumberFormat="1" applyFont="1" applyFill="1" applyBorder="1" applyAlignment="1">
      <alignment horizontal="center"/>
    </xf>
    <xf numFmtId="166" fontId="17" fillId="0" borderId="24" xfId="0" applyNumberFormat="1" applyFont="1" applyFill="1" applyBorder="1" applyAlignment="1">
      <alignment horizontal="center"/>
    </xf>
    <xf numFmtId="166" fontId="9" fillId="0" borderId="63" xfId="0" applyNumberFormat="1" applyFont="1" applyFill="1" applyBorder="1" applyAlignment="1">
      <alignment/>
    </xf>
    <xf numFmtId="166" fontId="10" fillId="0" borderId="27" xfId="0" applyNumberFormat="1" applyFont="1" applyFill="1" applyBorder="1" applyAlignment="1">
      <alignment/>
    </xf>
    <xf numFmtId="166" fontId="10" fillId="0" borderId="67" xfId="0" applyNumberFormat="1" applyFont="1" applyFill="1" applyBorder="1" applyAlignment="1">
      <alignment/>
    </xf>
    <xf numFmtId="166" fontId="10" fillId="0" borderId="48" xfId="0" applyNumberFormat="1" applyFont="1" applyFill="1" applyBorder="1" applyAlignment="1">
      <alignment/>
    </xf>
    <xf numFmtId="166" fontId="10" fillId="0" borderId="52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6" fillId="0" borderId="35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3" fontId="9" fillId="0" borderId="64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68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0" fillId="0" borderId="5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16" fillId="0" borderId="62" xfId="0" applyNumberFormat="1" applyFont="1" applyFill="1" applyBorder="1" applyAlignment="1">
      <alignment horizontal="center"/>
    </xf>
    <xf numFmtId="4" fontId="17" fillId="0" borderId="12" xfId="0" applyNumberFormat="1" applyFont="1" applyBorder="1" applyAlignment="1">
      <alignment/>
    </xf>
    <xf numFmtId="4" fontId="17" fillId="0" borderId="62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07" fillId="0" borderId="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06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7" fillId="0" borderId="71" xfId="0" applyNumberFormat="1" applyFont="1" applyBorder="1" applyAlignment="1">
      <alignment/>
    </xf>
    <xf numFmtId="4" fontId="0" fillId="0" borderId="7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1" fillId="0" borderId="67" xfId="0" applyNumberFormat="1" applyFont="1" applyBorder="1" applyAlignment="1">
      <alignment horizontal="center"/>
    </xf>
    <xf numFmtId="4" fontId="0" fillId="0" borderId="31" xfId="0" applyNumberFormat="1" applyBorder="1" applyAlignment="1">
      <alignment/>
    </xf>
    <xf numFmtId="4" fontId="11" fillId="0" borderId="27" xfId="0" applyNumberFormat="1" applyFont="1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17" fillId="0" borderId="22" xfId="0" applyNumberFormat="1" applyFont="1" applyBorder="1" applyAlignment="1">
      <alignment/>
    </xf>
    <xf numFmtId="4" fontId="0" fillId="0" borderId="29" xfId="0" applyNumberForma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center"/>
    </xf>
    <xf numFmtId="4" fontId="105" fillId="0" borderId="0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0" fillId="0" borderId="35" xfId="0" applyNumberFormat="1" applyBorder="1" applyAlignment="1">
      <alignment/>
    </xf>
    <xf numFmtId="2" fontId="12" fillId="0" borderId="0" xfId="0" applyNumberFormat="1" applyFont="1" applyAlignment="1">
      <alignment/>
    </xf>
    <xf numFmtId="4" fontId="5" fillId="0" borderId="46" xfId="0" applyNumberFormat="1" applyFont="1" applyBorder="1" applyAlignment="1">
      <alignment horizontal="right"/>
    </xf>
    <xf numFmtId="4" fontId="13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166" fontId="5" fillId="0" borderId="64" xfId="0" applyNumberFormat="1" applyFont="1" applyFill="1" applyBorder="1" applyAlignment="1">
      <alignment/>
    </xf>
    <xf numFmtId="166" fontId="12" fillId="0" borderId="55" xfId="0" applyNumberFormat="1" applyFont="1" applyBorder="1" applyAlignment="1">
      <alignment/>
    </xf>
    <xf numFmtId="166" fontId="12" fillId="0" borderId="70" xfId="0" applyNumberFormat="1" applyFont="1" applyBorder="1" applyAlignment="1">
      <alignment/>
    </xf>
    <xf numFmtId="166" fontId="12" fillId="0" borderId="16" xfId="0" applyNumberFormat="1" applyFont="1" applyBorder="1" applyAlignment="1">
      <alignment/>
    </xf>
    <xf numFmtId="166" fontId="5" fillId="0" borderId="63" xfId="0" applyNumberFormat="1" applyFont="1" applyFill="1" applyBorder="1" applyAlignment="1">
      <alignment/>
    </xf>
    <xf numFmtId="166" fontId="12" fillId="0" borderId="42" xfId="0" applyNumberFormat="1" applyFont="1" applyBorder="1" applyAlignment="1">
      <alignment/>
    </xf>
    <xf numFmtId="166" fontId="12" fillId="0" borderId="45" xfId="0" applyNumberFormat="1" applyFont="1" applyBorder="1" applyAlignment="1">
      <alignment/>
    </xf>
    <xf numFmtId="166" fontId="12" fillId="0" borderId="38" xfId="0" applyNumberFormat="1" applyFont="1" applyBorder="1" applyAlignment="1">
      <alignment/>
    </xf>
    <xf numFmtId="3" fontId="5" fillId="0" borderId="63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51" xfId="0" applyNumberFormat="1" applyFont="1" applyBorder="1" applyAlignment="1">
      <alignment/>
    </xf>
    <xf numFmtId="0" fontId="39" fillId="7" borderId="41" xfId="0" applyFont="1" applyFill="1" applyBorder="1" applyAlignment="1">
      <alignment/>
    </xf>
    <xf numFmtId="3" fontId="8" fillId="7" borderId="41" xfId="0" applyNumberFormat="1" applyFont="1" applyFill="1" applyBorder="1" applyAlignment="1">
      <alignment horizontal="right"/>
    </xf>
    <xf numFmtId="3" fontId="8" fillId="7" borderId="41" xfId="0" applyNumberFormat="1" applyFont="1" applyFill="1" applyBorder="1" applyAlignment="1">
      <alignment/>
    </xf>
    <xf numFmtId="3" fontId="8" fillId="7" borderId="42" xfId="0" applyNumberFormat="1" applyFont="1" applyFill="1" applyBorder="1" applyAlignment="1">
      <alignment/>
    </xf>
    <xf numFmtId="3" fontId="8" fillId="7" borderId="43" xfId="0" applyNumberFormat="1" applyFont="1" applyFill="1" applyBorder="1" applyAlignment="1">
      <alignment/>
    </xf>
    <xf numFmtId="3" fontId="8" fillId="7" borderId="43" xfId="0" applyNumberFormat="1" applyFont="1" applyFill="1" applyBorder="1" applyAlignment="1">
      <alignment horizontal="center"/>
    </xf>
    <xf numFmtId="3" fontId="8" fillId="7" borderId="44" xfId="0" applyNumberFormat="1" applyFont="1" applyFill="1" applyBorder="1" applyAlignment="1">
      <alignment/>
    </xf>
    <xf numFmtId="0" fontId="39" fillId="7" borderId="14" xfId="0" applyFont="1" applyFill="1" applyBorder="1" applyAlignment="1">
      <alignment/>
    </xf>
    <xf numFmtId="166" fontId="8" fillId="7" borderId="14" xfId="0" applyNumberFormat="1" applyFont="1" applyFill="1" applyBorder="1" applyAlignment="1">
      <alignment horizontal="right"/>
    </xf>
    <xf numFmtId="166" fontId="8" fillId="7" borderId="14" xfId="0" applyNumberFormat="1" applyFont="1" applyFill="1" applyBorder="1" applyAlignment="1">
      <alignment/>
    </xf>
    <xf numFmtId="166" fontId="8" fillId="7" borderId="38" xfId="0" applyNumberFormat="1" applyFont="1" applyFill="1" applyBorder="1" applyAlignment="1">
      <alignment/>
    </xf>
    <xf numFmtId="166" fontId="8" fillId="7" borderId="24" xfId="0" applyNumberFormat="1" applyFont="1" applyFill="1" applyBorder="1" applyAlignment="1">
      <alignment/>
    </xf>
    <xf numFmtId="166" fontId="8" fillId="7" borderId="24" xfId="0" applyNumberFormat="1" applyFont="1" applyFill="1" applyBorder="1" applyAlignment="1">
      <alignment horizontal="center"/>
    </xf>
    <xf numFmtId="166" fontId="8" fillId="7" borderId="65" xfId="0" applyNumberFormat="1" applyFont="1" applyFill="1" applyBorder="1" applyAlignment="1">
      <alignment/>
    </xf>
    <xf numFmtId="2" fontId="18" fillId="0" borderId="48" xfId="0" applyNumberFormat="1" applyFont="1" applyBorder="1" applyAlignment="1">
      <alignment/>
    </xf>
    <xf numFmtId="167" fontId="13" fillId="0" borderId="0" xfId="0" applyNumberFormat="1" applyFont="1" applyAlignment="1">
      <alignment vertical="center"/>
    </xf>
    <xf numFmtId="167" fontId="41" fillId="0" borderId="0" xfId="0" applyNumberFormat="1" applyFont="1" applyBorder="1" applyAlignment="1">
      <alignment/>
    </xf>
    <xf numFmtId="166" fontId="41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9" fillId="19" borderId="41" xfId="0" applyFont="1" applyFill="1" applyBorder="1" applyAlignment="1">
      <alignment/>
    </xf>
    <xf numFmtId="3" fontId="8" fillId="19" borderId="41" xfId="0" applyNumberFormat="1" applyFont="1" applyFill="1" applyBorder="1" applyAlignment="1">
      <alignment horizontal="right"/>
    </xf>
    <xf numFmtId="3" fontId="8" fillId="19" borderId="41" xfId="0" applyNumberFormat="1" applyFont="1" applyFill="1" applyBorder="1" applyAlignment="1">
      <alignment/>
    </xf>
    <xf numFmtId="3" fontId="8" fillId="19" borderId="42" xfId="0" applyNumberFormat="1" applyFont="1" applyFill="1" applyBorder="1" applyAlignment="1">
      <alignment/>
    </xf>
    <xf numFmtId="3" fontId="8" fillId="19" borderId="43" xfId="0" applyNumberFormat="1" applyFont="1" applyFill="1" applyBorder="1" applyAlignment="1">
      <alignment/>
    </xf>
    <xf numFmtId="3" fontId="8" fillId="19" borderId="43" xfId="0" applyNumberFormat="1" applyFont="1" applyFill="1" applyBorder="1" applyAlignment="1">
      <alignment horizontal="center"/>
    </xf>
    <xf numFmtId="3" fontId="8" fillId="19" borderId="44" xfId="0" applyNumberFormat="1" applyFont="1" applyFill="1" applyBorder="1" applyAlignment="1">
      <alignment/>
    </xf>
    <xf numFmtId="0" fontId="39" fillId="19" borderId="14" xfId="0" applyFont="1" applyFill="1" applyBorder="1" applyAlignment="1">
      <alignment/>
    </xf>
    <xf numFmtId="166" fontId="8" fillId="19" borderId="14" xfId="0" applyNumberFormat="1" applyFont="1" applyFill="1" applyBorder="1" applyAlignment="1">
      <alignment horizontal="right"/>
    </xf>
    <xf numFmtId="166" fontId="8" fillId="19" borderId="14" xfId="0" applyNumberFormat="1" applyFont="1" applyFill="1" applyBorder="1" applyAlignment="1">
      <alignment/>
    </xf>
    <xf numFmtId="166" fontId="8" fillId="19" borderId="38" xfId="0" applyNumberFormat="1" applyFont="1" applyFill="1" applyBorder="1" applyAlignment="1">
      <alignment/>
    </xf>
    <xf numFmtId="166" fontId="8" fillId="19" borderId="24" xfId="0" applyNumberFormat="1" applyFont="1" applyFill="1" applyBorder="1" applyAlignment="1">
      <alignment/>
    </xf>
    <xf numFmtId="166" fontId="8" fillId="19" borderId="24" xfId="0" applyNumberFormat="1" applyFont="1" applyFill="1" applyBorder="1" applyAlignment="1">
      <alignment horizontal="center"/>
    </xf>
    <xf numFmtId="166" fontId="8" fillId="19" borderId="65" xfId="0" applyNumberFormat="1" applyFont="1" applyFill="1" applyBorder="1" applyAlignment="1">
      <alignment/>
    </xf>
    <xf numFmtId="49" fontId="8" fillId="19" borderId="43" xfId="0" applyNumberFormat="1" applyFont="1" applyFill="1" applyBorder="1" applyAlignment="1">
      <alignment horizontal="center"/>
    </xf>
    <xf numFmtId="49" fontId="8" fillId="19" borderId="24" xfId="0" applyNumberFormat="1" applyFont="1" applyFill="1" applyBorder="1" applyAlignment="1">
      <alignment horizontal="center"/>
    </xf>
    <xf numFmtId="0" fontId="39" fillId="13" borderId="41" xfId="0" applyFont="1" applyFill="1" applyBorder="1" applyAlignment="1">
      <alignment/>
    </xf>
    <xf numFmtId="3" fontId="8" fillId="13" borderId="41" xfId="0" applyNumberFormat="1" applyFont="1" applyFill="1" applyBorder="1" applyAlignment="1">
      <alignment horizontal="right"/>
    </xf>
    <xf numFmtId="3" fontId="8" fillId="13" borderId="41" xfId="0" applyNumberFormat="1" applyFont="1" applyFill="1" applyBorder="1" applyAlignment="1">
      <alignment/>
    </xf>
    <xf numFmtId="3" fontId="8" fillId="13" borderId="42" xfId="0" applyNumberFormat="1" applyFont="1" applyFill="1" applyBorder="1" applyAlignment="1">
      <alignment/>
    </xf>
    <xf numFmtId="3" fontId="8" fillId="13" borderId="43" xfId="0" applyNumberFormat="1" applyFont="1" applyFill="1" applyBorder="1" applyAlignment="1">
      <alignment/>
    </xf>
    <xf numFmtId="3" fontId="8" fillId="13" borderId="43" xfId="0" applyNumberFormat="1" applyFont="1" applyFill="1" applyBorder="1" applyAlignment="1">
      <alignment horizontal="center"/>
    </xf>
    <xf numFmtId="3" fontId="8" fillId="13" borderId="44" xfId="0" applyNumberFormat="1" applyFont="1" applyFill="1" applyBorder="1" applyAlignment="1">
      <alignment/>
    </xf>
    <xf numFmtId="0" fontId="39" fillId="13" borderId="14" xfId="0" applyFont="1" applyFill="1" applyBorder="1" applyAlignment="1">
      <alignment/>
    </xf>
    <xf numFmtId="166" fontId="8" fillId="13" borderId="14" xfId="0" applyNumberFormat="1" applyFont="1" applyFill="1" applyBorder="1" applyAlignment="1">
      <alignment horizontal="right"/>
    </xf>
    <xf numFmtId="166" fontId="8" fillId="13" borderId="14" xfId="0" applyNumberFormat="1" applyFont="1" applyFill="1" applyBorder="1" applyAlignment="1">
      <alignment/>
    </xf>
    <xf numFmtId="166" fontId="8" fillId="13" borderId="38" xfId="0" applyNumberFormat="1" applyFont="1" applyFill="1" applyBorder="1" applyAlignment="1">
      <alignment/>
    </xf>
    <xf numFmtId="166" fontId="8" fillId="13" borderId="24" xfId="0" applyNumberFormat="1" applyFont="1" applyFill="1" applyBorder="1" applyAlignment="1">
      <alignment/>
    </xf>
    <xf numFmtId="166" fontId="8" fillId="13" borderId="24" xfId="0" applyNumberFormat="1" applyFont="1" applyFill="1" applyBorder="1" applyAlignment="1">
      <alignment horizontal="center"/>
    </xf>
    <xf numFmtId="166" fontId="8" fillId="13" borderId="65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" fontId="8" fillId="0" borderId="0" xfId="0" applyNumberFormat="1" applyFont="1" applyBorder="1" applyAlignment="1">
      <alignment/>
    </xf>
    <xf numFmtId="166" fontId="0" fillId="0" borderId="46" xfId="0" applyNumberFormat="1" applyBorder="1" applyAlignment="1">
      <alignment/>
    </xf>
    <xf numFmtId="4" fontId="0" fillId="0" borderId="0" xfId="0" applyNumberForma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167" fontId="18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6" fillId="39" borderId="54" xfId="0" applyFont="1" applyFill="1" applyBorder="1" applyAlignment="1">
      <alignment horizontal="right"/>
    </xf>
    <xf numFmtId="4" fontId="26" fillId="39" borderId="22" xfId="0" applyNumberFormat="1" applyFont="1" applyFill="1" applyBorder="1" applyAlignment="1">
      <alignment horizontal="right"/>
    </xf>
    <xf numFmtId="4" fontId="26" fillId="39" borderId="37" xfId="0" applyNumberFormat="1" applyFont="1" applyFill="1" applyBorder="1" applyAlignment="1">
      <alignment horizontal="right"/>
    </xf>
    <xf numFmtId="0" fontId="26" fillId="39" borderId="0" xfId="0" applyFont="1" applyFill="1" applyAlignment="1">
      <alignment horizontal="right"/>
    </xf>
    <xf numFmtId="0" fontId="19" fillId="39" borderId="54" xfId="0" applyFont="1" applyFill="1" applyBorder="1" applyAlignment="1">
      <alignment horizontal="center"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0" fontId="19" fillId="39" borderId="55" xfId="0" applyFont="1" applyFill="1" applyBorder="1" applyAlignment="1">
      <alignment/>
    </xf>
    <xf numFmtId="0" fontId="19" fillId="39" borderId="0" xfId="0" applyFont="1" applyFill="1" applyAlignment="1">
      <alignment/>
    </xf>
    <xf numFmtId="0" fontId="19" fillId="39" borderId="31" xfId="0" applyFont="1" applyFill="1" applyBorder="1" applyAlignment="1">
      <alignment horizontal="center"/>
    </xf>
    <xf numFmtId="3" fontId="19" fillId="39" borderId="27" xfId="0" applyNumberFormat="1" applyFont="1" applyFill="1" applyBorder="1" applyAlignment="1">
      <alignment/>
    </xf>
    <xf numFmtId="3" fontId="19" fillId="39" borderId="32" xfId="0" applyNumberFormat="1" applyFont="1" applyFill="1" applyBorder="1" applyAlignment="1">
      <alignment/>
    </xf>
    <xf numFmtId="0" fontId="19" fillId="39" borderId="70" xfId="0" applyFont="1" applyFill="1" applyBorder="1" applyAlignment="1">
      <alignment/>
    </xf>
    <xf numFmtId="0" fontId="7" fillId="39" borderId="56" xfId="0" applyFont="1" applyFill="1" applyBorder="1" applyAlignment="1">
      <alignment/>
    </xf>
    <xf numFmtId="3" fontId="7" fillId="39" borderId="48" xfId="0" applyNumberFormat="1" applyFont="1" applyFill="1" applyBorder="1" applyAlignment="1">
      <alignment/>
    </xf>
    <xf numFmtId="3" fontId="7" fillId="39" borderId="49" xfId="0" applyNumberFormat="1" applyFont="1" applyFill="1" applyBorder="1" applyAlignment="1">
      <alignment/>
    </xf>
    <xf numFmtId="0" fontId="7" fillId="39" borderId="5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39" borderId="58" xfId="0" applyFont="1" applyFill="1" applyBorder="1" applyAlignment="1">
      <alignment/>
    </xf>
    <xf numFmtId="4" fontId="7" fillId="39" borderId="52" xfId="0" applyNumberFormat="1" applyFont="1" applyFill="1" applyBorder="1" applyAlignment="1">
      <alignment/>
    </xf>
    <xf numFmtId="4" fontId="7" fillId="39" borderId="59" xfId="0" applyNumberFormat="1" applyFont="1" applyFill="1" applyBorder="1" applyAlignment="1">
      <alignment/>
    </xf>
    <xf numFmtId="4" fontId="30" fillId="39" borderId="22" xfId="0" applyNumberFormat="1" applyFont="1" applyFill="1" applyBorder="1" applyAlignment="1">
      <alignment horizontal="right"/>
    </xf>
    <xf numFmtId="4" fontId="30" fillId="39" borderId="37" xfId="0" applyNumberFormat="1" applyFont="1" applyFill="1" applyBorder="1" applyAlignment="1">
      <alignment horizontal="right"/>
    </xf>
    <xf numFmtId="0" fontId="30" fillId="39" borderId="0" xfId="0" applyFont="1" applyFill="1" applyAlignment="1">
      <alignment horizontal="right"/>
    </xf>
    <xf numFmtId="3" fontId="29" fillId="39" borderId="48" xfId="0" applyNumberFormat="1" applyFont="1" applyFill="1" applyBorder="1" applyAlignment="1">
      <alignment/>
    </xf>
    <xf numFmtId="3" fontId="29" fillId="39" borderId="49" xfId="0" applyNumberFormat="1" applyFont="1" applyFill="1" applyBorder="1" applyAlignment="1">
      <alignment/>
    </xf>
    <xf numFmtId="0" fontId="29" fillId="39" borderId="57" xfId="0" applyFont="1" applyFill="1" applyBorder="1" applyAlignment="1">
      <alignment/>
    </xf>
    <xf numFmtId="4" fontId="29" fillId="39" borderId="52" xfId="0" applyNumberFormat="1" applyFont="1" applyFill="1" applyBorder="1" applyAlignment="1">
      <alignment/>
    </xf>
    <xf numFmtId="4" fontId="29" fillId="39" borderId="59" xfId="0" applyNumberFormat="1" applyFont="1" applyFill="1" applyBorder="1" applyAlignment="1">
      <alignment/>
    </xf>
    <xf numFmtId="0" fontId="29" fillId="39" borderId="0" xfId="0" applyFont="1" applyFill="1" applyAlignment="1">
      <alignment/>
    </xf>
    <xf numFmtId="3" fontId="19" fillId="39" borderId="48" xfId="0" applyNumberFormat="1" applyFont="1" applyFill="1" applyBorder="1" applyAlignment="1">
      <alignment/>
    </xf>
    <xf numFmtId="3" fontId="19" fillId="39" borderId="49" xfId="0" applyNumberFormat="1" applyFont="1" applyFill="1" applyBorder="1" applyAlignment="1">
      <alignment/>
    </xf>
    <xf numFmtId="0" fontId="19" fillId="39" borderId="30" xfId="0" applyFont="1" applyFill="1" applyBorder="1" applyAlignment="1">
      <alignment/>
    </xf>
    <xf numFmtId="3" fontId="28" fillId="39" borderId="48" xfId="0" applyNumberFormat="1" applyFont="1" applyFill="1" applyBorder="1" applyAlignment="1">
      <alignment/>
    </xf>
    <xf numFmtId="3" fontId="28" fillId="39" borderId="49" xfId="0" applyNumberFormat="1" applyFont="1" applyFill="1" applyBorder="1" applyAlignment="1">
      <alignment/>
    </xf>
    <xf numFmtId="0" fontId="28" fillId="39" borderId="30" xfId="0" applyFont="1" applyFill="1" applyBorder="1" applyAlignment="1">
      <alignment/>
    </xf>
    <xf numFmtId="0" fontId="57" fillId="39" borderId="54" xfId="0" applyFont="1" applyFill="1" applyBorder="1" applyAlignment="1">
      <alignment horizontal="right"/>
    </xf>
    <xf numFmtId="0" fontId="19" fillId="39" borderId="56" xfId="0" applyFont="1" applyFill="1" applyBorder="1" applyAlignment="1">
      <alignment horizontal="center"/>
    </xf>
    <xf numFmtId="0" fontId="28" fillId="39" borderId="56" xfId="0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5" fillId="0" borderId="50" xfId="0" applyFont="1" applyBorder="1" applyAlignment="1">
      <alignment horizontal="center"/>
    </xf>
    <xf numFmtId="0" fontId="39" fillId="40" borderId="41" xfId="0" applyFont="1" applyFill="1" applyBorder="1" applyAlignment="1">
      <alignment/>
    </xf>
    <xf numFmtId="3" fontId="8" fillId="40" borderId="41" xfId="0" applyNumberFormat="1" applyFont="1" applyFill="1" applyBorder="1" applyAlignment="1">
      <alignment horizontal="right"/>
    </xf>
    <xf numFmtId="3" fontId="8" fillId="40" borderId="41" xfId="0" applyNumberFormat="1" applyFont="1" applyFill="1" applyBorder="1" applyAlignment="1">
      <alignment/>
    </xf>
    <xf numFmtId="3" fontId="8" fillId="40" borderId="42" xfId="0" applyNumberFormat="1" applyFont="1" applyFill="1" applyBorder="1" applyAlignment="1">
      <alignment/>
    </xf>
    <xf numFmtId="3" fontId="8" fillId="40" borderId="43" xfId="0" applyNumberFormat="1" applyFont="1" applyFill="1" applyBorder="1" applyAlignment="1">
      <alignment/>
    </xf>
    <xf numFmtId="3" fontId="8" fillId="40" borderId="43" xfId="0" applyNumberFormat="1" applyFont="1" applyFill="1" applyBorder="1" applyAlignment="1">
      <alignment horizontal="center"/>
    </xf>
    <xf numFmtId="3" fontId="8" fillId="40" borderId="44" xfId="0" applyNumberFormat="1" applyFont="1" applyFill="1" applyBorder="1" applyAlignment="1">
      <alignment/>
    </xf>
    <xf numFmtId="0" fontId="39" fillId="40" borderId="14" xfId="0" applyFont="1" applyFill="1" applyBorder="1" applyAlignment="1">
      <alignment/>
    </xf>
    <xf numFmtId="166" fontId="8" fillId="40" borderId="14" xfId="0" applyNumberFormat="1" applyFont="1" applyFill="1" applyBorder="1" applyAlignment="1">
      <alignment horizontal="right"/>
    </xf>
    <xf numFmtId="166" fontId="8" fillId="40" borderId="14" xfId="0" applyNumberFormat="1" applyFont="1" applyFill="1" applyBorder="1" applyAlignment="1">
      <alignment/>
    </xf>
    <xf numFmtId="166" fontId="8" fillId="40" borderId="38" xfId="0" applyNumberFormat="1" applyFont="1" applyFill="1" applyBorder="1" applyAlignment="1">
      <alignment/>
    </xf>
    <xf numFmtId="166" fontId="8" fillId="40" borderId="24" xfId="0" applyNumberFormat="1" applyFont="1" applyFill="1" applyBorder="1" applyAlignment="1">
      <alignment/>
    </xf>
    <xf numFmtId="166" fontId="8" fillId="40" borderId="24" xfId="0" applyNumberFormat="1" applyFont="1" applyFill="1" applyBorder="1" applyAlignment="1">
      <alignment horizontal="center"/>
    </xf>
    <xf numFmtId="166" fontId="8" fillId="40" borderId="65" xfId="0" applyNumberFormat="1" applyFont="1" applyFill="1" applyBorder="1" applyAlignment="1">
      <alignment/>
    </xf>
    <xf numFmtId="49" fontId="8" fillId="40" borderId="43" xfId="0" applyNumberFormat="1" applyFont="1" applyFill="1" applyBorder="1" applyAlignment="1">
      <alignment horizontal="center"/>
    </xf>
    <xf numFmtId="49" fontId="8" fillId="40" borderId="24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right"/>
    </xf>
    <xf numFmtId="166" fontId="8" fillId="0" borderId="24" xfId="0" applyNumberFormat="1" applyFont="1" applyFill="1" applyBorder="1" applyAlignment="1">
      <alignment horizontal="right"/>
    </xf>
    <xf numFmtId="4" fontId="18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5" fillId="33" borderId="10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26" fillId="33" borderId="39" xfId="0" applyNumberFormat="1" applyFont="1" applyFill="1" applyBorder="1" applyAlignment="1">
      <alignment horizontal="center"/>
    </xf>
    <xf numFmtId="4" fontId="19" fillId="33" borderId="43" xfId="0" applyNumberFormat="1" applyFont="1" applyFill="1" applyBorder="1" applyAlignment="1">
      <alignment/>
    </xf>
    <xf numFmtId="4" fontId="19" fillId="33" borderId="27" xfId="0" applyNumberFormat="1" applyFont="1" applyFill="1" applyBorder="1" applyAlignment="1">
      <alignment/>
    </xf>
    <xf numFmtId="4" fontId="7" fillId="33" borderId="48" xfId="0" applyNumberFormat="1" applyFont="1" applyFill="1" applyBorder="1" applyAlignment="1">
      <alignment/>
    </xf>
    <xf numFmtId="4" fontId="19" fillId="39" borderId="43" xfId="0" applyNumberFormat="1" applyFont="1" applyFill="1" applyBorder="1" applyAlignment="1">
      <alignment/>
    </xf>
    <xf numFmtId="4" fontId="19" fillId="39" borderId="27" xfId="0" applyNumberFormat="1" applyFont="1" applyFill="1" applyBorder="1" applyAlignment="1">
      <alignment/>
    </xf>
    <xf numFmtId="4" fontId="7" fillId="39" borderId="48" xfId="0" applyNumberFormat="1" applyFont="1" applyFill="1" applyBorder="1" applyAlignment="1">
      <alignment/>
    </xf>
    <xf numFmtId="4" fontId="19" fillId="0" borderId="43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4" fontId="47" fillId="33" borderId="43" xfId="0" applyNumberFormat="1" applyFont="1" applyFill="1" applyBorder="1" applyAlignment="1">
      <alignment/>
    </xf>
    <xf numFmtId="4" fontId="47" fillId="33" borderId="48" xfId="0" applyNumberFormat="1" applyFont="1" applyFill="1" applyBorder="1" applyAlignment="1">
      <alignment/>
    </xf>
    <xf numFmtId="4" fontId="36" fillId="33" borderId="48" xfId="0" applyNumberFormat="1" applyFont="1" applyFill="1" applyBorder="1" applyAlignment="1">
      <alignment/>
    </xf>
    <xf numFmtId="4" fontId="19" fillId="39" borderId="48" xfId="0" applyNumberFormat="1" applyFont="1" applyFill="1" applyBorder="1" applyAlignment="1">
      <alignment/>
    </xf>
    <xf numFmtId="4" fontId="19" fillId="33" borderId="48" xfId="0" applyNumberFormat="1" applyFont="1" applyFill="1" applyBorder="1" applyAlignment="1">
      <alignment/>
    </xf>
    <xf numFmtId="4" fontId="18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4" fontId="29" fillId="0" borderId="48" xfId="0" applyNumberFormat="1" applyFont="1" applyFill="1" applyBorder="1" applyAlignment="1">
      <alignment/>
    </xf>
    <xf numFmtId="4" fontId="30" fillId="0" borderId="22" xfId="0" applyNumberFormat="1" applyFont="1" applyFill="1" applyBorder="1" applyAlignment="1">
      <alignment/>
    </xf>
    <xf numFmtId="4" fontId="29" fillId="39" borderId="48" xfId="0" applyNumberFormat="1" applyFont="1" applyFill="1" applyBorder="1" applyAlignment="1">
      <alignment/>
    </xf>
    <xf numFmtId="4" fontId="58" fillId="0" borderId="22" xfId="0" applyNumberFormat="1" applyFont="1" applyFill="1" applyBorder="1" applyAlignment="1">
      <alignment horizontal="right"/>
    </xf>
    <xf numFmtId="4" fontId="47" fillId="0" borderId="43" xfId="0" applyNumberFormat="1" applyFont="1" applyFill="1" applyBorder="1" applyAlignment="1">
      <alignment/>
    </xf>
    <xf numFmtId="4" fontId="59" fillId="0" borderId="48" xfId="0" applyNumberFormat="1" applyFont="1" applyFill="1" applyBorder="1" applyAlignment="1">
      <alignment/>
    </xf>
    <xf numFmtId="4" fontId="60" fillId="0" borderId="48" xfId="0" applyNumberFormat="1" applyFont="1" applyFill="1" applyBorder="1" applyAlignment="1">
      <alignment/>
    </xf>
    <xf numFmtId="4" fontId="60" fillId="0" borderId="52" xfId="0" applyNumberFormat="1" applyFont="1" applyFill="1" applyBorder="1" applyAlignment="1">
      <alignment/>
    </xf>
    <xf numFmtId="4" fontId="28" fillId="39" borderId="48" xfId="0" applyNumberFormat="1" applyFont="1" applyFill="1" applyBorder="1" applyAlignment="1">
      <alignment/>
    </xf>
    <xf numFmtId="4" fontId="28" fillId="0" borderId="48" xfId="0" applyNumberFormat="1" applyFont="1" applyFill="1" applyBorder="1" applyAlignment="1">
      <alignment/>
    </xf>
    <xf numFmtId="3" fontId="10" fillId="41" borderId="22" xfId="0" applyNumberFormat="1" applyFont="1" applyFill="1" applyBorder="1" applyAlignment="1">
      <alignment horizontal="center"/>
    </xf>
    <xf numFmtId="3" fontId="10" fillId="41" borderId="24" xfId="0" applyNumberFormat="1" applyFont="1" applyFill="1" applyBorder="1" applyAlignment="1">
      <alignment horizontal="center"/>
    </xf>
    <xf numFmtId="3" fontId="5" fillId="41" borderId="61" xfId="0" applyNumberFormat="1" applyFont="1" applyFill="1" applyBorder="1" applyAlignment="1">
      <alignment/>
    </xf>
    <xf numFmtId="3" fontId="12" fillId="41" borderId="27" xfId="0" applyNumberFormat="1" applyFont="1" applyFill="1" applyBorder="1" applyAlignment="1">
      <alignment/>
    </xf>
    <xf numFmtId="3" fontId="12" fillId="41" borderId="48" xfId="0" applyNumberFormat="1" applyFont="1" applyFill="1" applyBorder="1" applyAlignment="1">
      <alignment/>
    </xf>
    <xf numFmtId="3" fontId="12" fillId="41" borderId="52" xfId="0" applyNumberFormat="1" applyFont="1" applyFill="1" applyBorder="1" applyAlignment="1">
      <alignment/>
    </xf>
    <xf numFmtId="3" fontId="0" fillId="41" borderId="43" xfId="0" applyNumberFormat="1" applyFill="1" applyBorder="1" applyAlignment="1">
      <alignment/>
    </xf>
    <xf numFmtId="3" fontId="0" fillId="41" borderId="27" xfId="0" applyNumberFormat="1" applyFill="1" applyBorder="1" applyAlignment="1">
      <alignment/>
    </xf>
    <xf numFmtId="3" fontId="49" fillId="41" borderId="27" xfId="0" applyNumberFormat="1" applyFont="1" applyFill="1" applyBorder="1" applyAlignment="1">
      <alignment/>
    </xf>
    <xf numFmtId="3" fontId="18" fillId="41" borderId="48" xfId="0" applyNumberFormat="1" applyFont="1" applyFill="1" applyBorder="1" applyAlignment="1">
      <alignment/>
    </xf>
    <xf numFmtId="3" fontId="0" fillId="41" borderId="48" xfId="0" applyNumberFormat="1" applyFill="1" applyBorder="1" applyAlignment="1">
      <alignment/>
    </xf>
    <xf numFmtId="3" fontId="42" fillId="41" borderId="48" xfId="0" applyNumberFormat="1" applyFont="1" applyFill="1" applyBorder="1" applyAlignment="1">
      <alignment/>
    </xf>
    <xf numFmtId="3" fontId="5" fillId="41" borderId="48" xfId="0" applyNumberFormat="1" applyFont="1" applyFill="1" applyBorder="1" applyAlignment="1">
      <alignment horizontal="right"/>
    </xf>
    <xf numFmtId="166" fontId="5" fillId="41" borderId="48" xfId="0" applyNumberFormat="1" applyFont="1" applyFill="1" applyBorder="1" applyAlignment="1">
      <alignment horizontal="right"/>
    </xf>
    <xf numFmtId="3" fontId="9" fillId="41" borderId="47" xfId="0" applyNumberFormat="1" applyFont="1" applyFill="1" applyBorder="1" applyAlignment="1">
      <alignment horizontal="right"/>
    </xf>
    <xf numFmtId="166" fontId="9" fillId="41" borderId="52" xfId="0" applyNumberFormat="1" applyFont="1" applyFill="1" applyBorder="1" applyAlignment="1">
      <alignment horizontal="right"/>
    </xf>
    <xf numFmtId="3" fontId="9" fillId="41" borderId="48" xfId="0" applyNumberFormat="1" applyFont="1" applyFill="1" applyBorder="1" applyAlignment="1">
      <alignment horizontal="right"/>
    </xf>
    <xf numFmtId="166" fontId="9" fillId="41" borderId="48" xfId="0" applyNumberFormat="1" applyFont="1" applyFill="1" applyBorder="1" applyAlignment="1">
      <alignment horizontal="right"/>
    </xf>
    <xf numFmtId="3" fontId="12" fillId="41" borderId="22" xfId="0" applyNumberFormat="1" applyFont="1" applyFill="1" applyBorder="1" applyAlignment="1">
      <alignment horizontal="center"/>
    </xf>
    <xf numFmtId="3" fontId="26" fillId="41" borderId="40" xfId="0" applyNumberFormat="1" applyFont="1" applyFill="1" applyBorder="1" applyAlignment="1">
      <alignment horizontal="center"/>
    </xf>
    <xf numFmtId="3" fontId="19" fillId="41" borderId="43" xfId="0" applyNumberFormat="1" applyFont="1" applyFill="1" applyBorder="1" applyAlignment="1">
      <alignment/>
    </xf>
    <xf numFmtId="3" fontId="19" fillId="41" borderId="27" xfId="0" applyNumberFormat="1" applyFont="1" applyFill="1" applyBorder="1" applyAlignment="1">
      <alignment/>
    </xf>
    <xf numFmtId="3" fontId="7" fillId="41" borderId="48" xfId="0" applyNumberFormat="1" applyFont="1" applyFill="1" applyBorder="1" applyAlignment="1">
      <alignment/>
    </xf>
    <xf numFmtId="4" fontId="7" fillId="41" borderId="52" xfId="0" applyNumberFormat="1" applyFont="1" applyFill="1" applyBorder="1" applyAlignment="1">
      <alignment/>
    </xf>
    <xf numFmtId="4" fontId="26" fillId="41" borderId="22" xfId="0" applyNumberFormat="1" applyFont="1" applyFill="1" applyBorder="1" applyAlignment="1">
      <alignment/>
    </xf>
    <xf numFmtId="4" fontId="26" fillId="41" borderId="22" xfId="0" applyNumberFormat="1" applyFont="1" applyFill="1" applyBorder="1" applyAlignment="1">
      <alignment horizontal="right"/>
    </xf>
    <xf numFmtId="4" fontId="57" fillId="41" borderId="22" xfId="0" applyNumberFormat="1" applyFont="1" applyFill="1" applyBorder="1" applyAlignment="1">
      <alignment horizontal="right"/>
    </xf>
    <xf numFmtId="3" fontId="47" fillId="41" borderId="43" xfId="0" applyNumberFormat="1" applyFont="1" applyFill="1" applyBorder="1" applyAlignment="1">
      <alignment/>
    </xf>
    <xf numFmtId="3" fontId="47" fillId="41" borderId="48" xfId="0" applyNumberFormat="1" applyFont="1" applyFill="1" applyBorder="1" applyAlignment="1">
      <alignment/>
    </xf>
    <xf numFmtId="3" fontId="36" fillId="41" borderId="48" xfId="0" applyNumberFormat="1" applyFont="1" applyFill="1" applyBorder="1" applyAlignment="1">
      <alignment/>
    </xf>
    <xf numFmtId="4" fontId="36" fillId="41" borderId="52" xfId="0" applyNumberFormat="1" applyFont="1" applyFill="1" applyBorder="1" applyAlignment="1">
      <alignment/>
    </xf>
    <xf numFmtId="3" fontId="19" fillId="41" borderId="48" xfId="0" applyNumberFormat="1" applyFont="1" applyFill="1" applyBorder="1" applyAlignment="1">
      <alignment/>
    </xf>
    <xf numFmtId="3" fontId="29" fillId="41" borderId="48" xfId="0" applyNumberFormat="1" applyFont="1" applyFill="1" applyBorder="1" applyAlignment="1">
      <alignment/>
    </xf>
    <xf numFmtId="4" fontId="29" fillId="41" borderId="52" xfId="0" applyNumberFormat="1" applyFont="1" applyFill="1" applyBorder="1" applyAlignment="1">
      <alignment/>
    </xf>
    <xf numFmtId="4" fontId="30" fillId="41" borderId="22" xfId="0" applyNumberFormat="1" applyFont="1" applyFill="1" applyBorder="1" applyAlignment="1">
      <alignment/>
    </xf>
    <xf numFmtId="4" fontId="30" fillId="41" borderId="22" xfId="0" applyNumberFormat="1" applyFont="1" applyFill="1" applyBorder="1" applyAlignment="1">
      <alignment horizontal="right"/>
    </xf>
    <xf numFmtId="4" fontId="58" fillId="41" borderId="22" xfId="0" applyNumberFormat="1" applyFont="1" applyFill="1" applyBorder="1" applyAlignment="1">
      <alignment horizontal="right"/>
    </xf>
    <xf numFmtId="3" fontId="59" fillId="41" borderId="48" xfId="0" applyNumberFormat="1" applyFont="1" applyFill="1" applyBorder="1" applyAlignment="1">
      <alignment/>
    </xf>
    <xf numFmtId="3" fontId="60" fillId="41" borderId="48" xfId="0" applyNumberFormat="1" applyFont="1" applyFill="1" applyBorder="1" applyAlignment="1">
      <alignment/>
    </xf>
    <xf numFmtId="4" fontId="60" fillId="41" borderId="52" xfId="0" applyNumberFormat="1" applyFont="1" applyFill="1" applyBorder="1" applyAlignment="1">
      <alignment/>
    </xf>
    <xf numFmtId="3" fontId="28" fillId="41" borderId="48" xfId="0" applyNumberFormat="1" applyFont="1" applyFill="1" applyBorder="1" applyAlignment="1">
      <alignment/>
    </xf>
    <xf numFmtId="3" fontId="22" fillId="41" borderId="40" xfId="0" applyNumberFormat="1" applyFont="1" applyFill="1" applyBorder="1" applyAlignment="1">
      <alignment horizontal="center" vertical="center" wrapText="1" readingOrder="1"/>
    </xf>
    <xf numFmtId="3" fontId="22" fillId="41" borderId="22" xfId="0" applyNumberFormat="1" applyFont="1" applyFill="1" applyBorder="1" applyAlignment="1">
      <alignment horizontal="center" vertical="center" wrapText="1" readingOrder="1"/>
    </xf>
    <xf numFmtId="0" fontId="0" fillId="41" borderId="22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195" fontId="12" fillId="0" borderId="0" xfId="0" applyNumberFormat="1" applyFont="1" applyAlignment="1">
      <alignment/>
    </xf>
    <xf numFmtId="166" fontId="10" fillId="0" borderId="3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center"/>
    </xf>
    <xf numFmtId="3" fontId="18" fillId="0" borderId="71" xfId="0" applyNumberFormat="1" applyFont="1" applyFill="1" applyBorder="1" applyAlignment="1">
      <alignment horizontal="center"/>
    </xf>
    <xf numFmtId="3" fontId="18" fillId="0" borderId="55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55" xfId="0" applyBorder="1" applyAlignment="1">
      <alignment/>
    </xf>
    <xf numFmtId="4" fontId="17" fillId="0" borderId="71" xfId="0" applyNumberFormat="1" applyFon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17" fillId="0" borderId="55" xfId="0" applyNumberFormat="1" applyFont="1" applyBorder="1" applyAlignment="1">
      <alignment horizontal="center"/>
    </xf>
    <xf numFmtId="4" fontId="11" fillId="0" borderId="74" xfId="0" applyNumberFormat="1" applyFon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3" fontId="10" fillId="0" borderId="77" xfId="0" applyNumberFormat="1" applyFont="1" applyFill="1" applyBorder="1" applyAlignment="1">
      <alignment horizontal="center"/>
    </xf>
    <xf numFmtId="3" fontId="10" fillId="0" borderId="64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/>
    </xf>
    <xf numFmtId="3" fontId="5" fillId="33" borderId="71" xfId="0" applyNumberFormat="1" applyFont="1" applyFill="1" applyBorder="1" applyAlignment="1">
      <alignment horizontal="center"/>
    </xf>
    <xf numFmtId="3" fontId="5" fillId="33" borderId="55" xfId="0" applyNumberFormat="1" applyFont="1" applyFill="1" applyBorder="1" applyAlignment="1">
      <alignment horizontal="center"/>
    </xf>
    <xf numFmtId="3" fontId="5" fillId="0" borderId="7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166" fontId="16" fillId="0" borderId="28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2" fillId="0" borderId="77" xfId="0" applyNumberFormat="1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left" textRotation="39" wrapText="1"/>
    </xf>
    <xf numFmtId="0" fontId="0" fillId="0" borderId="0" xfId="0" applyBorder="1" applyAlignment="1">
      <alignment textRotation="39" wrapText="1"/>
    </xf>
    <xf numFmtId="3" fontId="65" fillId="0" borderId="40" xfId="0" applyNumberFormat="1" applyFont="1" applyFill="1" applyBorder="1" applyAlignment="1">
      <alignment horizontal="center" wrapText="1"/>
    </xf>
    <xf numFmtId="0" fontId="16" fillId="0" borderId="84" xfId="0" applyFont="1" applyBorder="1" applyAlignment="1">
      <alignment horizontal="center" wrapText="1"/>
    </xf>
    <xf numFmtId="3" fontId="22" fillId="0" borderId="40" xfId="0" applyNumberFormat="1" applyFont="1" applyFill="1" applyBorder="1" applyAlignment="1">
      <alignment horizontal="center" vertical="center" wrapText="1" readingOrder="1"/>
    </xf>
    <xf numFmtId="3" fontId="22" fillId="0" borderId="22" xfId="0" applyNumberFormat="1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22" xfId="0" applyFont="1" applyBorder="1" applyAlignment="1">
      <alignment horizontal="left" wrapText="1" readingOrder="1"/>
    </xf>
    <xf numFmtId="0" fontId="16" fillId="0" borderId="24" xfId="0" applyFont="1" applyBorder="1" applyAlignment="1">
      <alignment horizontal="left" wrapText="1" readingOrder="1"/>
    </xf>
    <xf numFmtId="3" fontId="10" fillId="0" borderId="80" xfId="0" applyNumberFormat="1" applyFont="1" applyFill="1" applyBorder="1" applyAlignment="1">
      <alignment horizontal="center"/>
    </xf>
    <xf numFmtId="3" fontId="10" fillId="0" borderId="81" xfId="0" applyNumberFormat="1" applyFont="1" applyFill="1" applyBorder="1" applyAlignment="1">
      <alignment horizontal="center"/>
    </xf>
    <xf numFmtId="3" fontId="10" fillId="41" borderId="67" xfId="0" applyNumberFormat="1" applyFont="1" applyFill="1" applyBorder="1" applyAlignment="1">
      <alignment horizontal="center"/>
    </xf>
    <xf numFmtId="3" fontId="0" fillId="41" borderId="22" xfId="0" applyNumberFormat="1" applyFill="1" applyBorder="1" applyAlignment="1">
      <alignment/>
    </xf>
    <xf numFmtId="3" fontId="13" fillId="41" borderId="22" xfId="0" applyNumberFormat="1" applyFont="1" applyFill="1" applyBorder="1" applyAlignment="1">
      <alignment vertical="center"/>
    </xf>
    <xf numFmtId="3" fontId="13" fillId="41" borderId="24" xfId="0" applyNumberFormat="1" applyFont="1" applyFill="1" applyBorder="1" applyAlignment="1">
      <alignment/>
    </xf>
    <xf numFmtId="3" fontId="10" fillId="41" borderId="22" xfId="0" applyNumberFormat="1" applyFont="1" applyFill="1" applyBorder="1" applyAlignment="1">
      <alignment/>
    </xf>
    <xf numFmtId="3" fontId="19" fillId="41" borderId="27" xfId="0" applyNumberFormat="1" applyFont="1" applyFill="1" applyBorder="1" applyAlignment="1">
      <alignment vertical="center"/>
    </xf>
    <xf numFmtId="3" fontId="19" fillId="41" borderId="24" xfId="0" applyNumberFormat="1" applyFont="1" applyFill="1" applyBorder="1" applyAlignment="1">
      <alignment vertical="center"/>
    </xf>
    <xf numFmtId="166" fontId="108" fillId="0" borderId="0" xfId="0" applyNumberFormat="1" applyFont="1" applyFill="1" applyAlignment="1">
      <alignment horizontal="justify" wrapText="1"/>
    </xf>
    <xf numFmtId="2" fontId="109" fillId="33" borderId="0" xfId="0" applyNumberFormat="1" applyFont="1" applyFill="1" applyAlignment="1">
      <alignment/>
    </xf>
    <xf numFmtId="4" fontId="109" fillId="33" borderId="0" xfId="0" applyNumberFormat="1" applyFont="1" applyFill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ISPUB0" xfId="34"/>
    <cellStyle name="Comma" xfId="35"/>
    <cellStyle name="čárky [0]_přehled_opatření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2 3" xfId="51"/>
    <cellStyle name="normální 3" xfId="52"/>
    <cellStyle name="normální 4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Skupina_II\Sekce_SEII2\Odbor_26\Oddeleni_260\&#344;eho&#345;kov&#225;\2012\Materi&#225;ly%20odboru%2026\GP%20NM%202\Tabulky%20Rg&#352;%20&#218;SC%20za%20rok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rehorko\LOCALS~1\Temp\Rar$DI00.813\P&#345;&#237;loha%20k%20&#269;j.3595-08-26-Tabulka%20pro%20SZ&#218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a"/>
      <sheetName val="3"/>
      <sheetName val="3a-mimorozpočt. zdroje"/>
      <sheetName val="3b-ESF"/>
      <sheetName val="4"/>
      <sheetName val="4a"/>
      <sheetName val="4b"/>
      <sheetName val="4c"/>
      <sheetName val="5"/>
      <sheetName val="6-celkem"/>
      <sheetName val="6a-ped"/>
      <sheetName val="6b-neped"/>
      <sheetName val="7celkem"/>
      <sheetName val="7a-ped"/>
      <sheetName val="7b-neped"/>
      <sheetName val="8-celkem"/>
      <sheetName val="8a-ped"/>
      <sheetName val="8b-neped"/>
      <sheetName val="9-celkem"/>
      <sheetName val="9a-ped"/>
      <sheetName val="9b-neped"/>
      <sheetName val="10-celkem"/>
      <sheetName val="10a-ped"/>
      <sheetName val="10b-neped"/>
      <sheetName val="11-celkem"/>
      <sheetName val="11a-ped"/>
      <sheetName val="11b-neped"/>
      <sheetName val="12-celkem -okres"/>
      <sheetName val="12a-ped-okres"/>
      <sheetName val="12b-neped-okres"/>
      <sheetName val="13a-ped"/>
      <sheetName val="13b-neped"/>
      <sheetName val="14a-ped"/>
      <sheetName val="14b-neped"/>
      <sheetName val="15a-ped"/>
      <sheetName val="15b-neped"/>
      <sheetName val="16a-ped"/>
      <sheetName val="16b-neped"/>
      <sheetName val="17a-ped"/>
      <sheetName val="17b-neped"/>
      <sheetName val="18a-ped"/>
      <sheetName val="18b-neped"/>
      <sheetName val="19a-ved.ped"/>
      <sheetName val="19b-ved.neped"/>
      <sheetName val="20a-ved.ped"/>
      <sheetName val="20b-ved.neped"/>
      <sheetName val="21a-ved.ped."/>
      <sheetName val="21b-ved.neped"/>
      <sheetName val="22"/>
      <sheetName val=" dotace dle účel.znaků-kraj "/>
      <sheetName val="dotace ISROS dle položek "/>
      <sheetName val="dotace-ROZPOČTY skupin MŠMT"/>
    </sheetNames>
    <sheetDataSet>
      <sheetData sheetId="11">
        <row r="11">
          <cell r="B11">
            <v>211548.929</v>
          </cell>
          <cell r="C11">
            <v>19793</v>
          </cell>
          <cell r="D11">
            <v>13595</v>
          </cell>
          <cell r="E11">
            <v>2980</v>
          </cell>
          <cell r="F11">
            <v>421</v>
          </cell>
          <cell r="G11">
            <v>205</v>
          </cell>
          <cell r="H11">
            <v>348</v>
          </cell>
          <cell r="I11">
            <v>34</v>
          </cell>
          <cell r="J11">
            <v>58</v>
          </cell>
          <cell r="K11">
            <v>17639</v>
          </cell>
          <cell r="L11">
            <v>1134</v>
          </cell>
          <cell r="M11">
            <v>1018</v>
          </cell>
          <cell r="N11">
            <v>2153</v>
          </cell>
        </row>
      </sheetData>
      <sheetData sheetId="12">
        <row r="11">
          <cell r="B11">
            <v>147063.028</v>
          </cell>
          <cell r="C11">
            <v>23048</v>
          </cell>
          <cell r="D11">
            <v>15567</v>
          </cell>
          <cell r="E11">
            <v>3744</v>
          </cell>
          <cell r="F11">
            <v>509</v>
          </cell>
          <cell r="G11">
            <v>290</v>
          </cell>
          <cell r="H11">
            <v>500</v>
          </cell>
          <cell r="I11">
            <v>32</v>
          </cell>
          <cell r="J11">
            <v>50</v>
          </cell>
          <cell r="K11">
            <v>20693</v>
          </cell>
          <cell r="L11">
            <v>1239</v>
          </cell>
          <cell r="M11">
            <v>1115</v>
          </cell>
          <cell r="N11">
            <v>2354</v>
          </cell>
        </row>
      </sheetData>
      <sheetData sheetId="13">
        <row r="11">
          <cell r="B11">
            <v>64485.901</v>
          </cell>
          <cell r="C11">
            <v>12369</v>
          </cell>
          <cell r="D11">
            <v>9097</v>
          </cell>
          <cell r="E11">
            <v>1239</v>
          </cell>
          <cell r="F11">
            <v>218</v>
          </cell>
          <cell r="G11">
            <v>9</v>
          </cell>
          <cell r="I11">
            <v>38</v>
          </cell>
          <cell r="J11">
            <v>74</v>
          </cell>
          <cell r="K11">
            <v>10675</v>
          </cell>
          <cell r="L11">
            <v>893</v>
          </cell>
          <cell r="M11">
            <v>801</v>
          </cell>
          <cell r="N11">
            <v>1694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3-2007"/>
      <sheetName val="dotace-ROZPOČTY skupin MŠMT "/>
      <sheetName val="3a-mimorozpočt. zdroje"/>
      <sheetName val="3b-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="89" zoomScaleNormal="89" zoomScalePageLayoutView="0" workbookViewId="0" topLeftCell="A1">
      <pane xSplit="1" ySplit="9" topLeftCell="B10" activePane="bottomRight" state="frozen"/>
      <selection pane="topLeft" activeCell="Q33" sqref="Q33"/>
      <selection pane="topRight" activeCell="Q33" sqref="Q33"/>
      <selection pane="bottomLeft" activeCell="Q33" sqref="Q33"/>
      <selection pane="bottomRight" activeCell="I11" sqref="I11"/>
    </sheetView>
  </sheetViews>
  <sheetFormatPr defaultColWidth="9.00390625" defaultRowHeight="12.75"/>
  <cols>
    <col min="1" max="1" width="39.375" style="0" customWidth="1"/>
    <col min="2" max="2" width="20.00390625" style="84" customWidth="1"/>
    <col min="3" max="3" width="12.75390625" style="85" customWidth="1"/>
    <col min="4" max="4" width="11.875" style="85" customWidth="1"/>
    <col min="5" max="5" width="10.25390625" style="85" bestFit="1" customWidth="1"/>
    <col min="6" max="6" width="10.75390625" style="85" customWidth="1"/>
    <col min="7" max="7" width="11.00390625" style="85" bestFit="1" customWidth="1"/>
    <col min="8" max="8" width="13.25390625" style="85" bestFit="1" customWidth="1"/>
    <col min="9" max="9" width="10.375" style="85" customWidth="1"/>
    <col min="10" max="11" width="13.00390625" style="85" customWidth="1"/>
    <col min="12" max="12" width="12.25390625" style="85" customWidth="1"/>
    <col min="13" max="13" width="10.25390625" style="85" customWidth="1"/>
    <col min="14" max="14" width="10.25390625" style="85" bestFit="1" customWidth="1"/>
    <col min="15" max="15" width="17.875" style="85" customWidth="1"/>
    <col min="16" max="16" width="14.25390625" style="84" customWidth="1"/>
    <col min="17" max="17" width="13.625" style="0" bestFit="1" customWidth="1"/>
    <col min="18" max="18" width="23.75390625" style="0" bestFit="1" customWidth="1"/>
    <col min="19" max="19" width="23.75390625" style="0" customWidth="1"/>
    <col min="20" max="20" width="14.875" style="0" bestFit="1" customWidth="1"/>
    <col min="21" max="21" width="23.75390625" style="0" bestFit="1" customWidth="1"/>
  </cols>
  <sheetData>
    <row r="1" spans="1:19" s="2" customFormat="1" ht="20.25">
      <c r="A1" s="33" t="s">
        <v>252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7"/>
      <c r="O1" s="38"/>
      <c r="Q1" s="39" t="s">
        <v>339</v>
      </c>
      <c r="S1" s="40"/>
    </row>
    <row r="2" spans="2:19" s="2" customFormat="1" ht="18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S2" s="41"/>
    </row>
    <row r="3" spans="1:16" s="2" customFormat="1" ht="36.75" customHeight="1">
      <c r="A3" s="36" t="s">
        <v>346</v>
      </c>
      <c r="B3" s="42"/>
      <c r="C3" s="43"/>
      <c r="D3" s="4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</row>
    <row r="4" spans="1:16" s="2" customFormat="1" ht="28.5" customHeight="1">
      <c r="A4" s="36"/>
      <c r="B4" s="42"/>
      <c r="C4" s="43"/>
      <c r="D4" s="4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</row>
    <row r="5" spans="1:14" s="2" customFormat="1" ht="24" customHeight="1" thickBot="1">
      <c r="A5" s="44" t="s">
        <v>1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7" ht="22.5" customHeight="1">
      <c r="A6" s="1181" t="s">
        <v>17</v>
      </c>
      <c r="B6" s="45" t="s">
        <v>2</v>
      </c>
      <c r="C6" s="20" t="s">
        <v>35</v>
      </c>
      <c r="D6" s="1184" t="s">
        <v>36</v>
      </c>
      <c r="E6" s="1185"/>
      <c r="F6" s="1185"/>
      <c r="G6" s="1185"/>
      <c r="H6" s="1185"/>
      <c r="I6" s="1185"/>
      <c r="J6" s="1185"/>
      <c r="K6" s="1185"/>
      <c r="L6" s="1185"/>
      <c r="M6" s="1185"/>
      <c r="N6" s="1185"/>
      <c r="O6" s="1186"/>
      <c r="P6" s="46" t="s">
        <v>37</v>
      </c>
      <c r="Q6" s="46" t="s">
        <v>37</v>
      </c>
    </row>
    <row r="7" spans="1:17" ht="15" customHeight="1">
      <c r="A7" s="1182"/>
      <c r="B7" s="47" t="s">
        <v>38</v>
      </c>
      <c r="C7" s="21" t="s">
        <v>39</v>
      </c>
      <c r="D7" s="48" t="s">
        <v>40</v>
      </c>
      <c r="E7" s="49" t="s">
        <v>41</v>
      </c>
      <c r="F7" s="49" t="s">
        <v>42</v>
      </c>
      <c r="G7" s="49" t="s">
        <v>43</v>
      </c>
      <c r="H7" s="134" t="s">
        <v>255</v>
      </c>
      <c r="I7" s="49" t="s">
        <v>44</v>
      </c>
      <c r="J7" s="1233" t="s">
        <v>251</v>
      </c>
      <c r="K7" s="1235" t="s">
        <v>369</v>
      </c>
      <c r="L7" s="49" t="s">
        <v>46</v>
      </c>
      <c r="M7" s="49" t="s">
        <v>47</v>
      </c>
      <c r="N7" s="49" t="s">
        <v>48</v>
      </c>
      <c r="O7" s="48" t="s">
        <v>49</v>
      </c>
      <c r="P7" s="47" t="s">
        <v>50</v>
      </c>
      <c r="Q7" s="47" t="s">
        <v>50</v>
      </c>
    </row>
    <row r="8" spans="1:17" ht="15" customHeight="1">
      <c r="A8" s="1182"/>
      <c r="B8" s="47" t="s">
        <v>15</v>
      </c>
      <c r="C8" s="21" t="s">
        <v>51</v>
      </c>
      <c r="D8" s="48" t="s">
        <v>52</v>
      </c>
      <c r="E8" s="49" t="s">
        <v>53</v>
      </c>
      <c r="F8" s="49" t="s">
        <v>54</v>
      </c>
      <c r="G8" s="49" t="s">
        <v>55</v>
      </c>
      <c r="H8" s="134" t="s">
        <v>218</v>
      </c>
      <c r="I8" s="49" t="s">
        <v>56</v>
      </c>
      <c r="J8" s="1233" t="s">
        <v>57</v>
      </c>
      <c r="K8" s="1134" t="s">
        <v>9</v>
      </c>
      <c r="L8" s="49" t="s">
        <v>58</v>
      </c>
      <c r="M8" s="49" t="s">
        <v>55</v>
      </c>
      <c r="N8" s="49"/>
      <c r="O8" s="48" t="s">
        <v>58</v>
      </c>
      <c r="P8" s="47" t="s">
        <v>59</v>
      </c>
      <c r="Q8" s="47" t="s">
        <v>297</v>
      </c>
    </row>
    <row r="9" spans="1:18" ht="15" customHeight="1" thickBot="1">
      <c r="A9" s="1183"/>
      <c r="B9" s="50" t="s">
        <v>60</v>
      </c>
      <c r="C9" s="22" t="s">
        <v>33</v>
      </c>
      <c r="D9" s="51"/>
      <c r="E9" s="670"/>
      <c r="F9" s="52"/>
      <c r="G9" s="52"/>
      <c r="H9" s="139"/>
      <c r="I9" s="52"/>
      <c r="J9" s="1234" t="s">
        <v>61</v>
      </c>
      <c r="K9" s="1135"/>
      <c r="L9" s="52" t="s">
        <v>53</v>
      </c>
      <c r="M9" s="52"/>
      <c r="N9" s="52"/>
      <c r="O9" s="51" t="s">
        <v>53</v>
      </c>
      <c r="P9" s="50" t="s">
        <v>62</v>
      </c>
      <c r="Q9" s="50" t="s">
        <v>62</v>
      </c>
      <c r="R9" s="428"/>
    </row>
    <row r="10" spans="1:17" ht="21.75" customHeight="1">
      <c r="A10" s="1187" t="s">
        <v>63</v>
      </c>
      <c r="B10" s="53"/>
      <c r="C10" s="54"/>
      <c r="D10" s="55"/>
      <c r="E10" s="56"/>
      <c r="F10" s="55"/>
      <c r="G10" s="56"/>
      <c r="H10" s="55"/>
      <c r="I10" s="56"/>
      <c r="J10" s="55"/>
      <c r="K10" s="1236"/>
      <c r="L10" s="56"/>
      <c r="M10" s="55"/>
      <c r="N10" s="56"/>
      <c r="O10" s="55"/>
      <c r="P10" s="53"/>
      <c r="Q10" s="53"/>
    </row>
    <row r="11" spans="1:21" s="61" customFormat="1" ht="49.5" customHeight="1">
      <c r="A11" s="1187"/>
      <c r="B11" s="57">
        <f>+'5-celkem'!B11</f>
        <v>207476.50799999892</v>
      </c>
      <c r="C11" s="57">
        <f>+'5-celkem'!C11</f>
        <v>21932.33143452261</v>
      </c>
      <c r="D11" s="58">
        <f>+'5-celkem'!D11</f>
        <v>15222.96614941744</v>
      </c>
      <c r="E11" s="59">
        <f>+'5-celkem'!E11</f>
        <v>3313.252660714107</v>
      </c>
      <c r="F11" s="58">
        <f>+'5-celkem'!F11</f>
        <v>451.3526325753159</v>
      </c>
      <c r="G11" s="59">
        <f>+'5-celkem'!G11</f>
        <v>208.53887226596365</v>
      </c>
      <c r="H11" s="58">
        <f>+'5-celkem'!H11</f>
        <v>299.3781128062334</v>
      </c>
      <c r="I11" s="59">
        <f>+'5-celkem'!I11</f>
        <v>27.56832394409373</v>
      </c>
      <c r="J11" s="58">
        <f>+'5-celkem'!J11</f>
        <v>68.48964277279377</v>
      </c>
      <c r="K11" s="1237">
        <f>+'5-celkem'!K11</f>
        <v>2.064840597117959</v>
      </c>
      <c r="L11" s="59">
        <f>+'5-celkem'!L11</f>
        <v>19593.61123509306</v>
      </c>
      <c r="M11" s="58">
        <f>+'5-celkem'!M11</f>
        <v>1029.32796532962</v>
      </c>
      <c r="N11" s="59">
        <f>+'5-celkem'!N11</f>
        <v>1309.3922340997447</v>
      </c>
      <c r="O11" s="58">
        <f>+'5-celkem'!O11</f>
        <v>2338.7201994293646</v>
      </c>
      <c r="P11" s="60">
        <f>+'5-celkem'!P11</f>
        <v>15.36310451244657</v>
      </c>
      <c r="Q11" s="60">
        <f>+'5-celkem'!Q11</f>
        <v>10.663345146007138</v>
      </c>
      <c r="R11" s="993"/>
      <c r="S11" s="965"/>
      <c r="U11" s="965"/>
    </row>
    <row r="12" spans="1:18" s="66" customFormat="1" ht="24" thickBot="1">
      <c r="A12" s="1188"/>
      <c r="B12" s="62"/>
      <c r="C12" s="62"/>
      <c r="D12" s="63"/>
      <c r="E12" s="64"/>
      <c r="F12" s="63"/>
      <c r="G12" s="64"/>
      <c r="H12" s="63"/>
      <c r="I12" s="64"/>
      <c r="J12" s="63"/>
      <c r="K12" s="1238"/>
      <c r="L12" s="64"/>
      <c r="M12" s="63"/>
      <c r="N12" s="64"/>
      <c r="O12" s="63"/>
      <c r="P12" s="65"/>
      <c r="Q12" s="65"/>
      <c r="R12" s="965"/>
    </row>
    <row r="13" spans="1:18" s="72" customFormat="1" ht="23.25" customHeight="1">
      <c r="A13" s="67" t="s">
        <v>4</v>
      </c>
      <c r="B13" s="68"/>
      <c r="C13" s="68"/>
      <c r="D13" s="69"/>
      <c r="E13" s="70"/>
      <c r="F13" s="69"/>
      <c r="G13" s="70"/>
      <c r="H13" s="69"/>
      <c r="I13" s="70"/>
      <c r="J13" s="69"/>
      <c r="K13" s="1239"/>
      <c r="L13" s="70"/>
      <c r="M13" s="69"/>
      <c r="N13" s="70"/>
      <c r="O13" s="69"/>
      <c r="P13" s="71"/>
      <c r="Q13" s="71"/>
      <c r="R13" s="965"/>
    </row>
    <row r="14" spans="1:19" s="78" customFormat="1" ht="37.5" customHeight="1">
      <c r="A14" s="73" t="s">
        <v>64</v>
      </c>
      <c r="B14" s="74">
        <f>+'5a-ped'!B11</f>
        <v>146362.15899999934</v>
      </c>
      <c r="C14" s="74">
        <f>+'5a-ped'!C11</f>
        <v>25028.76366424772</v>
      </c>
      <c r="D14" s="75">
        <f>+'5a-ped'!D11</f>
        <v>16983.41316373553</v>
      </c>
      <c r="E14" s="76">
        <f>+'5a-ped'!E11</f>
        <v>4105.050719883569</v>
      </c>
      <c r="F14" s="75">
        <f>+'5a-ped'!F11</f>
        <v>538.5213372216905</v>
      </c>
      <c r="G14" s="76">
        <f>+'5a-ped'!G11</f>
        <v>292.67432153234057</v>
      </c>
      <c r="H14" s="75">
        <f>+'5a-ped'!H11</f>
        <v>424.3851405380494</v>
      </c>
      <c r="I14" s="76">
        <f>+'5a-ped'!I11</f>
        <v>28.659648860012677</v>
      </c>
      <c r="J14" s="75">
        <f>+'5a-ped'!J11</f>
        <v>63.60766548954803</v>
      </c>
      <c r="K14" s="1240">
        <f>+'5a-ped'!K11</f>
        <v>0.813268612688342</v>
      </c>
      <c r="L14" s="76">
        <f>+'5a-ped'!L11</f>
        <v>22437.125265873434</v>
      </c>
      <c r="M14" s="75">
        <f>+'5a-ped'!M11</f>
        <v>1196.8474930964476</v>
      </c>
      <c r="N14" s="76">
        <f>+'5a-ped'!N11</f>
        <v>1394.7909052776479</v>
      </c>
      <c r="O14" s="75">
        <f>+'5a-ped'!O11</f>
        <v>2591.6383983740952</v>
      </c>
      <c r="P14" s="77">
        <f>+'5a-ped'!P11</f>
        <v>15.259820704992258</v>
      </c>
      <c r="Q14" s="77">
        <f>+'5a-ped'!Q11</f>
        <v>10.35464009784916</v>
      </c>
      <c r="R14" s="965"/>
      <c r="S14" s="966"/>
    </row>
    <row r="15" spans="1:18" s="78" customFormat="1" ht="37.5" customHeight="1" thickBot="1">
      <c r="A15" s="79" t="s">
        <v>65</v>
      </c>
      <c r="B15" s="80">
        <f>+'5b-neped'!B11</f>
        <v>61114.34900000001</v>
      </c>
      <c r="C15" s="80">
        <f>+'5b-neped'!C11</f>
        <v>14516.71605523174</v>
      </c>
      <c r="D15" s="81">
        <f>+'5b-neped'!D11</f>
        <v>11006.888746372808</v>
      </c>
      <c r="E15" s="82">
        <f>+'5b-neped'!E11</f>
        <v>1416.9832030772345</v>
      </c>
      <c r="F15" s="81">
        <f>+'5b-neped'!F11</f>
        <v>242.59315107815326</v>
      </c>
      <c r="G15" s="82">
        <f>+'5b-neped'!G11</f>
        <v>7.0437045261934585</v>
      </c>
      <c r="H15" s="81">
        <f>+'5b-neped'!H11</f>
        <v>0</v>
      </c>
      <c r="I15" s="82">
        <f>+'5b-neped'!I11</f>
        <v>24.95472053543434</v>
      </c>
      <c r="J15" s="81">
        <f>+'5b-neped'!J11</f>
        <v>80.18144260469307</v>
      </c>
      <c r="K15" s="1241">
        <f>+'5b-neped'!K11</f>
        <v>5.062218148910768</v>
      </c>
      <c r="L15" s="82">
        <f>+'5b-neped'!L11</f>
        <v>12783.707186343425</v>
      </c>
      <c r="M15" s="81">
        <f>+'5b-neped'!M11</f>
        <v>628.1370803769829</v>
      </c>
      <c r="N15" s="82">
        <f>+'5b-neped'!N11</f>
        <v>1104.871788511295</v>
      </c>
      <c r="O15" s="81">
        <f>+'5b-neped'!O11</f>
        <v>1733.0088688882784</v>
      </c>
      <c r="P15" s="83">
        <f>+'5b-neped'!P11</f>
        <v>15.744765926332919</v>
      </c>
      <c r="Q15" s="83">
        <f>+'5b-neped'!Q11</f>
        <v>11.938022775224786</v>
      </c>
      <c r="R15" s="965"/>
    </row>
    <row r="17" spans="1:18" s="445" customFormat="1" ht="30.75" customHeight="1">
      <c r="A17" s="680"/>
      <c r="B17" s="84"/>
      <c r="C17" s="84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994"/>
      <c r="O17" s="994"/>
      <c r="P17" s="995"/>
      <c r="Q17" s="996"/>
      <c r="R17" s="997"/>
    </row>
    <row r="18" spans="3:18" ht="12.75">
      <c r="C18" s="84"/>
      <c r="N18" s="994"/>
      <c r="O18" s="994"/>
      <c r="P18" s="214"/>
      <c r="Q18" s="996"/>
      <c r="R18" s="31"/>
    </row>
    <row r="19" spans="1:18" ht="15">
      <c r="A19" s="24"/>
      <c r="C19" s="84"/>
      <c r="N19" s="994"/>
      <c r="O19" s="994"/>
      <c r="P19" s="214"/>
      <c r="Q19" s="996"/>
      <c r="R19" s="31"/>
    </row>
    <row r="20" spans="3:18" ht="12.75">
      <c r="C20" s="84"/>
      <c r="N20" s="994"/>
      <c r="O20" s="994"/>
      <c r="P20" s="214"/>
      <c r="Q20" s="996"/>
      <c r="R20" s="31"/>
    </row>
    <row r="21" spans="5:18" ht="12.75">
      <c r="E21" s="430"/>
      <c r="N21" s="994"/>
      <c r="O21" s="994"/>
      <c r="P21" s="214"/>
      <c r="Q21" s="996"/>
      <c r="R21" s="31"/>
    </row>
    <row r="22" spans="2:18" ht="12.75">
      <c r="B22" s="85"/>
      <c r="D22" s="430"/>
      <c r="N22" s="994"/>
      <c r="O22" s="994"/>
      <c r="P22" s="214"/>
      <c r="Q22" s="996"/>
      <c r="R22" s="31"/>
    </row>
    <row r="23" spans="2:18" ht="12.75">
      <c r="B23" s="85"/>
      <c r="N23" s="994"/>
      <c r="O23" s="994"/>
      <c r="P23" s="214"/>
      <c r="Q23" s="31"/>
      <c r="R23" s="31"/>
    </row>
    <row r="24" spans="2:18" ht="12.75">
      <c r="B24" s="85"/>
      <c r="E24" s="86"/>
      <c r="F24" s="86"/>
      <c r="N24" s="994"/>
      <c r="O24" s="994"/>
      <c r="P24" s="214"/>
      <c r="Q24" s="31"/>
      <c r="R24" s="31"/>
    </row>
    <row r="25" spans="2:18" ht="12.75">
      <c r="B25" s="85"/>
      <c r="N25" s="55"/>
      <c r="O25" s="55"/>
      <c r="P25" s="214"/>
      <c r="Q25" s="31"/>
      <c r="R25" s="31"/>
    </row>
    <row r="26" spans="14:18" ht="12.75">
      <c r="N26" s="55"/>
      <c r="O26" s="55"/>
      <c r="P26" s="214"/>
      <c r="Q26" s="31"/>
      <c r="R26" s="31"/>
    </row>
    <row r="27" spans="14:18" ht="12.75">
      <c r="N27" s="55"/>
      <c r="O27" s="55"/>
      <c r="P27" s="214"/>
      <c r="Q27" s="31"/>
      <c r="R27" s="31"/>
    </row>
    <row r="28" spans="14:18" ht="12.75">
      <c r="N28" s="55"/>
      <c r="O28" s="55"/>
      <c r="P28" s="214"/>
      <c r="Q28" s="31"/>
      <c r="R28" s="31"/>
    </row>
    <row r="29" spans="14:18" ht="12.75">
      <c r="N29" s="55"/>
      <c r="O29" s="55"/>
      <c r="P29" s="214"/>
      <c r="Q29" s="31"/>
      <c r="R29" s="998"/>
    </row>
  </sheetData>
  <sheetProtection password="C6A2" sheet="1" objects="1" scenarios="1" selectLockedCells="1" selectUnlockedCells="1"/>
  <mergeCells count="3">
    <mergeCell ref="A6:A9"/>
    <mergeCell ref="D6:O6"/>
    <mergeCell ref="A10:A12"/>
  </mergeCells>
  <printOptions/>
  <pageMargins left="0.5905511811023623" right="0" top="1.3779527559055118" bottom="0" header="0.5118110236220472" footer="0"/>
  <pageSetup fitToHeight="1" fitToWidth="1" horizontalDpi="300" verticalDpi="3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GridLines="0" zoomScale="89" zoomScaleNormal="89" zoomScalePageLayoutView="0" workbookViewId="0" topLeftCell="A1">
      <selection activeCell="I11" sqref="I11"/>
    </sheetView>
  </sheetViews>
  <sheetFormatPr defaultColWidth="9.00390625" defaultRowHeight="12.75"/>
  <cols>
    <col min="1" max="1" width="24.625" style="0" customWidth="1"/>
    <col min="2" max="2" width="15.75390625" style="84" customWidth="1"/>
    <col min="3" max="3" width="9.75390625" style="85" customWidth="1"/>
    <col min="4" max="4" width="8.75390625" style="85" customWidth="1"/>
    <col min="5" max="5" width="9.875" style="85" bestFit="1" customWidth="1"/>
    <col min="6" max="6" width="8.75390625" style="85" customWidth="1"/>
    <col min="7" max="7" width="8.625" style="85" customWidth="1"/>
    <col min="8" max="8" width="13.25390625" style="85" bestFit="1" customWidth="1"/>
    <col min="9" max="9" width="8.875" style="85" customWidth="1"/>
    <col min="10" max="11" width="11.625" style="85" customWidth="1"/>
    <col min="12" max="12" width="9.25390625" style="85" customWidth="1"/>
    <col min="13" max="13" width="8.875" style="85" customWidth="1"/>
    <col min="14" max="14" width="8.25390625" style="85" customWidth="1"/>
    <col min="15" max="15" width="12.125" style="85" customWidth="1"/>
    <col min="16" max="16" width="12.125" style="84" customWidth="1"/>
    <col min="17" max="17" width="15.875" style="84" bestFit="1" customWidth="1"/>
    <col min="18" max="18" width="10.875" style="0" hidden="1" customWidth="1"/>
    <col min="19" max="19" width="13.625" style="0" hidden="1" customWidth="1"/>
    <col min="20" max="20" width="15.625" style="0" hidden="1" customWidth="1"/>
    <col min="21" max="21" width="0" style="0" hidden="1" customWidth="1"/>
    <col min="22" max="22" width="14.25390625" style="0" hidden="1" customWidth="1"/>
  </cols>
  <sheetData>
    <row r="1" spans="1:17" s="2" customFormat="1" ht="15.75">
      <c r="A1" s="113" t="s">
        <v>250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314" t="s">
        <v>343</v>
      </c>
    </row>
    <row r="2" spans="2:15" s="2" customFormat="1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s="2" customFormat="1" ht="26.25">
      <c r="A3" s="4" t="s">
        <v>119</v>
      </c>
      <c r="B3" s="6"/>
      <c r="C3" s="7"/>
      <c r="D3" s="7"/>
      <c r="E3" s="7"/>
      <c r="F3" s="7"/>
      <c r="G3" s="329"/>
      <c r="H3" s="7"/>
      <c r="I3" s="7"/>
      <c r="J3" s="7"/>
      <c r="K3" s="7"/>
      <c r="L3" s="7"/>
      <c r="M3" s="7"/>
      <c r="N3" s="7"/>
      <c r="O3" s="7"/>
      <c r="P3" s="6"/>
      <c r="Q3" s="6"/>
    </row>
    <row r="4" spans="2:17" s="2" customFormat="1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</row>
    <row r="5" spans="1:17" s="2" customFormat="1" ht="20.25" customHeight="1">
      <c r="A5" s="34" t="s">
        <v>352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</row>
    <row r="6" spans="1:18" s="312" customFormat="1" ht="26.25" customHeight="1" thickBot="1">
      <c r="A6" s="307" t="s">
        <v>141</v>
      </c>
      <c r="B6" s="308"/>
      <c r="C6" s="308"/>
      <c r="D6" s="308"/>
      <c r="E6" s="308"/>
      <c r="F6" s="309"/>
      <c r="G6" s="309"/>
      <c r="H6" s="309"/>
      <c r="I6" s="309"/>
      <c r="J6" s="309"/>
      <c r="K6" s="309"/>
      <c r="L6" s="310"/>
      <c r="M6" s="309"/>
      <c r="N6" s="309"/>
      <c r="O6" s="309"/>
      <c r="P6" s="309"/>
      <c r="Q6" s="309"/>
      <c r="R6" s="311"/>
    </row>
    <row r="7" spans="1:17" s="2" customFormat="1" ht="15" customHeight="1">
      <c r="A7" s="1181" t="s">
        <v>17</v>
      </c>
      <c r="B7" s="124" t="s">
        <v>2</v>
      </c>
      <c r="C7" s="386" t="s">
        <v>35</v>
      </c>
      <c r="D7" s="1211" t="s">
        <v>36</v>
      </c>
      <c r="E7" s="1211"/>
      <c r="F7" s="1211"/>
      <c r="G7" s="1211"/>
      <c r="H7" s="1211"/>
      <c r="I7" s="1211"/>
      <c r="J7" s="1211"/>
      <c r="K7" s="1211"/>
      <c r="L7" s="1211"/>
      <c r="M7" s="1211"/>
      <c r="N7" s="1211"/>
      <c r="O7" s="1212"/>
      <c r="P7" s="341" t="s">
        <v>37</v>
      </c>
      <c r="Q7" s="342" t="s">
        <v>37</v>
      </c>
    </row>
    <row r="8" spans="1:17" s="2" customFormat="1" ht="14.25">
      <c r="A8" s="1182"/>
      <c r="B8" s="127" t="s">
        <v>38</v>
      </c>
      <c r="C8" s="389" t="s">
        <v>39</v>
      </c>
      <c r="D8" s="133" t="s">
        <v>40</v>
      </c>
      <c r="E8" s="134" t="s">
        <v>41</v>
      </c>
      <c r="F8" s="134" t="s">
        <v>42</v>
      </c>
      <c r="G8" s="134" t="s">
        <v>43</v>
      </c>
      <c r="H8" s="134" t="s">
        <v>255</v>
      </c>
      <c r="I8" s="49" t="s">
        <v>44</v>
      </c>
      <c r="J8" s="49" t="s">
        <v>251</v>
      </c>
      <c r="K8" s="1134" t="s">
        <v>369</v>
      </c>
      <c r="L8" s="134" t="s">
        <v>46</v>
      </c>
      <c r="M8" s="134" t="s">
        <v>47</v>
      </c>
      <c r="N8" s="134" t="s">
        <v>48</v>
      </c>
      <c r="O8" s="350" t="s">
        <v>90</v>
      </c>
      <c r="P8" s="347" t="s">
        <v>50</v>
      </c>
      <c r="Q8" s="348" t="s">
        <v>50</v>
      </c>
    </row>
    <row r="9" spans="1:17" s="2" customFormat="1" ht="14.25">
      <c r="A9" s="1182"/>
      <c r="B9" s="127" t="s">
        <v>15</v>
      </c>
      <c r="C9" s="389" t="s">
        <v>51</v>
      </c>
      <c r="D9" s="133" t="s">
        <v>52</v>
      </c>
      <c r="E9" s="134" t="s">
        <v>53</v>
      </c>
      <c r="F9" s="134" t="s">
        <v>54</v>
      </c>
      <c r="G9" s="134" t="s">
        <v>55</v>
      </c>
      <c r="H9" s="134" t="s">
        <v>218</v>
      </c>
      <c r="I9" s="49" t="s">
        <v>56</v>
      </c>
      <c r="J9" s="49" t="s">
        <v>57</v>
      </c>
      <c r="K9" s="1134" t="s">
        <v>9</v>
      </c>
      <c r="L9" s="134" t="s">
        <v>58</v>
      </c>
      <c r="M9" s="134" t="s">
        <v>55</v>
      </c>
      <c r="N9" s="134"/>
      <c r="O9" s="350" t="s">
        <v>58</v>
      </c>
      <c r="P9" s="347" t="s">
        <v>59</v>
      </c>
      <c r="Q9" s="348" t="s">
        <v>297</v>
      </c>
    </row>
    <row r="10" spans="1:17" s="2" customFormat="1" ht="15" thickBot="1">
      <c r="A10" s="1183"/>
      <c r="B10" s="127" t="s">
        <v>60</v>
      </c>
      <c r="C10" s="389" t="s">
        <v>33</v>
      </c>
      <c r="D10" s="133"/>
      <c r="E10" s="139"/>
      <c r="F10" s="139"/>
      <c r="G10" s="139"/>
      <c r="H10" s="139"/>
      <c r="I10" s="52"/>
      <c r="J10" s="52" t="s">
        <v>61</v>
      </c>
      <c r="K10" s="1135"/>
      <c r="L10" s="139" t="s">
        <v>53</v>
      </c>
      <c r="M10" s="139"/>
      <c r="N10" s="139"/>
      <c r="O10" s="350" t="s">
        <v>53</v>
      </c>
      <c r="P10" s="347" t="s">
        <v>62</v>
      </c>
      <c r="Q10" s="348" t="s">
        <v>62</v>
      </c>
    </row>
    <row r="11" spans="1:22" s="320" customFormat="1" ht="18.75" customHeight="1" thickBot="1">
      <c r="A11" s="315" t="s">
        <v>18</v>
      </c>
      <c r="B11" s="316">
        <v>61114.34900000001</v>
      </c>
      <c r="C11" s="317">
        <v>14516.71605523174</v>
      </c>
      <c r="D11" s="975">
        <v>11006.888746372808</v>
      </c>
      <c r="E11" s="318">
        <v>1416.9832030772345</v>
      </c>
      <c r="F11" s="318">
        <v>242.59315107815326</v>
      </c>
      <c r="G11" s="318">
        <v>7.0437045261934585</v>
      </c>
      <c r="H11" s="318">
        <v>0</v>
      </c>
      <c r="I11" s="318">
        <v>24.95472053543434</v>
      </c>
      <c r="J11" s="318">
        <v>80.18144260469307</v>
      </c>
      <c r="K11" s="1136">
        <v>5.062218148910768</v>
      </c>
      <c r="L11" s="318">
        <v>12783.707186343425</v>
      </c>
      <c r="M11" s="318">
        <v>628.1370803769829</v>
      </c>
      <c r="N11" s="318">
        <v>1104.871788511295</v>
      </c>
      <c r="O11" s="318">
        <v>1733.0088688882784</v>
      </c>
      <c r="P11" s="971">
        <f>+O11/D11*100</f>
        <v>15.744765926332919</v>
      </c>
      <c r="Q11" s="967">
        <f>+O11/C11*100</f>
        <v>11.938022775224786</v>
      </c>
      <c r="R11" s="319">
        <f>+'7b-neped'!D11</f>
        <v>9744.037999999899</v>
      </c>
      <c r="S11" s="319">
        <f aca="true" t="shared" si="0" ref="S11:S25">+B11*F11*12/1000</f>
        <v>177911.06999999986</v>
      </c>
      <c r="T11" s="320">
        <f aca="true" t="shared" si="1" ref="T11:T25">+S11/R11/12*1000</f>
        <v>1521.5378367777446</v>
      </c>
      <c r="V11" s="320">
        <f>+N11*B11*12/1000</f>
        <v>810282.2410000019</v>
      </c>
    </row>
    <row r="12" spans="1:22" s="170" customFormat="1" ht="18.75" customHeight="1">
      <c r="A12" s="27" t="s">
        <v>19</v>
      </c>
      <c r="B12" s="321">
        <v>6085.968</v>
      </c>
      <c r="C12" s="322">
        <v>14619.899524063656</v>
      </c>
      <c r="D12" s="976">
        <v>11235.091251438289</v>
      </c>
      <c r="E12" s="323">
        <v>1462.674768144251</v>
      </c>
      <c r="F12" s="323">
        <v>288.0958570052731</v>
      </c>
      <c r="G12" s="323">
        <v>5.417831641572877</v>
      </c>
      <c r="H12" s="323">
        <v>0</v>
      </c>
      <c r="I12" s="323">
        <v>27.283498697331293</v>
      </c>
      <c r="J12" s="323">
        <v>37.42013595865111</v>
      </c>
      <c r="K12" s="1137">
        <v>0</v>
      </c>
      <c r="L12" s="323">
        <v>13055.983342885367</v>
      </c>
      <c r="M12" s="323">
        <v>808.3079936229258</v>
      </c>
      <c r="N12" s="323">
        <v>755.6081875553739</v>
      </c>
      <c r="O12" s="323">
        <v>1563.9161811782997</v>
      </c>
      <c r="P12" s="972">
        <f aca="true" t="shared" si="2" ref="P12:P25">+O12/D12*100</f>
        <v>13.9199241570743</v>
      </c>
      <c r="Q12" s="968">
        <f aca="true" t="shared" si="3" ref="Q12:Q25">+O12/C12*100</f>
        <v>10.697174618773325</v>
      </c>
      <c r="R12" s="319">
        <f>+'7b-neped'!D12</f>
        <v>1141.0329999999967</v>
      </c>
      <c r="S12" s="319">
        <f t="shared" si="0"/>
        <v>21040.106000000014</v>
      </c>
      <c r="T12" s="330">
        <f t="shared" si="1"/>
        <v>1536.6270446750204</v>
      </c>
      <c r="V12" s="170">
        <f aca="true" t="shared" si="4" ref="V12:V25">+N12*B12*12/1000</f>
        <v>55183.28700000005</v>
      </c>
    </row>
    <row r="13" spans="1:22" s="170" customFormat="1" ht="18.75" customHeight="1">
      <c r="A13" s="28" t="s">
        <v>20</v>
      </c>
      <c r="B13" s="185">
        <v>6865.216999999997</v>
      </c>
      <c r="C13" s="325">
        <v>14424.813483681566</v>
      </c>
      <c r="D13" s="186">
        <v>10934.733138564075</v>
      </c>
      <c r="E13" s="187">
        <v>1408.59775444826</v>
      </c>
      <c r="F13" s="187">
        <v>233.90604404784318</v>
      </c>
      <c r="G13" s="187">
        <v>5.584783408885695</v>
      </c>
      <c r="H13" s="187">
        <v>0</v>
      </c>
      <c r="I13" s="187">
        <v>29.209940972489758</v>
      </c>
      <c r="J13" s="187">
        <v>75.32667940430726</v>
      </c>
      <c r="K13" s="1138">
        <v>1.0933254792480223</v>
      </c>
      <c r="L13" s="187">
        <v>12688.451666325107</v>
      </c>
      <c r="M13" s="187">
        <v>613.02319358587</v>
      </c>
      <c r="N13" s="187">
        <v>1123.3386237706184</v>
      </c>
      <c r="O13" s="187">
        <v>1736.3618173564885</v>
      </c>
      <c r="P13" s="973">
        <f t="shared" si="2"/>
        <v>15.87932504024971</v>
      </c>
      <c r="Q13" s="969">
        <f t="shared" si="3"/>
        <v>12.0373259544797</v>
      </c>
      <c r="R13" s="319">
        <f>+'7b-neped'!D13</f>
        <v>1068.8699999999862</v>
      </c>
      <c r="S13" s="319">
        <f t="shared" si="0"/>
        <v>19269.789000000015</v>
      </c>
      <c r="T13" s="330">
        <f t="shared" si="1"/>
        <v>1502.348976021426</v>
      </c>
      <c r="V13" s="170">
        <f t="shared" si="4"/>
        <v>92543.56099999981</v>
      </c>
    </row>
    <row r="14" spans="1:22" s="170" customFormat="1" ht="18.75" customHeight="1">
      <c r="A14" s="29" t="s">
        <v>21</v>
      </c>
      <c r="B14" s="185">
        <v>4088.063000000002</v>
      </c>
      <c r="C14" s="325">
        <v>14382.783301040115</v>
      </c>
      <c r="D14" s="186">
        <v>11079.893949775233</v>
      </c>
      <c r="E14" s="187">
        <v>1402.603037999495</v>
      </c>
      <c r="F14" s="187">
        <v>262.2043536674131</v>
      </c>
      <c r="G14" s="187">
        <v>4.513771762649774</v>
      </c>
      <c r="H14" s="187">
        <v>0</v>
      </c>
      <c r="I14" s="187">
        <v>20.49271256338269</v>
      </c>
      <c r="J14" s="187">
        <v>65.26927707979712</v>
      </c>
      <c r="K14" s="1138">
        <v>9.297638841019163</v>
      </c>
      <c r="L14" s="187">
        <v>12844.27474168899</v>
      </c>
      <c r="M14" s="187">
        <v>480.52247890178455</v>
      </c>
      <c r="N14" s="187">
        <v>1057.986080449348</v>
      </c>
      <c r="O14" s="187">
        <v>1538.5085593511326</v>
      </c>
      <c r="P14" s="973">
        <f t="shared" si="2"/>
        <v>13.885589215250052</v>
      </c>
      <c r="Q14" s="969">
        <f t="shared" si="3"/>
        <v>10.696876446993905</v>
      </c>
      <c r="R14" s="319">
        <f>+'7b-neped'!D14</f>
        <v>756.8829999999994</v>
      </c>
      <c r="S14" s="319">
        <f t="shared" si="0"/>
        <v>12862.894999999997</v>
      </c>
      <c r="T14" s="330">
        <f t="shared" si="1"/>
        <v>1416.2134922658681</v>
      </c>
      <c r="V14" s="170">
        <f t="shared" si="4"/>
        <v>51901.365000000056</v>
      </c>
    </row>
    <row r="15" spans="1:22" s="170" customFormat="1" ht="18.75" customHeight="1">
      <c r="A15" s="29" t="s">
        <v>22</v>
      </c>
      <c r="B15" s="185">
        <v>3210.377000000003</v>
      </c>
      <c r="C15" s="325">
        <v>14542.074342047646</v>
      </c>
      <c r="D15" s="186">
        <v>10937.991602440035</v>
      </c>
      <c r="E15" s="187">
        <v>1428.900743848258</v>
      </c>
      <c r="F15" s="187">
        <v>192.95262415182594</v>
      </c>
      <c r="G15" s="187">
        <v>9.5582232242506</v>
      </c>
      <c r="H15" s="187">
        <v>0</v>
      </c>
      <c r="I15" s="187">
        <v>30.361984485518843</v>
      </c>
      <c r="J15" s="187">
        <v>75.42003633841126</v>
      </c>
      <c r="K15" s="1138">
        <v>0</v>
      </c>
      <c r="L15" s="187">
        <v>12675.185214488301</v>
      </c>
      <c r="M15" s="187">
        <v>745.5595557780289</v>
      </c>
      <c r="N15" s="187">
        <v>1121.3295717813396</v>
      </c>
      <c r="O15" s="187">
        <v>1866.8891275593687</v>
      </c>
      <c r="P15" s="973">
        <f t="shared" si="2"/>
        <v>17.067933450807416</v>
      </c>
      <c r="Q15" s="969">
        <f t="shared" si="3"/>
        <v>12.837846125991506</v>
      </c>
      <c r="R15" s="319">
        <f>+'7b-neped'!D15</f>
        <v>446.32200000000057</v>
      </c>
      <c r="S15" s="319">
        <f t="shared" si="0"/>
        <v>7433.408000000006</v>
      </c>
      <c r="T15" s="330">
        <f t="shared" si="1"/>
        <v>1387.9008130154157</v>
      </c>
      <c r="V15" s="170">
        <f t="shared" si="4"/>
        <v>43198.68799999999</v>
      </c>
    </row>
    <row r="16" spans="1:22" s="170" customFormat="1" ht="18.75" customHeight="1">
      <c r="A16" s="29" t="s">
        <v>23</v>
      </c>
      <c r="B16" s="185">
        <v>1763.5249999999985</v>
      </c>
      <c r="C16" s="325">
        <v>14626.531520675926</v>
      </c>
      <c r="D16" s="186">
        <v>11106.654853205951</v>
      </c>
      <c r="E16" s="187">
        <v>1397.7267121248651</v>
      </c>
      <c r="F16" s="187">
        <v>234.04417289236065</v>
      </c>
      <c r="G16" s="187">
        <v>12.842176890035592</v>
      </c>
      <c r="H16" s="187">
        <v>0</v>
      </c>
      <c r="I16" s="187">
        <v>21.825274190423553</v>
      </c>
      <c r="J16" s="187">
        <v>156.60329926331266</v>
      </c>
      <c r="K16" s="1138">
        <v>30.88279629340859</v>
      </c>
      <c r="L16" s="187">
        <v>12960.579284860358</v>
      </c>
      <c r="M16" s="187">
        <v>489.6320815790345</v>
      </c>
      <c r="N16" s="187">
        <v>1176.3201542365443</v>
      </c>
      <c r="O16" s="187">
        <v>1665.9522358155784</v>
      </c>
      <c r="P16" s="973">
        <f t="shared" si="2"/>
        <v>14.999585904433674</v>
      </c>
      <c r="Q16" s="969">
        <f t="shared" si="3"/>
        <v>11.389933652148523</v>
      </c>
      <c r="R16" s="319">
        <f>+'7b-neped'!D16</f>
        <v>291.5569999999973</v>
      </c>
      <c r="S16" s="319">
        <f t="shared" si="0"/>
        <v>4952.912999999999</v>
      </c>
      <c r="T16" s="330">
        <f t="shared" si="1"/>
        <v>1415.6502845069874</v>
      </c>
      <c r="V16" s="170">
        <f t="shared" si="4"/>
        <v>24893.64</v>
      </c>
    </row>
    <row r="17" spans="1:22" s="170" customFormat="1" ht="18.75" customHeight="1">
      <c r="A17" s="29" t="s">
        <v>24</v>
      </c>
      <c r="B17" s="185">
        <v>5039.550999999994</v>
      </c>
      <c r="C17" s="325">
        <v>14972.612358389364</v>
      </c>
      <c r="D17" s="186">
        <v>11053.360623462948</v>
      </c>
      <c r="E17" s="187">
        <v>1438.199702711613</v>
      </c>
      <c r="F17" s="187">
        <v>258.07611630480585</v>
      </c>
      <c r="G17" s="187">
        <v>9.797665175594691</v>
      </c>
      <c r="H17" s="187">
        <v>0</v>
      </c>
      <c r="I17" s="187">
        <v>22.059852157464046</v>
      </c>
      <c r="J17" s="187">
        <v>117.77421573204992</v>
      </c>
      <c r="K17" s="1138">
        <v>27.419919618500437</v>
      </c>
      <c r="L17" s="187">
        <v>12926.688095162976</v>
      </c>
      <c r="M17" s="187">
        <v>734.6768260373481</v>
      </c>
      <c r="N17" s="187">
        <v>1311.2474371890135</v>
      </c>
      <c r="O17" s="187">
        <v>2045.9242632263615</v>
      </c>
      <c r="P17" s="973">
        <f t="shared" si="2"/>
        <v>18.509522424189093</v>
      </c>
      <c r="Q17" s="969">
        <f t="shared" si="3"/>
        <v>13.664444214906837</v>
      </c>
      <c r="R17" s="319">
        <f>+'7b-neped'!D17</f>
        <v>791.7369999999883</v>
      </c>
      <c r="S17" s="319">
        <f t="shared" si="0"/>
        <v>15607.052999999989</v>
      </c>
      <c r="T17" s="330">
        <f t="shared" si="1"/>
        <v>1642.7017431293705</v>
      </c>
      <c r="V17" s="170">
        <f t="shared" si="4"/>
        <v>79297.17999999986</v>
      </c>
    </row>
    <row r="18" spans="1:22" s="170" customFormat="1" ht="18.75" customHeight="1">
      <c r="A18" s="29" t="s">
        <v>25</v>
      </c>
      <c r="B18" s="185">
        <v>2526.3680000000045</v>
      </c>
      <c r="C18" s="325">
        <v>14750.784822321973</v>
      </c>
      <c r="D18" s="186">
        <v>10966.335499552428</v>
      </c>
      <c r="E18" s="187">
        <v>1418.0350012349716</v>
      </c>
      <c r="F18" s="187">
        <v>203.4224626024392</v>
      </c>
      <c r="G18" s="187">
        <v>7.374090657681953</v>
      </c>
      <c r="H18" s="187">
        <v>0</v>
      </c>
      <c r="I18" s="187">
        <v>26.476777466043448</v>
      </c>
      <c r="J18" s="187">
        <v>72.9263643829138</v>
      </c>
      <c r="K18" s="1138">
        <v>0</v>
      </c>
      <c r="L18" s="187">
        <v>12694.570195896475</v>
      </c>
      <c r="M18" s="187">
        <v>721.426932523949</v>
      </c>
      <c r="N18" s="187">
        <v>1334.7876939015464</v>
      </c>
      <c r="O18" s="187">
        <v>2056.214626425495</v>
      </c>
      <c r="P18" s="973">
        <f t="shared" si="2"/>
        <v>18.750243657139762</v>
      </c>
      <c r="Q18" s="969">
        <f t="shared" si="3"/>
        <v>13.93969643780499</v>
      </c>
      <c r="R18" s="319">
        <f>+'7b-neped'!D18</f>
        <v>425.2760000000053</v>
      </c>
      <c r="S18" s="319">
        <f t="shared" si="0"/>
        <v>6167.04</v>
      </c>
      <c r="T18" s="330">
        <f t="shared" si="1"/>
        <v>1208.4387550672823</v>
      </c>
      <c r="V18" s="170">
        <f t="shared" si="4"/>
        <v>40465.979000000014</v>
      </c>
    </row>
    <row r="19" spans="1:22" s="170" customFormat="1" ht="18.75" customHeight="1">
      <c r="A19" s="29" t="s">
        <v>26</v>
      </c>
      <c r="B19" s="185">
        <v>3376.9410000000003</v>
      </c>
      <c r="C19" s="325">
        <v>14413.700594709819</v>
      </c>
      <c r="D19" s="186">
        <v>11024.237665587487</v>
      </c>
      <c r="E19" s="187">
        <v>1432.9343233022626</v>
      </c>
      <c r="F19" s="187">
        <v>256.9002291324206</v>
      </c>
      <c r="G19" s="187">
        <v>5.0317728381988305</v>
      </c>
      <c r="H19" s="187">
        <v>0</v>
      </c>
      <c r="I19" s="187">
        <v>27.72277237495906</v>
      </c>
      <c r="J19" s="187">
        <v>59.987006978603794</v>
      </c>
      <c r="K19" s="1138">
        <v>0</v>
      </c>
      <c r="L19" s="187">
        <v>12806.81377021393</v>
      </c>
      <c r="M19" s="187">
        <v>474.02866479850655</v>
      </c>
      <c r="N19" s="187">
        <v>1132.8581596973918</v>
      </c>
      <c r="O19" s="187">
        <v>1606.8868244958983</v>
      </c>
      <c r="P19" s="973">
        <f t="shared" si="2"/>
        <v>14.575945051618827</v>
      </c>
      <c r="Q19" s="969">
        <f t="shared" si="3"/>
        <v>11.14832942405967</v>
      </c>
      <c r="R19" s="319">
        <f>+'7b-neped'!D19</f>
        <v>589.8159999999993</v>
      </c>
      <c r="S19" s="319">
        <f t="shared" si="0"/>
        <v>10410.442999999987</v>
      </c>
      <c r="T19" s="330">
        <f t="shared" si="1"/>
        <v>1470.860262635579</v>
      </c>
      <c r="V19" s="170">
        <f t="shared" si="4"/>
        <v>45907.14200000004</v>
      </c>
    </row>
    <row r="20" spans="1:22" s="170" customFormat="1" ht="18.75" customHeight="1">
      <c r="A20" s="29" t="s">
        <v>27</v>
      </c>
      <c r="B20" s="185">
        <v>3197.1980000000044</v>
      </c>
      <c r="C20" s="325">
        <v>14555.666790108075</v>
      </c>
      <c r="D20" s="186">
        <v>11019.248156250116</v>
      </c>
      <c r="E20" s="187">
        <v>1431.387186530203</v>
      </c>
      <c r="F20" s="187">
        <v>235.11214611460818</v>
      </c>
      <c r="G20" s="187">
        <v>8.181486831073114</v>
      </c>
      <c r="H20" s="187">
        <v>0</v>
      </c>
      <c r="I20" s="187">
        <v>17.053812953300532</v>
      </c>
      <c r="J20" s="187">
        <v>65.88224543282371</v>
      </c>
      <c r="K20" s="1138">
        <v>0</v>
      </c>
      <c r="L20" s="187">
        <v>12776.865034112125</v>
      </c>
      <c r="M20" s="187">
        <v>545.8732406730304</v>
      </c>
      <c r="N20" s="187">
        <v>1232.9285153228936</v>
      </c>
      <c r="O20" s="187">
        <v>1778.801755995924</v>
      </c>
      <c r="P20" s="973">
        <f t="shared" si="2"/>
        <v>16.14267807361238</v>
      </c>
      <c r="Q20" s="969">
        <f t="shared" si="3"/>
        <v>12.220682031583635</v>
      </c>
      <c r="R20" s="319">
        <f>+'7b-neped'!D20</f>
        <v>519.3789999999972</v>
      </c>
      <c r="S20" s="319">
        <f t="shared" si="0"/>
        <v>9020.401000000009</v>
      </c>
      <c r="T20" s="330">
        <f t="shared" si="1"/>
        <v>1447.305500094032</v>
      </c>
      <c r="V20" s="170">
        <f t="shared" si="4"/>
        <v>47302.99899999996</v>
      </c>
    </row>
    <row r="21" spans="1:22" s="170" customFormat="1" ht="18.75" customHeight="1">
      <c r="A21" s="29" t="s">
        <v>28</v>
      </c>
      <c r="B21" s="185">
        <v>3264.1489999999985</v>
      </c>
      <c r="C21" s="325">
        <v>14294.44016904049</v>
      </c>
      <c r="D21" s="186">
        <v>11028.740441485164</v>
      </c>
      <c r="E21" s="187">
        <v>1401.9091704044963</v>
      </c>
      <c r="F21" s="187">
        <v>219.28936659039374</v>
      </c>
      <c r="G21" s="187">
        <v>5.491247489008625</v>
      </c>
      <c r="H21" s="187">
        <v>0</v>
      </c>
      <c r="I21" s="187">
        <v>30.22921645631579</v>
      </c>
      <c r="J21" s="187">
        <v>78.92805036371401</v>
      </c>
      <c r="K21" s="1138">
        <v>0</v>
      </c>
      <c r="L21" s="187">
        <v>12764.587492789093</v>
      </c>
      <c r="M21" s="187">
        <v>407.04825872430087</v>
      </c>
      <c r="N21" s="187">
        <v>1122.8044175271011</v>
      </c>
      <c r="O21" s="187">
        <v>1529.8526762514018</v>
      </c>
      <c r="P21" s="973">
        <f t="shared" si="2"/>
        <v>13.871508576779846</v>
      </c>
      <c r="Q21" s="969">
        <f t="shared" si="3"/>
        <v>10.70243156192169</v>
      </c>
      <c r="R21" s="319">
        <f>+'7b-neped'!D21</f>
        <v>469.0270000000005</v>
      </c>
      <c r="S21" s="319">
        <f t="shared" si="0"/>
        <v>8589.518000000002</v>
      </c>
      <c r="T21" s="330">
        <f t="shared" si="1"/>
        <v>1526.1235849251025</v>
      </c>
      <c r="V21" s="170">
        <f t="shared" si="4"/>
        <v>43980.01100000001</v>
      </c>
    </row>
    <row r="22" spans="1:22" s="170" customFormat="1" ht="18.75" customHeight="1">
      <c r="A22" s="29" t="s">
        <v>29</v>
      </c>
      <c r="B22" s="185">
        <v>6736.093999999993</v>
      </c>
      <c r="C22" s="325">
        <v>14581.095587442818</v>
      </c>
      <c r="D22" s="186">
        <v>11137.592547451619</v>
      </c>
      <c r="E22" s="187">
        <v>1438.2501070600642</v>
      </c>
      <c r="F22" s="187">
        <v>252.66858409834165</v>
      </c>
      <c r="G22" s="187">
        <v>6.872677251831708</v>
      </c>
      <c r="H22" s="187">
        <v>0</v>
      </c>
      <c r="I22" s="187">
        <v>32.116856841170375</v>
      </c>
      <c r="J22" s="187">
        <v>96.31463228789077</v>
      </c>
      <c r="K22" s="1138">
        <v>0.32314721261312596</v>
      </c>
      <c r="L22" s="187">
        <v>12964.13855220353</v>
      </c>
      <c r="M22" s="187">
        <v>621.6107831432685</v>
      </c>
      <c r="N22" s="187">
        <v>995.34625209605</v>
      </c>
      <c r="O22" s="187">
        <v>1616.9570352393184</v>
      </c>
      <c r="P22" s="973">
        <f t="shared" si="2"/>
        <v>14.518012113931144</v>
      </c>
      <c r="Q22" s="969">
        <f t="shared" si="3"/>
        <v>11.089407003351898</v>
      </c>
      <c r="R22" s="319">
        <f>+'7b-neped'!D22</f>
        <v>1018.014999999993</v>
      </c>
      <c r="S22" s="319">
        <f t="shared" si="0"/>
        <v>20423.99199999999</v>
      </c>
      <c r="T22" s="330">
        <f t="shared" si="1"/>
        <v>1671.8804077870602</v>
      </c>
      <c r="V22" s="170">
        <f t="shared" si="4"/>
        <v>80456.95100000019</v>
      </c>
    </row>
    <row r="23" spans="1:22" s="170" customFormat="1" ht="18.75" customHeight="1">
      <c r="A23" s="29" t="s">
        <v>30</v>
      </c>
      <c r="B23" s="185">
        <v>3726.9760000000015</v>
      </c>
      <c r="C23" s="325">
        <v>14679.766138374176</v>
      </c>
      <c r="D23" s="186">
        <v>10864.425788270884</v>
      </c>
      <c r="E23" s="187">
        <v>1401.6044330130749</v>
      </c>
      <c r="F23" s="204">
        <v>217.53529760678225</v>
      </c>
      <c r="G23" s="187">
        <v>4.143171300271319</v>
      </c>
      <c r="H23" s="187">
        <v>0</v>
      </c>
      <c r="I23" s="187">
        <v>17.48555665504689</v>
      </c>
      <c r="J23" s="187">
        <v>83.09688158263776</v>
      </c>
      <c r="K23" s="1138">
        <v>0</v>
      </c>
      <c r="L23" s="187">
        <v>12588.291128428693</v>
      </c>
      <c r="M23" s="187">
        <v>655.1553010626666</v>
      </c>
      <c r="N23" s="187">
        <v>1436.31970888284</v>
      </c>
      <c r="O23" s="187">
        <v>2091.475009945507</v>
      </c>
      <c r="P23" s="973">
        <f t="shared" si="2"/>
        <v>19.250672338370983</v>
      </c>
      <c r="Q23" s="969">
        <f t="shared" si="3"/>
        <v>14.24733194133257</v>
      </c>
      <c r="R23" s="319">
        <f>+'7b-neped'!D23</f>
        <v>510.21799999999894</v>
      </c>
      <c r="S23" s="319">
        <f t="shared" si="0"/>
        <v>9728.986000000023</v>
      </c>
      <c r="T23" s="330">
        <f t="shared" si="1"/>
        <v>1589.02436474867</v>
      </c>
      <c r="V23" s="170">
        <f t="shared" si="4"/>
        <v>64237.549</v>
      </c>
    </row>
    <row r="24" spans="1:22" s="170" customFormat="1" ht="18.75" customHeight="1">
      <c r="A24" s="29" t="s">
        <v>31</v>
      </c>
      <c r="B24" s="185">
        <v>3735.091000000004</v>
      </c>
      <c r="C24" s="325">
        <v>14286.35473673867</v>
      </c>
      <c r="D24" s="186">
        <v>10918.917058067202</v>
      </c>
      <c r="E24" s="187">
        <v>1387.9412174964393</v>
      </c>
      <c r="F24" s="187">
        <v>227.05122847073847</v>
      </c>
      <c r="G24" s="187">
        <v>9.174564510833415</v>
      </c>
      <c r="H24" s="187">
        <v>0</v>
      </c>
      <c r="I24" s="187">
        <v>27.71654916395162</v>
      </c>
      <c r="J24" s="187">
        <v>83.1470371136873</v>
      </c>
      <c r="K24" s="1138">
        <v>14.611067485816706</v>
      </c>
      <c r="L24" s="187">
        <v>12668.558722308668</v>
      </c>
      <c r="M24" s="187">
        <v>504.6580078861081</v>
      </c>
      <c r="N24" s="187">
        <v>1113.1380065438816</v>
      </c>
      <c r="O24" s="187">
        <v>1617.7960144299898</v>
      </c>
      <c r="P24" s="973">
        <f t="shared" si="2"/>
        <v>14.816451172094187</v>
      </c>
      <c r="Q24" s="969">
        <f t="shared" si="3"/>
        <v>11.324064425403627</v>
      </c>
      <c r="R24" s="319">
        <f>+'7b-neped'!D24</f>
        <v>580.915</v>
      </c>
      <c r="S24" s="319">
        <f t="shared" si="0"/>
        <v>10176.683999999997</v>
      </c>
      <c r="T24" s="330">
        <f t="shared" si="1"/>
        <v>1459.8641797853384</v>
      </c>
      <c r="V24" s="170">
        <f t="shared" si="4"/>
        <v>49892.06099999997</v>
      </c>
    </row>
    <row r="25" spans="1:22" s="170" customFormat="1" ht="18.75" customHeight="1" thickBot="1">
      <c r="A25" s="30" t="s">
        <v>32</v>
      </c>
      <c r="B25" s="326">
        <v>7498.830999999997</v>
      </c>
      <c r="C25" s="327">
        <v>14270.612701722039</v>
      </c>
      <c r="D25" s="977">
        <v>10811.025945243975</v>
      </c>
      <c r="E25" s="328">
        <v>1376.472701767338</v>
      </c>
      <c r="F25" s="328">
        <v>247.0145235526264</v>
      </c>
      <c r="G25" s="328">
        <v>8.306416915738826</v>
      </c>
      <c r="H25" s="328">
        <v>0</v>
      </c>
      <c r="I25" s="328">
        <v>17.184378471791142</v>
      </c>
      <c r="J25" s="328">
        <v>87.02437531040952</v>
      </c>
      <c r="K25" s="1139">
        <v>1.9285450403313982</v>
      </c>
      <c r="L25" s="328">
        <v>12548.956886302205</v>
      </c>
      <c r="M25" s="328">
        <v>710.1445100798599</v>
      </c>
      <c r="N25" s="328">
        <v>1011.5113053399052</v>
      </c>
      <c r="O25" s="328">
        <v>1721.6558154197655</v>
      </c>
      <c r="P25" s="974">
        <f t="shared" si="2"/>
        <v>15.924999386179092</v>
      </c>
      <c r="Q25" s="970">
        <f t="shared" si="3"/>
        <v>12.064344057294841</v>
      </c>
      <c r="R25" s="319">
        <f>+'7b-neped'!D25</f>
        <v>1134.9899999999961</v>
      </c>
      <c r="S25" s="319">
        <f t="shared" si="0"/>
        <v>22227.841999999975</v>
      </c>
      <c r="T25" s="330">
        <f t="shared" si="1"/>
        <v>1632.0145258254881</v>
      </c>
      <c r="V25" s="170">
        <f t="shared" si="4"/>
        <v>91021.82800000014</v>
      </c>
    </row>
    <row r="26" spans="20:22" ht="18" customHeight="1">
      <c r="T26" s="331"/>
      <c r="V26">
        <f>SUM(V12:V25)</f>
        <v>810282.2410000002</v>
      </c>
    </row>
    <row r="27" spans="1:22" ht="15">
      <c r="A27" s="24"/>
      <c r="V27">
        <f>+V26/B11/12*1000</f>
        <v>1104.8717885112926</v>
      </c>
    </row>
  </sheetData>
  <sheetProtection/>
  <mergeCells count="2">
    <mergeCell ref="D7:O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34.00390625" style="479" customWidth="1"/>
    <col min="2" max="2" width="18.125" style="477" customWidth="1"/>
    <col min="3" max="3" width="18.00390625" style="477" customWidth="1"/>
    <col min="4" max="4" width="15.375" style="477" customWidth="1"/>
    <col min="5" max="5" width="14.00390625" style="478" customWidth="1"/>
    <col min="6" max="6" width="15.375" style="479" customWidth="1"/>
    <col min="7" max="7" width="15.25390625" style="479" customWidth="1"/>
    <col min="8" max="8" width="12.875" style="479" customWidth="1"/>
    <col min="9" max="9" width="11.875" style="478" customWidth="1"/>
    <col min="10" max="10" width="16.125" style="479" customWidth="1"/>
    <col min="11" max="11" width="16.25390625" style="479" customWidth="1"/>
    <col min="12" max="12" width="14.375" style="479" customWidth="1"/>
    <col min="13" max="13" width="12.375" style="478" customWidth="1"/>
    <col min="14" max="16384" width="9.125" style="479" customWidth="1"/>
  </cols>
  <sheetData>
    <row r="1" spans="1:13" ht="15.75">
      <c r="A1" s="476" t="s">
        <v>250</v>
      </c>
      <c r="M1" s="480" t="s">
        <v>140</v>
      </c>
    </row>
    <row r="2" ht="14.25">
      <c r="A2" s="476"/>
    </row>
    <row r="3" spans="1:13" ht="25.5" customHeight="1">
      <c r="A3" s="481" t="s">
        <v>0</v>
      </c>
      <c r="M3" s="479"/>
    </row>
    <row r="4" spans="1:15" s="487" customFormat="1" ht="26.25" customHeight="1">
      <c r="A4" s="482" t="s">
        <v>141</v>
      </c>
      <c r="B4" s="483"/>
      <c r="C4" s="483"/>
      <c r="D4" s="483"/>
      <c r="E4" s="483"/>
      <c r="F4" s="484"/>
      <c r="G4" s="484"/>
      <c r="H4" s="483"/>
      <c r="I4" s="484"/>
      <c r="J4" s="484"/>
      <c r="K4" s="485"/>
      <c r="L4" s="484"/>
      <c r="M4" s="484"/>
      <c r="N4" s="484"/>
      <c r="O4" s="486"/>
    </row>
    <row r="5" ht="5.25" customHeight="1"/>
    <row r="6" ht="18">
      <c r="A6" s="488" t="s">
        <v>353</v>
      </c>
    </row>
    <row r="7" spans="2:13" s="489" customFormat="1" ht="6.75" customHeight="1" thickBot="1">
      <c r="B7" s="490"/>
      <c r="C7" s="490"/>
      <c r="D7" s="490"/>
      <c r="E7" s="491"/>
      <c r="I7" s="491"/>
      <c r="M7" s="491"/>
    </row>
    <row r="8" spans="1:13" s="501" customFormat="1" ht="18.75" thickBot="1">
      <c r="A8" s="492"/>
      <c r="B8" s="493" t="s">
        <v>147</v>
      </c>
      <c r="C8" s="494"/>
      <c r="D8" s="494"/>
      <c r="E8" s="495"/>
      <c r="F8" s="496" t="s">
        <v>148</v>
      </c>
      <c r="G8" s="497"/>
      <c r="H8" s="498"/>
      <c r="I8" s="495"/>
      <c r="J8" s="499" t="s">
        <v>149</v>
      </c>
      <c r="K8" s="500"/>
      <c r="L8" s="498"/>
      <c r="M8" s="495"/>
    </row>
    <row r="9" spans="1:13" ht="15" customHeight="1">
      <c r="A9" s="502"/>
      <c r="B9" s="671" t="s">
        <v>2</v>
      </c>
      <c r="C9" s="672" t="s">
        <v>2</v>
      </c>
      <c r="D9" s="673" t="s">
        <v>150</v>
      </c>
      <c r="E9" s="504"/>
      <c r="F9" s="644" t="s">
        <v>35</v>
      </c>
      <c r="G9" s="644" t="s">
        <v>35</v>
      </c>
      <c r="H9" s="650" t="s">
        <v>216</v>
      </c>
      <c r="I9" s="503"/>
      <c r="J9" s="648" t="s">
        <v>151</v>
      </c>
      <c r="K9" s="644" t="s">
        <v>151</v>
      </c>
      <c r="L9" s="650" t="s">
        <v>152</v>
      </c>
      <c r="M9" s="504"/>
    </row>
    <row r="10" spans="1:13" ht="15" customHeight="1">
      <c r="A10" s="1213" t="s">
        <v>17</v>
      </c>
      <c r="B10" s="674" t="s">
        <v>38</v>
      </c>
      <c r="C10" s="675" t="s">
        <v>38</v>
      </c>
      <c r="D10" s="676" t="s">
        <v>15</v>
      </c>
      <c r="E10" s="506"/>
      <c r="F10" s="645" t="s">
        <v>39</v>
      </c>
      <c r="G10" s="645" t="s">
        <v>39</v>
      </c>
      <c r="H10" s="651" t="s">
        <v>153</v>
      </c>
      <c r="I10" s="505"/>
      <c r="J10" s="649" t="s">
        <v>90</v>
      </c>
      <c r="K10" s="645" t="s">
        <v>90</v>
      </c>
      <c r="L10" s="651" t="s">
        <v>154</v>
      </c>
      <c r="M10" s="506"/>
    </row>
    <row r="11" spans="1:13" ht="15" customHeight="1">
      <c r="A11" s="1213"/>
      <c r="B11" s="674" t="s">
        <v>15</v>
      </c>
      <c r="C11" s="675" t="s">
        <v>15</v>
      </c>
      <c r="D11" s="676" t="s">
        <v>357</v>
      </c>
      <c r="E11" s="506"/>
      <c r="F11" s="645" t="s">
        <v>51</v>
      </c>
      <c r="G11" s="645" t="s">
        <v>51</v>
      </c>
      <c r="H11" s="676" t="s">
        <v>357</v>
      </c>
      <c r="I11" s="505"/>
      <c r="J11" s="649" t="s">
        <v>58</v>
      </c>
      <c r="K11" s="645" t="s">
        <v>58</v>
      </c>
      <c r="L11" s="676" t="s">
        <v>357</v>
      </c>
      <c r="M11" s="506"/>
    </row>
    <row r="12" spans="1:13" ht="15" customHeight="1" thickBot="1">
      <c r="A12" s="1213"/>
      <c r="B12" s="674" t="s">
        <v>60</v>
      </c>
      <c r="C12" s="675" t="s">
        <v>60</v>
      </c>
      <c r="D12" s="507"/>
      <c r="E12" s="510"/>
      <c r="F12" s="645" t="s">
        <v>33</v>
      </c>
      <c r="G12" s="645" t="s">
        <v>33</v>
      </c>
      <c r="H12" s="509"/>
      <c r="I12" s="508"/>
      <c r="J12" s="649" t="s">
        <v>155</v>
      </c>
      <c r="K12" s="645" t="s">
        <v>155</v>
      </c>
      <c r="L12" s="654"/>
      <c r="M12" s="510"/>
    </row>
    <row r="13" spans="1:13" ht="15" customHeight="1" thickBot="1">
      <c r="A13" s="1214"/>
      <c r="B13" s="677" t="s">
        <v>318</v>
      </c>
      <c r="C13" s="678" t="s">
        <v>370</v>
      </c>
      <c r="D13" s="513" t="s">
        <v>156</v>
      </c>
      <c r="E13" s="515" t="s">
        <v>157</v>
      </c>
      <c r="F13" s="511" t="s">
        <v>318</v>
      </c>
      <c r="G13" s="678" t="s">
        <v>370</v>
      </c>
      <c r="H13" s="514" t="s">
        <v>156</v>
      </c>
      <c r="I13" s="547" t="s">
        <v>157</v>
      </c>
      <c r="J13" s="511" t="s">
        <v>318</v>
      </c>
      <c r="K13" s="678" t="s">
        <v>370</v>
      </c>
      <c r="L13" s="514" t="s">
        <v>156</v>
      </c>
      <c r="M13" s="515" t="s">
        <v>157</v>
      </c>
    </row>
    <row r="14" spans="1:13" s="523" customFormat="1" ht="22.5" customHeight="1" thickBot="1">
      <c r="A14" s="516" t="s">
        <v>18</v>
      </c>
      <c r="B14" s="462">
        <v>209182.322</v>
      </c>
      <c r="C14" s="462">
        <f>+'5-celkem'!B11</f>
        <v>207476.50799999892</v>
      </c>
      <c r="D14" s="517">
        <f>+C14-B14</f>
        <v>-1705.8140000010608</v>
      </c>
      <c r="E14" s="518">
        <f>+C14/B14*100</f>
        <v>99.18453242908306</v>
      </c>
      <c r="F14" s="463">
        <v>21320</v>
      </c>
      <c r="G14" s="464">
        <f>+'5-celkem'!C11</f>
        <v>21932.33143452261</v>
      </c>
      <c r="H14" s="519">
        <f aca="true" t="shared" si="0" ref="H14:H28">G14-F14</f>
        <v>612.3314345226099</v>
      </c>
      <c r="I14" s="520">
        <f aca="true" t="shared" si="1" ref="I14:I28">G14/F14*100</f>
        <v>102.87209866098786</v>
      </c>
      <c r="J14" s="464">
        <v>2306</v>
      </c>
      <c r="K14" s="464">
        <f>+'5-celkem'!O11</f>
        <v>2338.7201994293646</v>
      </c>
      <c r="L14" s="521">
        <f aca="true" t="shared" si="2" ref="L14:L28">K14-J14</f>
        <v>32.720199429364584</v>
      </c>
      <c r="M14" s="522">
        <f aca="true" t="shared" si="3" ref="M14:M28">K14/J14*100</f>
        <v>101.41891584689353</v>
      </c>
    </row>
    <row r="15" spans="1:13" s="529" customFormat="1" ht="16.5" customHeight="1">
      <c r="A15" s="465" t="s">
        <v>19</v>
      </c>
      <c r="B15" s="466">
        <v>20833.162</v>
      </c>
      <c r="C15" s="475">
        <f>+'5-celkem'!B12</f>
        <v>20883.784000000018</v>
      </c>
      <c r="D15" s="524">
        <f aca="true" t="shared" si="4" ref="D15:D28">+C15-B15</f>
        <v>50.62200000001758</v>
      </c>
      <c r="E15" s="525">
        <f aca="true" t="shared" si="5" ref="E15:E28">+C15/B15*100</f>
        <v>100.2429875983301</v>
      </c>
      <c r="F15" s="467">
        <v>21228</v>
      </c>
      <c r="G15" s="468">
        <f>+'5-celkem'!C12</f>
        <v>21877.644611723616</v>
      </c>
      <c r="H15" s="526">
        <f t="shared" si="0"/>
        <v>649.6446117236155</v>
      </c>
      <c r="I15" s="525">
        <f t="shared" si="1"/>
        <v>103.06031944471272</v>
      </c>
      <c r="J15" s="468">
        <v>2090</v>
      </c>
      <c r="K15" s="468">
        <f>+'5-celkem'!O12</f>
        <v>2180.315566055138</v>
      </c>
      <c r="L15" s="527">
        <f t="shared" si="2"/>
        <v>90.31556605513788</v>
      </c>
      <c r="M15" s="528">
        <f t="shared" si="3"/>
        <v>104.3213189500066</v>
      </c>
    </row>
    <row r="16" spans="1:13" s="529" customFormat="1" ht="16.5" customHeight="1">
      <c r="A16" s="530" t="s">
        <v>20</v>
      </c>
      <c r="B16" s="469">
        <v>22646.511</v>
      </c>
      <c r="C16" s="469">
        <f>+'5-celkem'!B13</f>
        <v>22791.99299999998</v>
      </c>
      <c r="D16" s="531">
        <f t="shared" si="4"/>
        <v>145.48199999998178</v>
      </c>
      <c r="E16" s="525">
        <f t="shared" si="5"/>
        <v>100.64240359144057</v>
      </c>
      <c r="F16" s="470">
        <v>21559</v>
      </c>
      <c r="G16" s="471">
        <f>+'5-celkem'!C13</f>
        <v>22019.699103686693</v>
      </c>
      <c r="H16" s="526">
        <f t="shared" si="0"/>
        <v>460.699103686693</v>
      </c>
      <c r="I16" s="525">
        <f t="shared" si="1"/>
        <v>102.13692241609857</v>
      </c>
      <c r="J16" s="471">
        <v>2430</v>
      </c>
      <c r="K16" s="471">
        <f>+'5-celkem'!O13</f>
        <v>2389.4353198218923</v>
      </c>
      <c r="L16" s="527">
        <f t="shared" si="2"/>
        <v>-40.564680178107665</v>
      </c>
      <c r="M16" s="528">
        <f t="shared" si="3"/>
        <v>98.33067159760874</v>
      </c>
    </row>
    <row r="17" spans="1:13" s="529" customFormat="1" ht="16.5" customHeight="1">
      <c r="A17" s="532" t="s">
        <v>21</v>
      </c>
      <c r="B17" s="469">
        <v>13677.62</v>
      </c>
      <c r="C17" s="469">
        <f>+'5-celkem'!B14</f>
        <v>13562.11699999997</v>
      </c>
      <c r="D17" s="531">
        <f t="shared" si="4"/>
        <v>-115.50300000003153</v>
      </c>
      <c r="E17" s="525">
        <f t="shared" si="5"/>
        <v>99.15553290704061</v>
      </c>
      <c r="F17" s="470">
        <v>21288</v>
      </c>
      <c r="G17" s="471">
        <f>+'5-celkem'!C14</f>
        <v>21827.402689663726</v>
      </c>
      <c r="H17" s="526">
        <f t="shared" si="0"/>
        <v>539.402689663726</v>
      </c>
      <c r="I17" s="525">
        <f t="shared" si="1"/>
        <v>102.53383450612424</v>
      </c>
      <c r="J17" s="471">
        <v>2235</v>
      </c>
      <c r="K17" s="471">
        <f>+'5-celkem'!O14</f>
        <v>2197.4311114801185</v>
      </c>
      <c r="L17" s="527">
        <f t="shared" si="2"/>
        <v>-37.56888851988151</v>
      </c>
      <c r="M17" s="528">
        <f t="shared" si="3"/>
        <v>98.31906539060932</v>
      </c>
    </row>
    <row r="18" spans="1:13" s="529" customFormat="1" ht="16.5" customHeight="1">
      <c r="A18" s="532" t="s">
        <v>22</v>
      </c>
      <c r="B18" s="469">
        <v>11254.852</v>
      </c>
      <c r="C18" s="469">
        <f>+'5-celkem'!B15</f>
        <v>11247.426999999989</v>
      </c>
      <c r="D18" s="531">
        <f t="shared" si="4"/>
        <v>-7.425000000012005</v>
      </c>
      <c r="E18" s="525">
        <f t="shared" si="5"/>
        <v>99.93402845279519</v>
      </c>
      <c r="F18" s="470">
        <v>21364</v>
      </c>
      <c r="G18" s="471">
        <f>+'5-celkem'!C15</f>
        <v>21903.56595186913</v>
      </c>
      <c r="H18" s="526">
        <f t="shared" si="0"/>
        <v>539.5659518691282</v>
      </c>
      <c r="I18" s="525">
        <f t="shared" si="1"/>
        <v>102.52558487113428</v>
      </c>
      <c r="J18" s="471">
        <v>2383</v>
      </c>
      <c r="K18" s="471">
        <f>+'5-celkem'!O15</f>
        <v>2380.2851606268127</v>
      </c>
      <c r="L18" s="527">
        <f t="shared" si="2"/>
        <v>-2.71483937318726</v>
      </c>
      <c r="M18" s="528">
        <f t="shared" si="3"/>
        <v>99.88607472206516</v>
      </c>
    </row>
    <row r="19" spans="1:13" s="529" customFormat="1" ht="16.5" customHeight="1">
      <c r="A19" s="532" t="s">
        <v>23</v>
      </c>
      <c r="B19" s="469">
        <v>6156.9</v>
      </c>
      <c r="C19" s="469">
        <f>+'5-celkem'!B16</f>
        <v>6091.605000000001</v>
      </c>
      <c r="D19" s="531">
        <f t="shared" si="4"/>
        <v>-65.29499999999825</v>
      </c>
      <c r="E19" s="525">
        <f t="shared" si="5"/>
        <v>98.93948253179362</v>
      </c>
      <c r="F19" s="470">
        <v>21687</v>
      </c>
      <c r="G19" s="471">
        <f>+'5-celkem'!C16</f>
        <v>22093.57866276623</v>
      </c>
      <c r="H19" s="526">
        <f t="shared" si="0"/>
        <v>406.578662766231</v>
      </c>
      <c r="I19" s="525">
        <f t="shared" si="1"/>
        <v>101.87475751725104</v>
      </c>
      <c r="J19" s="471">
        <v>2406</v>
      </c>
      <c r="K19" s="471">
        <f>+'5-celkem'!O16</f>
        <v>2482.674489454475</v>
      </c>
      <c r="L19" s="527">
        <f t="shared" si="2"/>
        <v>76.67448945447495</v>
      </c>
      <c r="M19" s="528">
        <f t="shared" si="3"/>
        <v>103.18680338547277</v>
      </c>
    </row>
    <row r="20" spans="1:13" s="529" customFormat="1" ht="16.5" customHeight="1">
      <c r="A20" s="532" t="s">
        <v>24</v>
      </c>
      <c r="B20" s="469">
        <v>17274.06</v>
      </c>
      <c r="C20" s="469">
        <f>+'5-celkem'!B17</f>
        <v>16999.132000000005</v>
      </c>
      <c r="D20" s="531">
        <f t="shared" si="4"/>
        <v>-274.92799999999625</v>
      </c>
      <c r="E20" s="525">
        <f t="shared" si="5"/>
        <v>98.4084343807999</v>
      </c>
      <c r="F20" s="470">
        <v>21716</v>
      </c>
      <c r="G20" s="471">
        <f>+'5-celkem'!C17</f>
        <v>22497.034054444655</v>
      </c>
      <c r="H20" s="526">
        <f t="shared" si="0"/>
        <v>781.0340544446553</v>
      </c>
      <c r="I20" s="525">
        <f t="shared" si="1"/>
        <v>103.59658341519919</v>
      </c>
      <c r="J20" s="471">
        <v>2817</v>
      </c>
      <c r="K20" s="471">
        <f>+'5-celkem'!O17</f>
        <v>2966.135256200143</v>
      </c>
      <c r="L20" s="527">
        <f t="shared" si="2"/>
        <v>149.13525620014298</v>
      </c>
      <c r="M20" s="528">
        <f t="shared" si="3"/>
        <v>105.29411630103453</v>
      </c>
    </row>
    <row r="21" spans="1:13" s="529" customFormat="1" ht="16.5" customHeight="1">
      <c r="A21" s="532" t="s">
        <v>25</v>
      </c>
      <c r="B21" s="469">
        <v>8856.665</v>
      </c>
      <c r="C21" s="469">
        <f>+'5-celkem'!B18</f>
        <v>8761.26499999999</v>
      </c>
      <c r="D21" s="531">
        <f t="shared" si="4"/>
        <v>-95.40000000001055</v>
      </c>
      <c r="E21" s="525">
        <f t="shared" si="5"/>
        <v>98.92284511156275</v>
      </c>
      <c r="F21" s="470">
        <v>21637</v>
      </c>
      <c r="G21" s="471">
        <f>+'5-celkem'!C18</f>
        <v>22261.556968847173</v>
      </c>
      <c r="H21" s="526">
        <f t="shared" si="0"/>
        <v>624.5569688471733</v>
      </c>
      <c r="I21" s="525">
        <f t="shared" si="1"/>
        <v>102.88652294147604</v>
      </c>
      <c r="J21" s="471">
        <v>2555</v>
      </c>
      <c r="K21" s="471">
        <f>+'5-celkem'!O18</f>
        <v>2684.0675024287802</v>
      </c>
      <c r="L21" s="527">
        <f t="shared" si="2"/>
        <v>129.06750242878024</v>
      </c>
      <c r="M21" s="528">
        <f t="shared" si="3"/>
        <v>105.05156565278983</v>
      </c>
    </row>
    <row r="22" spans="1:13" s="529" customFormat="1" ht="16.5" customHeight="1">
      <c r="A22" s="532" t="s">
        <v>26</v>
      </c>
      <c r="B22" s="469">
        <v>11824.713</v>
      </c>
      <c r="C22" s="469">
        <f>+'5-celkem'!B19</f>
        <v>11782.930999999997</v>
      </c>
      <c r="D22" s="531">
        <f t="shared" si="4"/>
        <v>-41.78200000000288</v>
      </c>
      <c r="E22" s="525">
        <f t="shared" si="5"/>
        <v>99.64665527188691</v>
      </c>
      <c r="F22" s="470">
        <v>21093</v>
      </c>
      <c r="G22" s="471">
        <f>+'5-celkem'!C19</f>
        <v>21605.546715555494</v>
      </c>
      <c r="H22" s="526">
        <f t="shared" si="0"/>
        <v>512.5467155554943</v>
      </c>
      <c r="I22" s="525">
        <f t="shared" si="1"/>
        <v>102.42993749374433</v>
      </c>
      <c r="J22" s="471">
        <v>2041</v>
      </c>
      <c r="K22" s="471">
        <f>+'5-celkem'!O19</f>
        <v>1999.9439372654092</v>
      </c>
      <c r="L22" s="527">
        <f t="shared" si="2"/>
        <v>-41.056062734590796</v>
      </c>
      <c r="M22" s="528">
        <f t="shared" si="3"/>
        <v>97.98843396694804</v>
      </c>
    </row>
    <row r="23" spans="1:13" s="529" customFormat="1" ht="16.5" customHeight="1">
      <c r="A23" s="532" t="s">
        <v>27</v>
      </c>
      <c r="B23" s="469">
        <v>11032.423</v>
      </c>
      <c r="C23" s="469">
        <f>+'5-celkem'!B20</f>
        <v>10896.302999999996</v>
      </c>
      <c r="D23" s="531">
        <f t="shared" si="4"/>
        <v>-136.12000000000444</v>
      </c>
      <c r="E23" s="528">
        <f t="shared" si="5"/>
        <v>98.76618218862706</v>
      </c>
      <c r="F23" s="470">
        <v>21092</v>
      </c>
      <c r="G23" s="471">
        <f>+'5-celkem'!C20</f>
        <v>21854.580746332063</v>
      </c>
      <c r="H23" s="526">
        <f t="shared" si="0"/>
        <v>762.5807463320634</v>
      </c>
      <c r="I23" s="525">
        <f t="shared" si="1"/>
        <v>103.61549756463144</v>
      </c>
      <c r="J23" s="471">
        <v>2163</v>
      </c>
      <c r="K23" s="471">
        <f>+'5-celkem'!O20</f>
        <v>2329.8239243775315</v>
      </c>
      <c r="L23" s="527">
        <f t="shared" si="2"/>
        <v>166.8239243775315</v>
      </c>
      <c r="M23" s="528">
        <f t="shared" si="3"/>
        <v>107.7126178630389</v>
      </c>
    </row>
    <row r="24" spans="1:13" s="529" customFormat="1" ht="16.5" customHeight="1">
      <c r="A24" s="532" t="s">
        <v>28</v>
      </c>
      <c r="B24" s="469">
        <v>11021.352</v>
      </c>
      <c r="C24" s="469">
        <f>+'5-celkem'!B21</f>
        <v>10909.133999999995</v>
      </c>
      <c r="D24" s="531">
        <f t="shared" si="4"/>
        <v>-112.21800000000621</v>
      </c>
      <c r="E24" s="525">
        <f t="shared" si="5"/>
        <v>98.9818127576362</v>
      </c>
      <c r="F24" s="470">
        <v>21084</v>
      </c>
      <c r="G24" s="471">
        <f>+'5-celkem'!C21</f>
        <v>21478.522852195867</v>
      </c>
      <c r="H24" s="526">
        <f t="shared" si="0"/>
        <v>394.522852195867</v>
      </c>
      <c r="I24" s="525">
        <f t="shared" si="1"/>
        <v>101.87119546668501</v>
      </c>
      <c r="J24" s="471">
        <v>2091</v>
      </c>
      <c r="K24" s="471">
        <f>+'5-celkem'!O21</f>
        <v>1959.4806440792354</v>
      </c>
      <c r="L24" s="527">
        <f t="shared" si="2"/>
        <v>-131.5193559207646</v>
      </c>
      <c r="M24" s="528">
        <f t="shared" si="3"/>
        <v>93.71021731608012</v>
      </c>
    </row>
    <row r="25" spans="1:13" s="529" customFormat="1" ht="16.5" customHeight="1">
      <c r="A25" s="532" t="s">
        <v>29</v>
      </c>
      <c r="B25" s="469">
        <v>23171.528</v>
      </c>
      <c r="C25" s="469">
        <f>+'5-celkem'!B22</f>
        <v>22929.53899999998</v>
      </c>
      <c r="D25" s="531">
        <f t="shared" si="4"/>
        <v>-241.9890000000196</v>
      </c>
      <c r="E25" s="525">
        <f t="shared" si="5"/>
        <v>98.95566231109136</v>
      </c>
      <c r="F25" s="470">
        <v>21156</v>
      </c>
      <c r="G25" s="471">
        <f>+'5-celkem'!C22</f>
        <v>21911.64204900359</v>
      </c>
      <c r="H25" s="526">
        <f t="shared" si="0"/>
        <v>755.6420490035889</v>
      </c>
      <c r="I25" s="525">
        <f t="shared" si="1"/>
        <v>103.57176237948377</v>
      </c>
      <c r="J25" s="471">
        <v>2183</v>
      </c>
      <c r="K25" s="471">
        <f>+'5-celkem'!O22</f>
        <v>2203.8133031515927</v>
      </c>
      <c r="L25" s="527">
        <f t="shared" si="2"/>
        <v>20.813303151592663</v>
      </c>
      <c r="M25" s="528">
        <f t="shared" si="3"/>
        <v>100.95342662169458</v>
      </c>
    </row>
    <row r="26" spans="1:13" s="529" customFormat="1" ht="16.5" customHeight="1">
      <c r="A26" s="532" t="s">
        <v>30</v>
      </c>
      <c r="B26" s="469">
        <v>13257.667</v>
      </c>
      <c r="C26" s="469">
        <f>+'5-celkem'!B23</f>
        <v>13120.336999999994</v>
      </c>
      <c r="D26" s="531">
        <f t="shared" si="4"/>
        <v>-137.33000000000538</v>
      </c>
      <c r="E26" s="525">
        <f t="shared" si="5"/>
        <v>98.96414655761073</v>
      </c>
      <c r="F26" s="470">
        <v>21552</v>
      </c>
      <c r="G26" s="471">
        <f>+'5-celkem'!C23</f>
        <v>22180.09033736457</v>
      </c>
      <c r="H26" s="526">
        <f t="shared" si="0"/>
        <v>628.0903373645706</v>
      </c>
      <c r="I26" s="525">
        <f t="shared" si="1"/>
        <v>102.91430186230777</v>
      </c>
      <c r="J26" s="471">
        <v>2541</v>
      </c>
      <c r="K26" s="471">
        <f>+'5-celkem'!O23</f>
        <v>2565.6788897012852</v>
      </c>
      <c r="L26" s="527">
        <f t="shared" si="2"/>
        <v>24.678889701285243</v>
      </c>
      <c r="M26" s="528">
        <f t="shared" si="3"/>
        <v>100.9712274577444</v>
      </c>
    </row>
    <row r="27" spans="1:13" s="529" customFormat="1" ht="16.5" customHeight="1">
      <c r="A27" s="532" t="s">
        <v>31</v>
      </c>
      <c r="B27" s="469">
        <v>12590.742</v>
      </c>
      <c r="C27" s="469">
        <f>+'5-celkem'!B24</f>
        <v>12355.45899999998</v>
      </c>
      <c r="D27" s="531">
        <f t="shared" si="4"/>
        <v>-235.28300000001946</v>
      </c>
      <c r="E27" s="525">
        <f t="shared" si="5"/>
        <v>98.13130155474539</v>
      </c>
      <c r="F27" s="470">
        <v>20864</v>
      </c>
      <c r="G27" s="471">
        <f>+'5-celkem'!C24</f>
        <v>21575.137044011637</v>
      </c>
      <c r="H27" s="526">
        <f t="shared" si="0"/>
        <v>711.137044011637</v>
      </c>
      <c r="I27" s="525">
        <f t="shared" si="1"/>
        <v>103.40844058671222</v>
      </c>
      <c r="J27" s="471">
        <v>2017</v>
      </c>
      <c r="K27" s="471">
        <f>+'5-celkem'!O24</f>
        <v>2103.993155306227</v>
      </c>
      <c r="L27" s="527">
        <f t="shared" si="2"/>
        <v>86.99315530622698</v>
      </c>
      <c r="M27" s="528">
        <f t="shared" si="3"/>
        <v>104.31299728836028</v>
      </c>
    </row>
    <row r="28" spans="1:13" s="529" customFormat="1" ht="16.5" customHeight="1" thickBot="1">
      <c r="A28" s="533" t="s">
        <v>32</v>
      </c>
      <c r="B28" s="472">
        <v>25584.127</v>
      </c>
      <c r="C28" s="472">
        <f>+'5-celkem'!B25</f>
        <v>25145.482000000015</v>
      </c>
      <c r="D28" s="534">
        <f t="shared" si="4"/>
        <v>-438.6449999999859</v>
      </c>
      <c r="E28" s="535">
        <f t="shared" si="5"/>
        <v>98.28547989931418</v>
      </c>
      <c r="F28" s="473">
        <v>21270</v>
      </c>
      <c r="G28" s="474">
        <f>+'5-celkem'!C25</f>
        <v>21881.29208791194</v>
      </c>
      <c r="H28" s="536">
        <f t="shared" si="0"/>
        <v>611.292087911941</v>
      </c>
      <c r="I28" s="535">
        <f t="shared" si="1"/>
        <v>102.87396374194613</v>
      </c>
      <c r="J28" s="474">
        <v>2333</v>
      </c>
      <c r="K28" s="474">
        <f>+'5-celkem'!O25</f>
        <v>2349.63246744153</v>
      </c>
      <c r="L28" s="537">
        <f t="shared" si="2"/>
        <v>16.632467441530025</v>
      </c>
      <c r="M28" s="538">
        <f t="shared" si="3"/>
        <v>100.71292187919116</v>
      </c>
    </row>
    <row r="29" ht="9.75" customHeight="1">
      <c r="A29" s="489"/>
    </row>
    <row r="30" ht="15">
      <c r="A30" s="539"/>
    </row>
    <row r="31" ht="12.75">
      <c r="H31" s="540"/>
    </row>
    <row r="32" ht="12.75">
      <c r="H32" s="540"/>
    </row>
  </sheetData>
  <sheetProtection/>
  <mergeCells count="1">
    <mergeCell ref="A10:A13"/>
  </mergeCells>
  <printOptions/>
  <pageMargins left="0.5905511811023623" right="0" top="0.984251968503937" bottom="0" header="0.5118110236220472" footer="0"/>
  <pageSetup fitToHeight="1" fitToWidth="1"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pane xSplit="1" ySplit="14" topLeftCell="B15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2.75"/>
  <cols>
    <col min="1" max="1" width="34.00390625" style="479" customWidth="1"/>
    <col min="2" max="2" width="18.125" style="477" customWidth="1"/>
    <col min="3" max="3" width="18.00390625" style="477" customWidth="1"/>
    <col min="4" max="4" width="13.25390625" style="477" customWidth="1"/>
    <col min="5" max="5" width="11.25390625" style="478" customWidth="1"/>
    <col min="6" max="6" width="15.25390625" style="479" customWidth="1"/>
    <col min="7" max="7" width="15.375" style="479" customWidth="1"/>
    <col min="8" max="8" width="12.875" style="479" customWidth="1"/>
    <col min="9" max="9" width="11.875" style="478" customWidth="1"/>
    <col min="10" max="10" width="15.875" style="479" customWidth="1"/>
    <col min="11" max="11" width="15.75390625" style="479" customWidth="1"/>
    <col min="12" max="12" width="14.375" style="479" customWidth="1"/>
    <col min="13" max="13" width="12.375" style="478" customWidth="1"/>
    <col min="14" max="16384" width="9.125" style="479" customWidth="1"/>
  </cols>
  <sheetData>
    <row r="1" spans="1:13" ht="15.75">
      <c r="A1" s="476" t="s">
        <v>250</v>
      </c>
      <c r="M1" s="480" t="s">
        <v>142</v>
      </c>
    </row>
    <row r="2" ht="14.25">
      <c r="A2" s="476"/>
    </row>
    <row r="3" spans="1:13" ht="25.5" customHeight="1">
      <c r="A3" s="481" t="s">
        <v>117</v>
      </c>
      <c r="M3" s="479"/>
    </row>
    <row r="4" spans="1:15" s="487" customFormat="1" ht="26.25" customHeight="1">
      <c r="A4" s="482" t="s">
        <v>141</v>
      </c>
      <c r="B4" s="483"/>
      <c r="C4" s="483"/>
      <c r="D4" s="483"/>
      <c r="E4" s="483"/>
      <c r="F4" s="484"/>
      <c r="G4" s="484"/>
      <c r="H4" s="483"/>
      <c r="I4" s="484"/>
      <c r="J4" s="484"/>
      <c r="K4" s="485"/>
      <c r="L4" s="484"/>
      <c r="M4" s="484"/>
      <c r="N4" s="484"/>
      <c r="O4" s="486"/>
    </row>
    <row r="5" ht="5.25" customHeight="1"/>
    <row r="6" ht="18">
      <c r="A6" s="488" t="s">
        <v>353</v>
      </c>
    </row>
    <row r="7" spans="2:13" s="489" customFormat="1" ht="6.75" customHeight="1" thickBot="1">
      <c r="B7" s="490"/>
      <c r="C7" s="490"/>
      <c r="D7" s="490"/>
      <c r="E7" s="491"/>
      <c r="I7" s="491"/>
      <c r="M7" s="491"/>
    </row>
    <row r="8" spans="1:13" s="501" customFormat="1" ht="18.75" thickBot="1">
      <c r="A8" s="492"/>
      <c r="B8" s="541" t="s">
        <v>147</v>
      </c>
      <c r="C8" s="494"/>
      <c r="D8" s="494"/>
      <c r="E8" s="495"/>
      <c r="F8" s="542" t="s">
        <v>148</v>
      </c>
      <c r="G8" s="498"/>
      <c r="H8" s="498"/>
      <c r="I8" s="495"/>
      <c r="J8" s="543" t="s">
        <v>149</v>
      </c>
      <c r="K8" s="544"/>
      <c r="L8" s="498"/>
      <c r="M8" s="495"/>
    </row>
    <row r="9" spans="1:13" ht="15" customHeight="1">
      <c r="A9" s="502"/>
      <c r="B9" s="642" t="s">
        <v>2</v>
      </c>
      <c r="C9" s="642" t="s">
        <v>2</v>
      </c>
      <c r="D9" s="640" t="s">
        <v>150</v>
      </c>
      <c r="E9" s="504"/>
      <c r="F9" s="644" t="s">
        <v>35</v>
      </c>
      <c r="G9" s="646" t="s">
        <v>35</v>
      </c>
      <c r="H9" s="652" t="s">
        <v>216</v>
      </c>
      <c r="I9" s="504"/>
      <c r="J9" s="648" t="s">
        <v>151</v>
      </c>
      <c r="K9" s="646" t="s">
        <v>151</v>
      </c>
      <c r="L9" s="652" t="s">
        <v>152</v>
      </c>
      <c r="M9" s="504"/>
    </row>
    <row r="10" spans="1:13" ht="15" customHeight="1">
      <c r="A10" s="1213" t="s">
        <v>17</v>
      </c>
      <c r="B10" s="643" t="s">
        <v>38</v>
      </c>
      <c r="C10" s="643" t="s">
        <v>38</v>
      </c>
      <c r="D10" s="641" t="s">
        <v>15</v>
      </c>
      <c r="E10" s="506"/>
      <c r="F10" s="645" t="s">
        <v>39</v>
      </c>
      <c r="G10" s="647" t="s">
        <v>39</v>
      </c>
      <c r="H10" s="653" t="s">
        <v>153</v>
      </c>
      <c r="I10" s="506"/>
      <c r="J10" s="649" t="s">
        <v>90</v>
      </c>
      <c r="K10" s="647" t="s">
        <v>90</v>
      </c>
      <c r="L10" s="653" t="s">
        <v>154</v>
      </c>
      <c r="M10" s="506"/>
    </row>
    <row r="11" spans="1:13" ht="15" customHeight="1">
      <c r="A11" s="1213"/>
      <c r="B11" s="643" t="s">
        <v>15</v>
      </c>
      <c r="C11" s="643" t="s">
        <v>15</v>
      </c>
      <c r="D11" s="641" t="s">
        <v>357</v>
      </c>
      <c r="E11" s="506"/>
      <c r="F11" s="645" t="s">
        <v>51</v>
      </c>
      <c r="G11" s="647" t="s">
        <v>51</v>
      </c>
      <c r="H11" s="641" t="s">
        <v>357</v>
      </c>
      <c r="I11" s="506"/>
      <c r="J11" s="649" t="s">
        <v>58</v>
      </c>
      <c r="K11" s="647" t="s">
        <v>58</v>
      </c>
      <c r="L11" s="641" t="s">
        <v>357</v>
      </c>
      <c r="M11" s="506"/>
    </row>
    <row r="12" spans="1:13" ht="15" customHeight="1" thickBot="1">
      <c r="A12" s="1213"/>
      <c r="B12" s="643" t="s">
        <v>60</v>
      </c>
      <c r="C12" s="643" t="s">
        <v>60</v>
      </c>
      <c r="D12" s="507"/>
      <c r="E12" s="510"/>
      <c r="F12" s="645" t="s">
        <v>33</v>
      </c>
      <c r="G12" s="647" t="s">
        <v>33</v>
      </c>
      <c r="H12" s="545"/>
      <c r="I12" s="510"/>
      <c r="J12" s="649" t="s">
        <v>155</v>
      </c>
      <c r="K12" s="647" t="s">
        <v>155</v>
      </c>
      <c r="L12" s="655"/>
      <c r="M12" s="510"/>
    </row>
    <row r="13" spans="1:13" ht="15" customHeight="1" thickBot="1">
      <c r="A13" s="1214"/>
      <c r="B13" s="512" t="s">
        <v>318</v>
      </c>
      <c r="C13" s="512" t="s">
        <v>370</v>
      </c>
      <c r="D13" s="669" t="s">
        <v>156</v>
      </c>
      <c r="E13" s="515" t="s">
        <v>157</v>
      </c>
      <c r="F13" s="511" t="s">
        <v>318</v>
      </c>
      <c r="G13" s="512" t="s">
        <v>370</v>
      </c>
      <c r="H13" s="546" t="s">
        <v>156</v>
      </c>
      <c r="I13" s="547" t="s">
        <v>157</v>
      </c>
      <c r="J13" s="512" t="s">
        <v>318</v>
      </c>
      <c r="K13" s="512" t="s">
        <v>370</v>
      </c>
      <c r="L13" s="546" t="s">
        <v>156</v>
      </c>
      <c r="M13" s="515" t="s">
        <v>157</v>
      </c>
    </row>
    <row r="14" spans="1:14" s="523" customFormat="1" ht="22.5" customHeight="1" thickBot="1">
      <c r="A14" s="516" t="s">
        <v>18</v>
      </c>
      <c r="B14" s="462">
        <v>145942.258</v>
      </c>
      <c r="C14" s="462">
        <f>+'5a-ped'!B11</f>
        <v>146362.15899999934</v>
      </c>
      <c r="D14" s="517">
        <f aca="true" t="shared" si="0" ref="D14:D28">C14-B14</f>
        <v>419.9009999993432</v>
      </c>
      <c r="E14" s="518">
        <f aca="true" t="shared" si="1" ref="E14:E28">C14/B14*100</f>
        <v>100.28771721484489</v>
      </c>
      <c r="F14" s="463">
        <v>24178</v>
      </c>
      <c r="G14" s="464">
        <f>+'5a-ped'!C11</f>
        <v>25028.76366424772</v>
      </c>
      <c r="H14" s="519">
        <f aca="true" t="shared" si="2" ref="H14:H28">G14-F14</f>
        <v>850.7636642477191</v>
      </c>
      <c r="I14" s="520">
        <f aca="true" t="shared" si="3" ref="I14:I28">G14/F14*100</f>
        <v>103.51875119632608</v>
      </c>
      <c r="J14" s="464">
        <v>2569</v>
      </c>
      <c r="K14" s="464">
        <f>+'5a-ped'!O11</f>
        <v>2591.6383983740952</v>
      </c>
      <c r="L14" s="521">
        <f aca="true" t="shared" si="4" ref="L14:L28">K14-J14</f>
        <v>22.63839837409523</v>
      </c>
      <c r="M14" s="522">
        <f aca="true" t="shared" si="5" ref="M14:M28">K14/J14*100</f>
        <v>100.88121441705313</v>
      </c>
      <c r="N14" s="1243">
        <f>M14-100</f>
        <v>0.8812144170531298</v>
      </c>
    </row>
    <row r="15" spans="1:14" s="529" customFormat="1" ht="16.5" customHeight="1">
      <c r="A15" s="465" t="s">
        <v>19</v>
      </c>
      <c r="B15" s="466">
        <v>14586.37</v>
      </c>
      <c r="C15" s="475">
        <f>+'5a-ped'!B12</f>
        <v>14797.816000000008</v>
      </c>
      <c r="D15" s="524">
        <f t="shared" si="0"/>
        <v>211.4460000000072</v>
      </c>
      <c r="E15" s="525">
        <f t="shared" si="1"/>
        <v>101.4496135776071</v>
      </c>
      <c r="F15" s="467">
        <v>23880</v>
      </c>
      <c r="G15" s="468">
        <f>+'5a-ped'!C12</f>
        <v>24862.57187096619</v>
      </c>
      <c r="H15" s="526">
        <f t="shared" si="2"/>
        <v>982.5718709661887</v>
      </c>
      <c r="I15" s="525">
        <f t="shared" si="3"/>
        <v>104.11462257523529</v>
      </c>
      <c r="J15" s="468">
        <v>2239</v>
      </c>
      <c r="K15" s="468">
        <f>+'5a-ped'!O12</f>
        <v>2433.825065807007</v>
      </c>
      <c r="L15" s="527">
        <f t="shared" si="4"/>
        <v>194.82506580700692</v>
      </c>
      <c r="M15" s="528">
        <f t="shared" si="5"/>
        <v>108.70143214859343</v>
      </c>
      <c r="N15" s="1243">
        <f aca="true" t="shared" si="6" ref="N15:N28">M15-100</f>
        <v>8.701432148593426</v>
      </c>
    </row>
    <row r="16" spans="1:14" s="529" customFormat="1" ht="16.5" customHeight="1">
      <c r="A16" s="530" t="s">
        <v>20</v>
      </c>
      <c r="B16" s="469">
        <v>15652.112</v>
      </c>
      <c r="C16" s="469">
        <f>+'5a-ped'!B13</f>
        <v>15926.775999999998</v>
      </c>
      <c r="D16" s="531">
        <f t="shared" si="0"/>
        <v>274.66399999999885</v>
      </c>
      <c r="E16" s="525">
        <f t="shared" si="1"/>
        <v>101.75480471900534</v>
      </c>
      <c r="F16" s="470">
        <v>24664</v>
      </c>
      <c r="G16" s="471">
        <f>+'5a-ped'!C13</f>
        <v>25293.465110787896</v>
      </c>
      <c r="H16" s="526">
        <f t="shared" si="2"/>
        <v>629.4651107878963</v>
      </c>
      <c r="I16" s="525">
        <f t="shared" si="3"/>
        <v>102.55216149362592</v>
      </c>
      <c r="J16" s="471">
        <v>2762</v>
      </c>
      <c r="K16" s="471">
        <f>+'5a-ped'!O13</f>
        <v>2670.9418413787394</v>
      </c>
      <c r="L16" s="527">
        <f t="shared" si="4"/>
        <v>-91.05815862126065</v>
      </c>
      <c r="M16" s="528">
        <f t="shared" si="5"/>
        <v>96.7031803540456</v>
      </c>
      <c r="N16" s="1243">
        <f t="shared" si="6"/>
        <v>-3.2968196459544004</v>
      </c>
    </row>
    <row r="17" spans="1:14" s="529" customFormat="1" ht="16.5" customHeight="1">
      <c r="A17" s="532" t="s">
        <v>21</v>
      </c>
      <c r="B17" s="469">
        <v>9452.324</v>
      </c>
      <c r="C17" s="469">
        <f>+'5a-ped'!B14</f>
        <v>9474.054000000002</v>
      </c>
      <c r="D17" s="531">
        <f t="shared" si="0"/>
        <v>21.730000000001382</v>
      </c>
      <c r="E17" s="525">
        <f t="shared" si="1"/>
        <v>100.22989055389976</v>
      </c>
      <c r="F17" s="470">
        <v>24265</v>
      </c>
      <c r="G17" s="471">
        <f>+'5a-ped'!C14</f>
        <v>25039.76279144422</v>
      </c>
      <c r="H17" s="526">
        <f t="shared" si="2"/>
        <v>774.76279144422</v>
      </c>
      <c r="I17" s="525">
        <f t="shared" si="3"/>
        <v>103.19292310506583</v>
      </c>
      <c r="J17" s="471">
        <v>2512</v>
      </c>
      <c r="K17" s="471">
        <f>+'5a-ped'!O14</f>
        <v>2481.756797741143</v>
      </c>
      <c r="L17" s="527">
        <f t="shared" si="4"/>
        <v>-30.243202258856854</v>
      </c>
      <c r="M17" s="528">
        <f t="shared" si="5"/>
        <v>98.79605086549137</v>
      </c>
      <c r="N17" s="1243">
        <f t="shared" si="6"/>
        <v>-1.2039491345086333</v>
      </c>
    </row>
    <row r="18" spans="1:14" s="529" customFormat="1" ht="16.5" customHeight="1">
      <c r="A18" s="532" t="s">
        <v>22</v>
      </c>
      <c r="B18" s="469">
        <v>7962.455</v>
      </c>
      <c r="C18" s="469">
        <f>+'5a-ped'!B15</f>
        <v>8037.0499999999865</v>
      </c>
      <c r="D18" s="531">
        <f t="shared" si="0"/>
        <v>74.59499999998661</v>
      </c>
      <c r="E18" s="525">
        <f t="shared" si="1"/>
        <v>100.93683417991042</v>
      </c>
      <c r="F18" s="470">
        <v>24172</v>
      </c>
      <c r="G18" s="471">
        <f>+'5a-ped'!C15</f>
        <v>24844.09305445827</v>
      </c>
      <c r="H18" s="526">
        <f t="shared" si="2"/>
        <v>672.0930544582698</v>
      </c>
      <c r="I18" s="525">
        <f t="shared" si="3"/>
        <v>102.78046108910421</v>
      </c>
      <c r="J18" s="471">
        <v>2639</v>
      </c>
      <c r="K18" s="471">
        <f>+'5a-ped'!O15</f>
        <v>2585.359760940482</v>
      </c>
      <c r="L18" s="527">
        <f t="shared" si="4"/>
        <v>-53.64023905951808</v>
      </c>
      <c r="M18" s="528">
        <f t="shared" si="5"/>
        <v>97.96740283973028</v>
      </c>
      <c r="N18" s="1243">
        <f t="shared" si="6"/>
        <v>-2.0325971602697166</v>
      </c>
    </row>
    <row r="19" spans="1:14" s="529" customFormat="1" ht="16.5" customHeight="1">
      <c r="A19" s="532" t="s">
        <v>23</v>
      </c>
      <c r="B19" s="469">
        <v>4338.201</v>
      </c>
      <c r="C19" s="469">
        <f>+'5a-ped'!B16</f>
        <v>4328.079999999997</v>
      </c>
      <c r="D19" s="531">
        <f t="shared" si="0"/>
        <v>-10.121000000002823</v>
      </c>
      <c r="E19" s="525">
        <f t="shared" si="1"/>
        <v>99.76670052862919</v>
      </c>
      <c r="F19" s="470">
        <v>24560</v>
      </c>
      <c r="G19" s="471">
        <f>+'5a-ped'!C16</f>
        <v>25136.11122021774</v>
      </c>
      <c r="H19" s="526">
        <f t="shared" si="2"/>
        <v>576.1112202177392</v>
      </c>
      <c r="I19" s="525">
        <f t="shared" si="3"/>
        <v>102.3457297240136</v>
      </c>
      <c r="J19" s="471">
        <v>2701</v>
      </c>
      <c r="K19" s="471">
        <f>+'5a-ped'!O16</f>
        <v>2815.457181167327</v>
      </c>
      <c r="L19" s="527">
        <f t="shared" si="4"/>
        <v>114.45718116732678</v>
      </c>
      <c r="M19" s="528">
        <f t="shared" si="5"/>
        <v>104.23758538198173</v>
      </c>
      <c r="N19" s="1243">
        <f t="shared" si="6"/>
        <v>4.237585381981731</v>
      </c>
    </row>
    <row r="20" spans="1:14" s="529" customFormat="1" ht="16.5" customHeight="1">
      <c r="A20" s="532" t="s">
        <v>24</v>
      </c>
      <c r="B20" s="469">
        <v>12044.88</v>
      </c>
      <c r="C20" s="469">
        <f>+'5a-ped'!B17</f>
        <v>11959.581000000006</v>
      </c>
      <c r="D20" s="531">
        <f t="shared" si="0"/>
        <v>-85.29899999999361</v>
      </c>
      <c r="E20" s="525">
        <f t="shared" si="1"/>
        <v>99.29182357981155</v>
      </c>
      <c r="F20" s="470">
        <v>24580</v>
      </c>
      <c r="G20" s="471">
        <f>+'5a-ped'!C17</f>
        <v>25667.68918716024</v>
      </c>
      <c r="H20" s="526">
        <f t="shared" si="2"/>
        <v>1087.6891871602384</v>
      </c>
      <c r="I20" s="525">
        <f t="shared" si="3"/>
        <v>104.42509840179103</v>
      </c>
      <c r="J20" s="471">
        <v>3130</v>
      </c>
      <c r="K20" s="471">
        <f>+'5a-ped'!O17</f>
        <v>3353.89551551458</v>
      </c>
      <c r="L20" s="527">
        <f t="shared" si="4"/>
        <v>223.89551551457998</v>
      </c>
      <c r="M20" s="528">
        <f t="shared" si="5"/>
        <v>107.1532113582933</v>
      </c>
      <c r="N20" s="1243">
        <f t="shared" si="6"/>
        <v>7.153211358293305</v>
      </c>
    </row>
    <row r="21" spans="1:14" s="529" customFormat="1" ht="16.5" customHeight="1">
      <c r="A21" s="532" t="s">
        <v>25</v>
      </c>
      <c r="B21" s="469">
        <v>6239.022</v>
      </c>
      <c r="C21" s="469">
        <f>+'5a-ped'!B18</f>
        <v>6234.897000000002</v>
      </c>
      <c r="D21" s="531">
        <f t="shared" si="0"/>
        <v>-4.124999999998181</v>
      </c>
      <c r="E21" s="525">
        <f t="shared" si="1"/>
        <v>99.93388386833708</v>
      </c>
      <c r="F21" s="470">
        <v>24491</v>
      </c>
      <c r="G21" s="471">
        <f>+'5a-ped'!C18</f>
        <v>25304.90706849956</v>
      </c>
      <c r="H21" s="526">
        <f t="shared" si="2"/>
        <v>813.9070684995604</v>
      </c>
      <c r="I21" s="525">
        <f t="shared" si="3"/>
        <v>103.32329046792519</v>
      </c>
      <c r="J21" s="471">
        <v>2854</v>
      </c>
      <c r="K21" s="471">
        <f>+'5a-ped'!O18</f>
        <v>2938.4722527626905</v>
      </c>
      <c r="L21" s="527">
        <f t="shared" si="4"/>
        <v>84.47225276269046</v>
      </c>
      <c r="M21" s="528">
        <f t="shared" si="5"/>
        <v>102.95978460976491</v>
      </c>
      <c r="N21" s="1243">
        <f t="shared" si="6"/>
        <v>2.9597846097649096</v>
      </c>
    </row>
    <row r="22" spans="1:14" s="529" customFormat="1" ht="16.5" customHeight="1">
      <c r="A22" s="532" t="s">
        <v>26</v>
      </c>
      <c r="B22" s="469">
        <v>8363.466</v>
      </c>
      <c r="C22" s="469">
        <f>+'5a-ped'!B19</f>
        <v>8405.99</v>
      </c>
      <c r="D22" s="531">
        <f t="shared" si="0"/>
        <v>42.52399999999943</v>
      </c>
      <c r="E22" s="525">
        <f t="shared" si="1"/>
        <v>100.50844948732977</v>
      </c>
      <c r="F22" s="470">
        <v>23812</v>
      </c>
      <c r="G22" s="471">
        <f>+'5a-ped'!C19</f>
        <v>24494.72931405661</v>
      </c>
      <c r="H22" s="526">
        <f t="shared" si="2"/>
        <v>682.7293140566107</v>
      </c>
      <c r="I22" s="525">
        <f t="shared" si="3"/>
        <v>102.86716493388464</v>
      </c>
      <c r="J22" s="471">
        <v>2271</v>
      </c>
      <c r="K22" s="471">
        <f>+'5a-ped'!O19</f>
        <v>2157.8468944962665</v>
      </c>
      <c r="L22" s="527">
        <f t="shared" si="4"/>
        <v>-113.15310550373351</v>
      </c>
      <c r="M22" s="528">
        <f t="shared" si="5"/>
        <v>95.0174766400822</v>
      </c>
      <c r="N22" s="1243">
        <f t="shared" si="6"/>
        <v>-4.982523359917806</v>
      </c>
    </row>
    <row r="23" spans="1:14" s="529" customFormat="1" ht="16.5" customHeight="1">
      <c r="A23" s="532" t="s">
        <v>27</v>
      </c>
      <c r="B23" s="469">
        <v>7683.507</v>
      </c>
      <c r="C23" s="469">
        <f>+'5a-ped'!B20</f>
        <v>7699.105000000004</v>
      </c>
      <c r="D23" s="531">
        <f t="shared" si="0"/>
        <v>15.598000000004504</v>
      </c>
      <c r="E23" s="528">
        <f t="shared" si="1"/>
        <v>100.20300625742912</v>
      </c>
      <c r="F23" s="470">
        <v>23863</v>
      </c>
      <c r="G23" s="471">
        <f>+'5a-ped'!C20</f>
        <v>24885.59189672046</v>
      </c>
      <c r="H23" s="526">
        <f t="shared" si="2"/>
        <v>1022.5918967204598</v>
      </c>
      <c r="I23" s="525">
        <f t="shared" si="3"/>
        <v>104.28526126941482</v>
      </c>
      <c r="J23" s="471">
        <v>2388</v>
      </c>
      <c r="K23" s="471">
        <f>+'5a-ped'!O20</f>
        <v>2558.6462322568646</v>
      </c>
      <c r="L23" s="527">
        <f t="shared" si="4"/>
        <v>170.64623225686455</v>
      </c>
      <c r="M23" s="528">
        <f t="shared" si="5"/>
        <v>107.14598962549684</v>
      </c>
      <c r="N23" s="1243">
        <f t="shared" si="6"/>
        <v>7.1459896254968385</v>
      </c>
    </row>
    <row r="24" spans="1:14" s="529" customFormat="1" ht="16.5" customHeight="1">
      <c r="A24" s="532" t="s">
        <v>28</v>
      </c>
      <c r="B24" s="469">
        <v>7641.359</v>
      </c>
      <c r="C24" s="469">
        <f>+'5a-ped'!B21</f>
        <v>7644.9850000000015</v>
      </c>
      <c r="D24" s="531">
        <f t="shared" si="0"/>
        <v>3.626000000001113</v>
      </c>
      <c r="E24" s="525">
        <f t="shared" si="1"/>
        <v>100.04745229219046</v>
      </c>
      <c r="F24" s="470">
        <v>23971</v>
      </c>
      <c r="G24" s="471">
        <f>+'5a-ped'!C21</f>
        <v>24545.88221341614</v>
      </c>
      <c r="H24" s="526">
        <f t="shared" si="2"/>
        <v>574.8822134161383</v>
      </c>
      <c r="I24" s="525">
        <f t="shared" si="3"/>
        <v>102.39824042975319</v>
      </c>
      <c r="J24" s="471">
        <v>2343</v>
      </c>
      <c r="K24" s="471">
        <f>+'5a-ped'!O21</f>
        <v>2142.917197788268</v>
      </c>
      <c r="L24" s="527">
        <f t="shared" si="4"/>
        <v>-200.0828022117321</v>
      </c>
      <c r="M24" s="528">
        <f t="shared" si="5"/>
        <v>91.46040110065165</v>
      </c>
      <c r="N24" s="1243">
        <f t="shared" si="6"/>
        <v>-8.539598899348348</v>
      </c>
    </row>
    <row r="25" spans="1:14" s="529" customFormat="1" ht="16.5" customHeight="1">
      <c r="A25" s="532" t="s">
        <v>29</v>
      </c>
      <c r="B25" s="469">
        <v>16142.943</v>
      </c>
      <c r="C25" s="469">
        <f>+'5a-ped'!B22</f>
        <v>16193.444999999994</v>
      </c>
      <c r="D25" s="531">
        <f t="shared" si="0"/>
        <v>50.50199999999495</v>
      </c>
      <c r="E25" s="525">
        <f t="shared" si="1"/>
        <v>100.31284258390801</v>
      </c>
      <c r="F25" s="470">
        <v>23944</v>
      </c>
      <c r="G25" s="471">
        <f>+'5a-ped'!C22</f>
        <v>24960.97775468208</v>
      </c>
      <c r="H25" s="526">
        <f t="shared" si="2"/>
        <v>1016.9777546820806</v>
      </c>
      <c r="I25" s="525">
        <f t="shared" si="3"/>
        <v>104.24731771918675</v>
      </c>
      <c r="J25" s="471">
        <v>2418</v>
      </c>
      <c r="K25" s="471">
        <f>+'5a-ped'!O22</f>
        <v>2447.931771158021</v>
      </c>
      <c r="L25" s="527">
        <f t="shared" si="4"/>
        <v>29.931771158021093</v>
      </c>
      <c r="M25" s="528">
        <f t="shared" si="5"/>
        <v>101.23787308345828</v>
      </c>
      <c r="N25" s="1243">
        <f t="shared" si="6"/>
        <v>1.2378730834582825</v>
      </c>
    </row>
    <row r="26" spans="1:14" s="529" customFormat="1" ht="16.5" customHeight="1">
      <c r="A26" s="532" t="s">
        <v>30</v>
      </c>
      <c r="B26" s="469">
        <v>9415.381</v>
      </c>
      <c r="C26" s="469">
        <f>+'5a-ped'!B23</f>
        <v>9393.361000000004</v>
      </c>
      <c r="D26" s="531">
        <f t="shared" si="0"/>
        <v>-22.01999999999498</v>
      </c>
      <c r="E26" s="525">
        <f t="shared" si="1"/>
        <v>99.7661273611764</v>
      </c>
      <c r="F26" s="470">
        <v>24328</v>
      </c>
      <c r="G26" s="471">
        <f>+'5a-ped'!C23</f>
        <v>25155.971737201755</v>
      </c>
      <c r="H26" s="526">
        <f t="shared" si="2"/>
        <v>827.9717372017549</v>
      </c>
      <c r="I26" s="525">
        <f t="shared" si="3"/>
        <v>103.40336952154618</v>
      </c>
      <c r="J26" s="471">
        <v>2839</v>
      </c>
      <c r="K26" s="471">
        <f>+'5a-ped'!O23</f>
        <v>2753.827357428291</v>
      </c>
      <c r="L26" s="527">
        <f t="shared" si="4"/>
        <v>-85.17264257170882</v>
      </c>
      <c r="M26" s="528">
        <f t="shared" si="5"/>
        <v>96.99990691892538</v>
      </c>
      <c r="N26" s="1243">
        <f t="shared" si="6"/>
        <v>-3.000093081074624</v>
      </c>
    </row>
    <row r="27" spans="1:14" s="529" customFormat="1" ht="16.5" customHeight="1">
      <c r="A27" s="532" t="s">
        <v>31</v>
      </c>
      <c r="B27" s="469">
        <v>8640.845</v>
      </c>
      <c r="C27" s="469">
        <f>+'5a-ped'!B24</f>
        <v>8620.368</v>
      </c>
      <c r="D27" s="531">
        <f t="shared" si="0"/>
        <v>-20.476999999998952</v>
      </c>
      <c r="E27" s="525">
        <f t="shared" si="1"/>
        <v>99.76302086196432</v>
      </c>
      <c r="F27" s="470">
        <v>23832</v>
      </c>
      <c r="G27" s="471">
        <f>+'5a-ped'!C24</f>
        <v>24733.269643090243</v>
      </c>
      <c r="H27" s="526">
        <f t="shared" si="2"/>
        <v>901.2696430902433</v>
      </c>
      <c r="I27" s="525">
        <f t="shared" si="3"/>
        <v>103.78176251716282</v>
      </c>
      <c r="J27" s="471">
        <v>2282</v>
      </c>
      <c r="K27" s="471">
        <f>+'5a-ped'!O24</f>
        <v>2314.6559211083927</v>
      </c>
      <c r="L27" s="527">
        <f t="shared" si="4"/>
        <v>32.655921108392704</v>
      </c>
      <c r="M27" s="528">
        <f t="shared" si="5"/>
        <v>101.43102195917584</v>
      </c>
      <c r="N27" s="1243">
        <f t="shared" si="6"/>
        <v>1.4310219591758369</v>
      </c>
    </row>
    <row r="28" spans="1:14" s="529" customFormat="1" ht="16.5" customHeight="1" thickBot="1">
      <c r="A28" s="533" t="s">
        <v>32</v>
      </c>
      <c r="B28" s="472">
        <v>17779.393</v>
      </c>
      <c r="C28" s="472">
        <f>+'5a-ped'!B25</f>
        <v>17646.650999999998</v>
      </c>
      <c r="D28" s="534">
        <f t="shared" si="0"/>
        <v>-132.742000000002</v>
      </c>
      <c r="E28" s="535">
        <f t="shared" si="1"/>
        <v>99.25339408381376</v>
      </c>
      <c r="F28" s="473">
        <v>24174</v>
      </c>
      <c r="G28" s="474">
        <f>+'5a-ped'!C25</f>
        <v>25115.401410537655</v>
      </c>
      <c r="H28" s="536">
        <f t="shared" si="2"/>
        <v>941.4014105376555</v>
      </c>
      <c r="I28" s="535">
        <f t="shared" si="3"/>
        <v>103.89427240232338</v>
      </c>
      <c r="J28" s="474">
        <v>2603</v>
      </c>
      <c r="K28" s="474">
        <f>+'5a-ped'!O25</f>
        <v>2616.4871122949385</v>
      </c>
      <c r="L28" s="537">
        <f t="shared" si="4"/>
        <v>13.48711229493847</v>
      </c>
      <c r="M28" s="538">
        <f t="shared" si="5"/>
        <v>100.5181372376081</v>
      </c>
      <c r="N28" s="1243">
        <f t="shared" si="6"/>
        <v>0.5181372376081015</v>
      </c>
    </row>
    <row r="29" ht="9.75" customHeight="1">
      <c r="A29" s="489"/>
    </row>
    <row r="30" ht="15">
      <c r="A30" s="539"/>
    </row>
    <row r="31" ht="12.75">
      <c r="H31" s="540"/>
    </row>
    <row r="32" ht="12.75">
      <c r="H32" s="540"/>
    </row>
  </sheetData>
  <sheetProtection/>
  <mergeCells count="1">
    <mergeCell ref="A10:A13"/>
  </mergeCells>
  <printOptions/>
  <pageMargins left="0.5905511811023623" right="0" top="0.984251968503937" bottom="0" header="0.5118110236220472" footer="0"/>
  <pageSetup fitToHeight="1" fitToWidth="1" horizontalDpi="300" verticalDpi="3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pane xSplit="1" ySplit="14" topLeftCell="B15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2.75"/>
  <cols>
    <col min="1" max="1" width="34.00390625" style="479" customWidth="1"/>
    <col min="2" max="2" width="18.125" style="477" customWidth="1"/>
    <col min="3" max="3" width="18.00390625" style="477" customWidth="1"/>
    <col min="4" max="4" width="13.25390625" style="477" customWidth="1"/>
    <col min="5" max="5" width="11.25390625" style="478" customWidth="1"/>
    <col min="6" max="6" width="15.25390625" style="479" customWidth="1"/>
    <col min="7" max="7" width="15.375" style="479" customWidth="1"/>
    <col min="8" max="8" width="12.875" style="479" customWidth="1"/>
    <col min="9" max="9" width="11.875" style="478" customWidth="1"/>
    <col min="10" max="10" width="15.875" style="479" customWidth="1"/>
    <col min="11" max="11" width="15.75390625" style="479" customWidth="1"/>
    <col min="12" max="12" width="14.375" style="479" customWidth="1"/>
    <col min="13" max="13" width="12.375" style="478" customWidth="1"/>
    <col min="14" max="16384" width="9.125" style="479" customWidth="1"/>
  </cols>
  <sheetData>
    <row r="1" spans="1:13" ht="15.75">
      <c r="A1" s="476" t="s">
        <v>250</v>
      </c>
      <c r="M1" s="480" t="s">
        <v>143</v>
      </c>
    </row>
    <row r="2" ht="14.25">
      <c r="A2" s="476"/>
    </row>
    <row r="3" spans="1:13" ht="25.5" customHeight="1">
      <c r="A3" s="481" t="s">
        <v>119</v>
      </c>
      <c r="M3" s="479"/>
    </row>
    <row r="4" spans="1:15" s="487" customFormat="1" ht="26.25" customHeight="1">
      <c r="A4" s="482" t="s">
        <v>141</v>
      </c>
      <c r="B4" s="483"/>
      <c r="C4" s="483"/>
      <c r="D4" s="483"/>
      <c r="E4" s="483"/>
      <c r="F4" s="484"/>
      <c r="G4" s="484"/>
      <c r="H4" s="483"/>
      <c r="I4" s="484"/>
      <c r="J4" s="484"/>
      <c r="K4" s="485"/>
      <c r="L4" s="484"/>
      <c r="M4" s="484"/>
      <c r="N4" s="484"/>
      <c r="O4" s="486"/>
    </row>
    <row r="5" ht="5.25" customHeight="1"/>
    <row r="6" ht="18">
      <c r="A6" s="488" t="s">
        <v>353</v>
      </c>
    </row>
    <row r="7" spans="2:13" s="489" customFormat="1" ht="6.75" customHeight="1" thickBot="1">
      <c r="B7" s="490"/>
      <c r="C7" s="490"/>
      <c r="D7" s="490"/>
      <c r="E7" s="491"/>
      <c r="I7" s="491"/>
      <c r="M7" s="491"/>
    </row>
    <row r="8" spans="1:13" s="501" customFormat="1" ht="18.75" thickBot="1">
      <c r="A8" s="492"/>
      <c r="B8" s="541" t="s">
        <v>147</v>
      </c>
      <c r="C8" s="494"/>
      <c r="D8" s="494"/>
      <c r="E8" s="495"/>
      <c r="F8" s="543" t="s">
        <v>148</v>
      </c>
      <c r="G8" s="498"/>
      <c r="H8" s="498"/>
      <c r="I8" s="495"/>
      <c r="J8" s="543" t="s">
        <v>149</v>
      </c>
      <c r="K8" s="544"/>
      <c r="L8" s="498"/>
      <c r="M8" s="495"/>
    </row>
    <row r="9" spans="1:13" ht="15" customHeight="1">
      <c r="A9" s="502"/>
      <c r="B9" s="642" t="s">
        <v>2</v>
      </c>
      <c r="C9" s="642" t="s">
        <v>2</v>
      </c>
      <c r="D9" s="640" t="s">
        <v>150</v>
      </c>
      <c r="E9" s="504"/>
      <c r="F9" s="644" t="s">
        <v>35</v>
      </c>
      <c r="G9" s="646" t="s">
        <v>35</v>
      </c>
      <c r="H9" s="652" t="s">
        <v>216</v>
      </c>
      <c r="I9" s="504"/>
      <c r="J9" s="648" t="s">
        <v>151</v>
      </c>
      <c r="K9" s="646" t="s">
        <v>151</v>
      </c>
      <c r="L9" s="652" t="s">
        <v>152</v>
      </c>
      <c r="M9" s="504"/>
    </row>
    <row r="10" spans="1:13" ht="15" customHeight="1">
      <c r="A10" s="1213" t="s">
        <v>17</v>
      </c>
      <c r="B10" s="643" t="s">
        <v>38</v>
      </c>
      <c r="C10" s="643" t="s">
        <v>38</v>
      </c>
      <c r="D10" s="641" t="s">
        <v>15</v>
      </c>
      <c r="E10" s="506"/>
      <c r="F10" s="645" t="s">
        <v>39</v>
      </c>
      <c r="G10" s="647" t="s">
        <v>39</v>
      </c>
      <c r="H10" s="653" t="s">
        <v>153</v>
      </c>
      <c r="I10" s="506"/>
      <c r="J10" s="649" t="s">
        <v>90</v>
      </c>
      <c r="K10" s="647" t="s">
        <v>90</v>
      </c>
      <c r="L10" s="653" t="s">
        <v>154</v>
      </c>
      <c r="M10" s="506"/>
    </row>
    <row r="11" spans="1:13" ht="15" customHeight="1">
      <c r="A11" s="1213"/>
      <c r="B11" s="643" t="s">
        <v>15</v>
      </c>
      <c r="C11" s="643" t="s">
        <v>15</v>
      </c>
      <c r="D11" s="641" t="s">
        <v>357</v>
      </c>
      <c r="E11" s="506"/>
      <c r="F11" s="645" t="s">
        <v>51</v>
      </c>
      <c r="G11" s="647" t="s">
        <v>51</v>
      </c>
      <c r="H11" s="641" t="s">
        <v>357</v>
      </c>
      <c r="I11" s="506"/>
      <c r="J11" s="649" t="s">
        <v>58</v>
      </c>
      <c r="K11" s="647" t="s">
        <v>58</v>
      </c>
      <c r="L11" s="641" t="s">
        <v>357</v>
      </c>
      <c r="M11" s="506"/>
    </row>
    <row r="12" spans="1:13" ht="15" customHeight="1" thickBot="1">
      <c r="A12" s="1213"/>
      <c r="B12" s="643" t="s">
        <v>60</v>
      </c>
      <c r="C12" s="643" t="s">
        <v>60</v>
      </c>
      <c r="D12" s="507"/>
      <c r="E12" s="510"/>
      <c r="F12" s="645" t="s">
        <v>33</v>
      </c>
      <c r="G12" s="647" t="s">
        <v>33</v>
      </c>
      <c r="H12" s="545"/>
      <c r="I12" s="510"/>
      <c r="J12" s="649" t="s">
        <v>155</v>
      </c>
      <c r="K12" s="647" t="s">
        <v>155</v>
      </c>
      <c r="L12" s="655"/>
      <c r="M12" s="510"/>
    </row>
    <row r="13" spans="1:13" ht="15" customHeight="1" thickBot="1">
      <c r="A13" s="1214"/>
      <c r="B13" s="512" t="s">
        <v>318</v>
      </c>
      <c r="C13" s="512" t="s">
        <v>370</v>
      </c>
      <c r="D13" s="669" t="s">
        <v>156</v>
      </c>
      <c r="E13" s="515" t="s">
        <v>157</v>
      </c>
      <c r="F13" s="511" t="s">
        <v>318</v>
      </c>
      <c r="G13" s="512" t="s">
        <v>370</v>
      </c>
      <c r="H13" s="546" t="s">
        <v>156</v>
      </c>
      <c r="I13" s="547" t="s">
        <v>157</v>
      </c>
      <c r="J13" s="512" t="s">
        <v>318</v>
      </c>
      <c r="K13" s="512" t="s">
        <v>370</v>
      </c>
      <c r="L13" s="546" t="s">
        <v>156</v>
      </c>
      <c r="M13" s="515" t="s">
        <v>157</v>
      </c>
    </row>
    <row r="14" spans="1:15" s="523" customFormat="1" ht="22.5" customHeight="1" thickBot="1">
      <c r="A14" s="516" t="s">
        <v>18</v>
      </c>
      <c r="B14" s="462">
        <v>63240.064</v>
      </c>
      <c r="C14" s="462">
        <f>+'5b-neped'!B11</f>
        <v>61114.34900000001</v>
      </c>
      <c r="D14" s="517">
        <f aca="true" t="shared" si="0" ref="D14:D28">C14-B14</f>
        <v>-2125.7149999999892</v>
      </c>
      <c r="E14" s="518">
        <v>100</v>
      </c>
      <c r="F14" s="464">
        <v>14723</v>
      </c>
      <c r="G14" s="464">
        <f>+'5b-neped'!C11</f>
        <v>14516.71605523174</v>
      </c>
      <c r="H14" s="519">
        <f aca="true" t="shared" si="1" ref="H14:H28">G14-F14</f>
        <v>-206.28394476825997</v>
      </c>
      <c r="I14" s="520">
        <f aca="true" t="shared" si="2" ref="I14:I28">G14/F14*100</f>
        <v>98.59890005591076</v>
      </c>
      <c r="J14" s="464">
        <v>1701</v>
      </c>
      <c r="K14" s="464">
        <f>+'5b-neped'!O11</f>
        <v>1733.0088688882784</v>
      </c>
      <c r="L14" s="521">
        <f aca="true" t="shared" si="3" ref="L14:L28">K14-J14</f>
        <v>32.00886888827836</v>
      </c>
      <c r="M14" s="522">
        <f aca="true" t="shared" si="4" ref="M14:M28">K14/J14*100</f>
        <v>101.88176771829973</v>
      </c>
      <c r="N14" s="1243">
        <f>M14-100</f>
        <v>1.8817677182997272</v>
      </c>
      <c r="O14" s="1244">
        <f>+I14-100</f>
        <v>-1.401099944089239</v>
      </c>
    </row>
    <row r="15" spans="1:15" s="529" customFormat="1" ht="16.5" customHeight="1">
      <c r="A15" s="465" t="s">
        <v>19</v>
      </c>
      <c r="B15" s="466">
        <v>6246.792</v>
      </c>
      <c r="C15" s="475">
        <f>+'5b-neped'!B12</f>
        <v>6085.968</v>
      </c>
      <c r="D15" s="524">
        <f t="shared" si="0"/>
        <v>-160.82400000000052</v>
      </c>
      <c r="E15" s="525">
        <f aca="true" t="shared" si="5" ref="E15:E28">C15/B15*100</f>
        <v>97.42549455784665</v>
      </c>
      <c r="F15" s="468">
        <v>15034</v>
      </c>
      <c r="G15" s="468">
        <f>+'5b-neped'!C12</f>
        <v>14619.899524063656</v>
      </c>
      <c r="H15" s="526">
        <f t="shared" si="1"/>
        <v>-414.1004759363441</v>
      </c>
      <c r="I15" s="525">
        <f t="shared" si="2"/>
        <v>97.24557352709628</v>
      </c>
      <c r="J15" s="468">
        <v>1744</v>
      </c>
      <c r="K15" s="468">
        <f>+'5b-neped'!O12</f>
        <v>1563.9161811782997</v>
      </c>
      <c r="L15" s="527">
        <f t="shared" si="3"/>
        <v>-180.08381882170033</v>
      </c>
      <c r="M15" s="528">
        <f t="shared" si="4"/>
        <v>89.6740929574713</v>
      </c>
      <c r="N15" s="1243">
        <f aca="true" t="shared" si="6" ref="N15:N28">M15-100</f>
        <v>-10.325907042528698</v>
      </c>
      <c r="O15" s="1244">
        <f aca="true" t="shared" si="7" ref="O15:O28">+I15-100</f>
        <v>-2.7544264729037167</v>
      </c>
    </row>
    <row r="16" spans="1:15" s="529" customFormat="1" ht="16.5" customHeight="1">
      <c r="A16" s="530" t="s">
        <v>20</v>
      </c>
      <c r="B16" s="469">
        <v>6994.399</v>
      </c>
      <c r="C16" s="469">
        <f>+'5b-neped'!B13</f>
        <v>6865.216999999997</v>
      </c>
      <c r="D16" s="531">
        <f t="shared" si="0"/>
        <v>-129.18200000000343</v>
      </c>
      <c r="E16" s="525">
        <f t="shared" si="5"/>
        <v>98.15306504533122</v>
      </c>
      <c r="F16" s="471">
        <v>14611</v>
      </c>
      <c r="G16" s="471">
        <f>+'5b-neped'!C13</f>
        <v>14424.813483681566</v>
      </c>
      <c r="H16" s="526">
        <f t="shared" si="1"/>
        <v>-186.18651631843386</v>
      </c>
      <c r="I16" s="525">
        <f t="shared" si="2"/>
        <v>98.72570996975954</v>
      </c>
      <c r="J16" s="471">
        <v>1687</v>
      </c>
      <c r="K16" s="471">
        <f>+'5b-neped'!O13</f>
        <v>1736.3618173564885</v>
      </c>
      <c r="L16" s="527">
        <f t="shared" si="3"/>
        <v>49.36181735648847</v>
      </c>
      <c r="M16" s="528">
        <f t="shared" si="4"/>
        <v>102.9260116986656</v>
      </c>
      <c r="N16" s="1243">
        <f t="shared" si="6"/>
        <v>2.9260116986656044</v>
      </c>
      <c r="O16" s="1244">
        <f t="shared" si="7"/>
        <v>-1.274290030240465</v>
      </c>
    </row>
    <row r="17" spans="1:15" s="529" customFormat="1" ht="16.5" customHeight="1">
      <c r="A17" s="532" t="s">
        <v>21</v>
      </c>
      <c r="B17" s="469">
        <v>4225.296</v>
      </c>
      <c r="C17" s="469">
        <f>+'5b-neped'!B14</f>
        <v>4088.063000000002</v>
      </c>
      <c r="D17" s="531">
        <f t="shared" si="0"/>
        <v>-137.23299999999836</v>
      </c>
      <c r="E17" s="525">
        <f t="shared" si="5"/>
        <v>96.75210920134356</v>
      </c>
      <c r="F17" s="471">
        <v>14628</v>
      </c>
      <c r="G17" s="471">
        <f>+'5b-neped'!C14</f>
        <v>14382.783301040115</v>
      </c>
      <c r="H17" s="526">
        <f t="shared" si="1"/>
        <v>-245.21669895988452</v>
      </c>
      <c r="I17" s="525">
        <f t="shared" si="2"/>
        <v>98.32364848947304</v>
      </c>
      <c r="J17" s="471">
        <v>1614</v>
      </c>
      <c r="K17" s="471">
        <f>+'5b-neped'!O14</f>
        <v>1538.5085593511326</v>
      </c>
      <c r="L17" s="527">
        <f t="shared" si="3"/>
        <v>-75.49144064886741</v>
      </c>
      <c r="M17" s="528">
        <f t="shared" si="4"/>
        <v>95.32271123612965</v>
      </c>
      <c r="N17" s="1243">
        <f t="shared" si="6"/>
        <v>-4.677288763870351</v>
      </c>
      <c r="O17" s="1244">
        <f t="shared" si="7"/>
        <v>-1.6763515105269562</v>
      </c>
    </row>
    <row r="18" spans="1:15" s="529" customFormat="1" ht="16.5" customHeight="1">
      <c r="A18" s="532" t="s">
        <v>22</v>
      </c>
      <c r="B18" s="469">
        <v>3292.397</v>
      </c>
      <c r="C18" s="469">
        <f>+'5b-neped'!B15</f>
        <v>3210.377000000003</v>
      </c>
      <c r="D18" s="531">
        <f t="shared" si="0"/>
        <v>-82.0199999999968</v>
      </c>
      <c r="E18" s="525">
        <f t="shared" si="5"/>
        <v>97.5088058943075</v>
      </c>
      <c r="F18" s="471">
        <v>14573</v>
      </c>
      <c r="G18" s="471">
        <f>+'5b-neped'!C15</f>
        <v>14542.074342047646</v>
      </c>
      <c r="H18" s="526">
        <f t="shared" si="1"/>
        <v>-30.925657952353504</v>
      </c>
      <c r="I18" s="525">
        <f t="shared" si="2"/>
        <v>99.78778797809406</v>
      </c>
      <c r="J18" s="471">
        <v>1764</v>
      </c>
      <c r="K18" s="471">
        <f>+'5b-neped'!O15</f>
        <v>1866.8891275593687</v>
      </c>
      <c r="L18" s="527">
        <f t="shared" si="3"/>
        <v>102.88912755936872</v>
      </c>
      <c r="M18" s="528">
        <f t="shared" si="4"/>
        <v>105.83271698182361</v>
      </c>
      <c r="N18" s="1243">
        <f t="shared" si="6"/>
        <v>5.832716981823609</v>
      </c>
      <c r="O18" s="1244">
        <f t="shared" si="7"/>
        <v>-0.21221202190594113</v>
      </c>
    </row>
    <row r="19" spans="1:15" s="529" customFormat="1" ht="16.5" customHeight="1">
      <c r="A19" s="532" t="s">
        <v>23</v>
      </c>
      <c r="B19" s="469">
        <v>1818.699</v>
      </c>
      <c r="C19" s="469">
        <f>+'5b-neped'!B16</f>
        <v>1763.5249999999985</v>
      </c>
      <c r="D19" s="531">
        <f t="shared" si="0"/>
        <v>-55.17400000000157</v>
      </c>
      <c r="E19" s="525">
        <f t="shared" si="5"/>
        <v>96.9662929379737</v>
      </c>
      <c r="F19" s="471">
        <v>14834</v>
      </c>
      <c r="G19" s="471">
        <f>+'5b-neped'!C16</f>
        <v>14626.531520675926</v>
      </c>
      <c r="H19" s="526">
        <f t="shared" si="1"/>
        <v>-207.468479324074</v>
      </c>
      <c r="I19" s="525">
        <f t="shared" si="2"/>
        <v>98.60139895291847</v>
      </c>
      <c r="J19" s="471">
        <v>1703</v>
      </c>
      <c r="K19" s="471">
        <f>+'5b-neped'!O16</f>
        <v>1665.9522358155784</v>
      </c>
      <c r="L19" s="527">
        <f t="shared" si="3"/>
        <v>-37.04776418442157</v>
      </c>
      <c r="M19" s="528">
        <f t="shared" si="4"/>
        <v>97.82455876779673</v>
      </c>
      <c r="N19" s="1243">
        <f t="shared" si="6"/>
        <v>-2.1754412322032692</v>
      </c>
      <c r="O19" s="1244">
        <f t="shared" si="7"/>
        <v>-1.3986010470815273</v>
      </c>
    </row>
    <row r="20" spans="1:15" s="529" customFormat="1" ht="16.5" customHeight="1">
      <c r="A20" s="532" t="s">
        <v>24</v>
      </c>
      <c r="B20" s="469">
        <v>5229.18</v>
      </c>
      <c r="C20" s="469">
        <f>+'5b-neped'!B17</f>
        <v>5039.550999999994</v>
      </c>
      <c r="D20" s="531">
        <f t="shared" si="0"/>
        <v>-189.62900000000627</v>
      </c>
      <c r="E20" s="525">
        <f t="shared" si="5"/>
        <v>96.37363793175973</v>
      </c>
      <c r="F20" s="471">
        <v>15121</v>
      </c>
      <c r="G20" s="471">
        <f>+'5b-neped'!C17</f>
        <v>14972.612358389364</v>
      </c>
      <c r="H20" s="526">
        <f t="shared" si="1"/>
        <v>-148.3876416106359</v>
      </c>
      <c r="I20" s="525">
        <f t="shared" si="2"/>
        <v>99.018665156996</v>
      </c>
      <c r="J20" s="471">
        <v>2095</v>
      </c>
      <c r="K20" s="471">
        <f>+'5b-neped'!O17</f>
        <v>2045.9242632263615</v>
      </c>
      <c r="L20" s="527">
        <f t="shared" si="3"/>
        <v>-49.07573677363848</v>
      </c>
      <c r="M20" s="528">
        <f t="shared" si="4"/>
        <v>97.65748273156856</v>
      </c>
      <c r="N20" s="1243">
        <f t="shared" si="6"/>
        <v>-2.342517268431436</v>
      </c>
      <c r="O20" s="1244">
        <f t="shared" si="7"/>
        <v>-0.9813348430040065</v>
      </c>
    </row>
    <row r="21" spans="1:15" s="529" customFormat="1" ht="16.5" customHeight="1">
      <c r="A21" s="532" t="s">
        <v>25</v>
      </c>
      <c r="B21" s="469">
        <v>2617.643</v>
      </c>
      <c r="C21" s="469">
        <f>+'5b-neped'!B18</f>
        <v>2526.3680000000045</v>
      </c>
      <c r="D21" s="531">
        <f t="shared" si="0"/>
        <v>-91.27499999999554</v>
      </c>
      <c r="E21" s="525">
        <f t="shared" si="5"/>
        <v>96.51308448096262</v>
      </c>
      <c r="F21" s="471">
        <v>14835</v>
      </c>
      <c r="G21" s="471">
        <f>+'5b-neped'!C18</f>
        <v>14750.784822321973</v>
      </c>
      <c r="H21" s="526">
        <f t="shared" si="1"/>
        <v>-84.21517767802652</v>
      </c>
      <c r="I21" s="525">
        <f t="shared" si="2"/>
        <v>99.43232101329271</v>
      </c>
      <c r="J21" s="471">
        <v>1841</v>
      </c>
      <c r="K21" s="471">
        <f>+'5b-neped'!O18</f>
        <v>2056.214626425495</v>
      </c>
      <c r="L21" s="527">
        <f t="shared" si="3"/>
        <v>215.21462642549523</v>
      </c>
      <c r="M21" s="528">
        <f t="shared" si="4"/>
        <v>111.69009377650707</v>
      </c>
      <c r="N21" s="1243">
        <f t="shared" si="6"/>
        <v>11.69009377650707</v>
      </c>
      <c r="O21" s="1244">
        <f t="shared" si="7"/>
        <v>-0.5676789867072927</v>
      </c>
    </row>
    <row r="22" spans="1:15" s="529" customFormat="1" ht="16.5" customHeight="1">
      <c r="A22" s="532" t="s">
        <v>26</v>
      </c>
      <c r="B22" s="469">
        <v>3461.247</v>
      </c>
      <c r="C22" s="469">
        <f>+'5b-neped'!B19</f>
        <v>3376.9410000000003</v>
      </c>
      <c r="D22" s="531">
        <f t="shared" si="0"/>
        <v>-84.30599999999959</v>
      </c>
      <c r="E22" s="525">
        <f t="shared" si="5"/>
        <v>97.56428824640369</v>
      </c>
      <c r="F22" s="471">
        <v>14521</v>
      </c>
      <c r="G22" s="471">
        <f>+'5b-neped'!C19</f>
        <v>14413.700594709819</v>
      </c>
      <c r="H22" s="526">
        <f t="shared" si="1"/>
        <v>-107.29940529018131</v>
      </c>
      <c r="I22" s="525">
        <f t="shared" si="2"/>
        <v>99.26107426974602</v>
      </c>
      <c r="J22" s="471">
        <v>1488</v>
      </c>
      <c r="K22" s="471">
        <f>+'5b-neped'!O19</f>
        <v>1606.8868244958983</v>
      </c>
      <c r="L22" s="527">
        <f t="shared" si="3"/>
        <v>118.88682449589828</v>
      </c>
      <c r="M22" s="528">
        <f t="shared" si="4"/>
        <v>107.989705947305</v>
      </c>
      <c r="N22" s="1243">
        <f t="shared" si="6"/>
        <v>7.989705947304998</v>
      </c>
      <c r="O22" s="1244">
        <f t="shared" si="7"/>
        <v>-0.7389257302539818</v>
      </c>
    </row>
    <row r="23" spans="1:15" s="529" customFormat="1" ht="16.5" customHeight="1">
      <c r="A23" s="532" t="s">
        <v>27</v>
      </c>
      <c r="B23" s="469">
        <v>3348.916</v>
      </c>
      <c r="C23" s="469">
        <f>+'5b-neped'!B20</f>
        <v>3197.1980000000044</v>
      </c>
      <c r="D23" s="531">
        <f t="shared" si="0"/>
        <v>-151.71799999999575</v>
      </c>
      <c r="E23" s="528">
        <f t="shared" si="5"/>
        <v>95.4696385337824</v>
      </c>
      <c r="F23" s="471">
        <v>14735</v>
      </c>
      <c r="G23" s="471">
        <f>+'5b-neped'!C20</f>
        <v>14555.666790108075</v>
      </c>
      <c r="H23" s="526">
        <f t="shared" si="1"/>
        <v>-179.33320989192543</v>
      </c>
      <c r="I23" s="525">
        <f t="shared" si="2"/>
        <v>98.78294394372634</v>
      </c>
      <c r="J23" s="471">
        <v>1649</v>
      </c>
      <c r="K23" s="471">
        <f>+'5b-neped'!O20</f>
        <v>1778.801755995924</v>
      </c>
      <c r="L23" s="527">
        <f t="shared" si="3"/>
        <v>129.80175599592394</v>
      </c>
      <c r="M23" s="528">
        <f t="shared" si="4"/>
        <v>107.87154372322159</v>
      </c>
      <c r="N23" s="1243">
        <f t="shared" si="6"/>
        <v>7.871543723221592</v>
      </c>
      <c r="O23" s="1244">
        <f t="shared" si="7"/>
        <v>-1.2170560562736625</v>
      </c>
    </row>
    <row r="24" spans="1:15" s="529" customFormat="1" ht="16.5" customHeight="1">
      <c r="A24" s="532" t="s">
        <v>28</v>
      </c>
      <c r="B24" s="469">
        <v>3379.993</v>
      </c>
      <c r="C24" s="469">
        <f>+'5b-neped'!B21</f>
        <v>3264.1489999999985</v>
      </c>
      <c r="D24" s="531">
        <f t="shared" si="0"/>
        <v>-115.84400000000142</v>
      </c>
      <c r="E24" s="525">
        <f t="shared" si="5"/>
        <v>96.57265562384296</v>
      </c>
      <c r="F24" s="471">
        <v>14557</v>
      </c>
      <c r="G24" s="471">
        <f>+'5b-neped'!C21</f>
        <v>14294.44016904049</v>
      </c>
      <c r="H24" s="526">
        <f t="shared" si="1"/>
        <v>-262.5598309595098</v>
      </c>
      <c r="I24" s="525">
        <f t="shared" si="2"/>
        <v>98.19633282297514</v>
      </c>
      <c r="J24" s="471">
        <v>1521</v>
      </c>
      <c r="K24" s="471">
        <f>+'5b-neped'!O21</f>
        <v>1529.8526762514018</v>
      </c>
      <c r="L24" s="527">
        <f t="shared" si="3"/>
        <v>8.852676251401817</v>
      </c>
      <c r="M24" s="528">
        <f t="shared" si="4"/>
        <v>100.58202999680486</v>
      </c>
      <c r="N24" s="1243">
        <f t="shared" si="6"/>
        <v>0.582029996804863</v>
      </c>
      <c r="O24" s="1244">
        <f t="shared" si="7"/>
        <v>-1.8036671770248631</v>
      </c>
    </row>
    <row r="25" spans="1:15" s="529" customFormat="1" ht="16.5" customHeight="1">
      <c r="A25" s="532" t="s">
        <v>29</v>
      </c>
      <c r="B25" s="469">
        <v>7028.585</v>
      </c>
      <c r="C25" s="469">
        <f>+'5b-neped'!B22</f>
        <v>6736.093999999993</v>
      </c>
      <c r="D25" s="531">
        <f t="shared" si="0"/>
        <v>-292.49100000000726</v>
      </c>
      <c r="E25" s="525">
        <f t="shared" si="5"/>
        <v>95.83855071824546</v>
      </c>
      <c r="F25" s="471">
        <v>14753</v>
      </c>
      <c r="G25" s="471">
        <f>+'5b-neped'!C22</f>
        <v>14581.095587442818</v>
      </c>
      <c r="H25" s="526">
        <f t="shared" si="1"/>
        <v>-171.9044125571818</v>
      </c>
      <c r="I25" s="525">
        <f t="shared" si="2"/>
        <v>98.83478334876173</v>
      </c>
      <c r="J25" s="471">
        <v>1641</v>
      </c>
      <c r="K25" s="471">
        <f>+'5b-neped'!O22</f>
        <v>1616.9570352393184</v>
      </c>
      <c r="L25" s="527">
        <f t="shared" si="3"/>
        <v>-24.04296476068157</v>
      </c>
      <c r="M25" s="528">
        <f t="shared" si="4"/>
        <v>98.53485894206693</v>
      </c>
      <c r="N25" s="1243">
        <f t="shared" si="6"/>
        <v>-1.4651410579330673</v>
      </c>
      <c r="O25" s="1244">
        <f t="shared" si="7"/>
        <v>-1.1652166512382678</v>
      </c>
    </row>
    <row r="26" spans="1:15" s="529" customFormat="1" ht="16.5" customHeight="1">
      <c r="A26" s="532" t="s">
        <v>30</v>
      </c>
      <c r="B26" s="469">
        <v>3842.286</v>
      </c>
      <c r="C26" s="469">
        <f>+'5b-neped'!B23</f>
        <v>3726.9760000000015</v>
      </c>
      <c r="D26" s="531">
        <f t="shared" si="0"/>
        <v>-115.30999999999858</v>
      </c>
      <c r="E26" s="525">
        <f t="shared" si="5"/>
        <v>96.998921995916</v>
      </c>
      <c r="F26" s="471">
        <v>14752</v>
      </c>
      <c r="G26" s="471">
        <f>+'5b-neped'!C23</f>
        <v>14679.766138374176</v>
      </c>
      <c r="H26" s="526">
        <f t="shared" si="1"/>
        <v>-72.23386162582392</v>
      </c>
      <c r="I26" s="525">
        <f t="shared" si="2"/>
        <v>99.51034529808959</v>
      </c>
      <c r="J26" s="471">
        <v>1812</v>
      </c>
      <c r="K26" s="471">
        <f>+'5b-neped'!O23</f>
        <v>2091.475009945507</v>
      </c>
      <c r="L26" s="527">
        <f t="shared" si="3"/>
        <v>279.4750099455068</v>
      </c>
      <c r="M26" s="528">
        <f t="shared" si="4"/>
        <v>115.42356567028182</v>
      </c>
      <c r="N26" s="1243">
        <f t="shared" si="6"/>
        <v>15.423565670281818</v>
      </c>
      <c r="O26" s="1244">
        <f t="shared" si="7"/>
        <v>-0.4896547019104105</v>
      </c>
    </row>
    <row r="27" spans="1:15" s="529" customFormat="1" ht="16.5" customHeight="1">
      <c r="A27" s="532" t="s">
        <v>31</v>
      </c>
      <c r="B27" s="469">
        <v>3949.897</v>
      </c>
      <c r="C27" s="469">
        <f>+'5b-neped'!B24</f>
        <v>3735.091000000004</v>
      </c>
      <c r="D27" s="531">
        <f t="shared" si="0"/>
        <v>-214.80599999999595</v>
      </c>
      <c r="E27" s="525">
        <f t="shared" si="5"/>
        <v>94.56173160971044</v>
      </c>
      <c r="F27" s="471">
        <v>14370</v>
      </c>
      <c r="G27" s="471">
        <f>+'5b-neped'!C24</f>
        <v>14286.35473673867</v>
      </c>
      <c r="H27" s="526">
        <f t="shared" si="1"/>
        <v>-83.64526326132909</v>
      </c>
      <c r="I27" s="525">
        <f t="shared" si="2"/>
        <v>99.41791744424962</v>
      </c>
      <c r="J27" s="471">
        <v>1437</v>
      </c>
      <c r="K27" s="471">
        <f>+'5b-neped'!O24</f>
        <v>1617.7960144299898</v>
      </c>
      <c r="L27" s="527">
        <f t="shared" si="3"/>
        <v>180.79601442998978</v>
      </c>
      <c r="M27" s="528">
        <f t="shared" si="4"/>
        <v>112.58149021781418</v>
      </c>
      <c r="N27" s="1243">
        <f t="shared" si="6"/>
        <v>12.581490217814178</v>
      </c>
      <c r="O27" s="1244">
        <f t="shared" si="7"/>
        <v>-0.5820825557503753</v>
      </c>
    </row>
    <row r="28" spans="1:15" s="529" customFormat="1" ht="16.5" customHeight="1" thickBot="1">
      <c r="A28" s="533" t="s">
        <v>32</v>
      </c>
      <c r="B28" s="472">
        <v>7804.734</v>
      </c>
      <c r="C28" s="472">
        <f>+'5b-neped'!B25</f>
        <v>7498.830999999997</v>
      </c>
      <c r="D28" s="534">
        <f t="shared" si="0"/>
        <v>-305.903000000003</v>
      </c>
      <c r="E28" s="535">
        <f t="shared" si="5"/>
        <v>96.08054547406736</v>
      </c>
      <c r="F28" s="474">
        <v>14656</v>
      </c>
      <c r="G28" s="474">
        <f>+'5b-neped'!C25</f>
        <v>14270.612701722039</v>
      </c>
      <c r="H28" s="536">
        <f t="shared" si="1"/>
        <v>-385.38729827796124</v>
      </c>
      <c r="I28" s="535">
        <f t="shared" si="2"/>
        <v>97.37044692768858</v>
      </c>
      <c r="J28" s="474">
        <v>1719</v>
      </c>
      <c r="K28" s="474">
        <f>+'5b-neped'!O25</f>
        <v>1721.6558154197655</v>
      </c>
      <c r="L28" s="537">
        <f t="shared" si="3"/>
        <v>2.6558154197655313</v>
      </c>
      <c r="M28" s="538">
        <f t="shared" si="4"/>
        <v>100.1544976974849</v>
      </c>
      <c r="N28" s="1243">
        <f t="shared" si="6"/>
        <v>0.15449769748489928</v>
      </c>
      <c r="O28" s="1244">
        <f t="shared" si="7"/>
        <v>-2.629553072311424</v>
      </c>
    </row>
    <row r="29" ht="9.75" customHeight="1">
      <c r="A29" s="489"/>
    </row>
    <row r="30" ht="15">
      <c r="A30" s="539"/>
    </row>
    <row r="31" ht="12.75">
      <c r="H31" s="540"/>
    </row>
    <row r="32" ht="12.75">
      <c r="H32" s="540"/>
    </row>
  </sheetData>
  <sheetProtection/>
  <mergeCells count="1">
    <mergeCell ref="A10:A13"/>
  </mergeCells>
  <printOptions/>
  <pageMargins left="0.5905511811023623" right="0" top="0.984251968503937" bottom="0" header="0.5118110236220472" footer="0"/>
  <pageSetup fitToHeight="1" fitToWidth="1" horizontalDpi="300" verticalDpi="3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zoomScalePageLayoutView="0" workbookViewId="0" topLeftCell="A1">
      <selection activeCell="I11" sqref="I11"/>
    </sheetView>
  </sheetViews>
  <sheetFormatPr defaultColWidth="9.00390625" defaultRowHeight="12.75"/>
  <cols>
    <col min="1" max="1" width="36.625" style="0" customWidth="1"/>
    <col min="2" max="2" width="15.75390625" style="331" customWidth="1"/>
    <col min="3" max="4" width="15.75390625" style="332" customWidth="1"/>
    <col min="5" max="5" width="11.00390625" style="332" customWidth="1"/>
    <col min="6" max="6" width="14.125" style="331" hidden="1" customWidth="1"/>
    <col min="7" max="8" width="13.125" style="85" customWidth="1"/>
    <col min="9" max="9" width="13.25390625" style="7" customWidth="1"/>
    <col min="10" max="10" width="15.375" style="0" customWidth="1"/>
  </cols>
  <sheetData>
    <row r="1" spans="1:10" s="2" customFormat="1" ht="15.75">
      <c r="A1" s="113" t="s">
        <v>250</v>
      </c>
      <c r="B1" s="332"/>
      <c r="C1" s="332"/>
      <c r="D1" s="332"/>
      <c r="E1" s="332"/>
      <c r="F1" s="332"/>
      <c r="G1" s="7"/>
      <c r="H1" s="7"/>
      <c r="I1" s="7"/>
      <c r="J1" s="115" t="s">
        <v>144</v>
      </c>
    </row>
    <row r="2" spans="2:9" s="2" customFormat="1" ht="12.75">
      <c r="B2" s="332"/>
      <c r="C2" s="332"/>
      <c r="D2" s="332"/>
      <c r="E2" s="332"/>
      <c r="F2" s="332"/>
      <c r="G2" s="7"/>
      <c r="H2" s="7"/>
      <c r="I2" s="7"/>
    </row>
    <row r="3" spans="1:9" s="2" customFormat="1" ht="26.25">
      <c r="A3" s="4" t="s">
        <v>159</v>
      </c>
      <c r="B3" s="332"/>
      <c r="C3" s="332"/>
      <c r="D3" s="332"/>
      <c r="E3" s="332"/>
      <c r="F3" s="332"/>
      <c r="G3" s="7"/>
      <c r="H3" s="7"/>
      <c r="I3" s="7"/>
    </row>
    <row r="4" spans="2:9" s="2" customFormat="1" ht="4.5" customHeight="1">
      <c r="B4" s="332"/>
      <c r="C4" s="332"/>
      <c r="D4" s="332"/>
      <c r="E4" s="332"/>
      <c r="F4" s="332"/>
      <c r="G4" s="7"/>
      <c r="H4" s="7"/>
      <c r="I4" s="7"/>
    </row>
    <row r="5" spans="1:9" s="2" customFormat="1" ht="20.25" customHeight="1">
      <c r="A5" s="34" t="s">
        <v>358</v>
      </c>
      <c r="B5" s="332"/>
      <c r="C5" s="332"/>
      <c r="D5" s="332"/>
      <c r="E5" s="332"/>
      <c r="F5" s="332"/>
      <c r="G5" s="7"/>
      <c r="H5" s="7"/>
      <c r="I5" s="7"/>
    </row>
    <row r="6" spans="1:21" s="312" customFormat="1" ht="26.25" customHeight="1" thickBot="1">
      <c r="A6" s="307" t="s">
        <v>160</v>
      </c>
      <c r="B6" s="308"/>
      <c r="C6" s="308"/>
      <c r="D6" s="308"/>
      <c r="E6" s="308"/>
      <c r="F6" s="309"/>
      <c r="G6" s="309"/>
      <c r="H6" s="309"/>
      <c r="I6" s="308"/>
      <c r="J6" s="309"/>
      <c r="K6" s="310"/>
      <c r="L6" s="309"/>
      <c r="M6" s="309"/>
      <c r="N6" s="309"/>
      <c r="O6" s="311"/>
      <c r="U6" s="313"/>
    </row>
    <row r="7" spans="1:10" s="2" customFormat="1" ht="15" customHeight="1">
      <c r="A7" s="339"/>
      <c r="B7" s="340" t="s">
        <v>2</v>
      </c>
      <c r="C7" s="341" t="s">
        <v>2</v>
      </c>
      <c r="D7" s="341" t="s">
        <v>161</v>
      </c>
      <c r="E7" s="342" t="s">
        <v>162</v>
      </c>
      <c r="F7" s="343" t="s">
        <v>9</v>
      </c>
      <c r="G7" s="344" t="s">
        <v>35</v>
      </c>
      <c r="H7" s="344" t="s">
        <v>35</v>
      </c>
      <c r="I7" s="344" t="s">
        <v>35</v>
      </c>
      <c r="J7" s="131" t="s">
        <v>163</v>
      </c>
    </row>
    <row r="8" spans="1:10" s="2" customFormat="1" ht="15">
      <c r="A8" s="345" t="s">
        <v>76</v>
      </c>
      <c r="B8" s="346" t="s">
        <v>38</v>
      </c>
      <c r="C8" s="347" t="s">
        <v>164</v>
      </c>
      <c r="D8" s="347" t="s">
        <v>165</v>
      </c>
      <c r="E8" s="348" t="s">
        <v>165</v>
      </c>
      <c r="F8" s="349" t="s">
        <v>166</v>
      </c>
      <c r="G8" s="350" t="s">
        <v>39</v>
      </c>
      <c r="H8" s="350" t="s">
        <v>167</v>
      </c>
      <c r="I8" s="350" t="s">
        <v>167</v>
      </c>
      <c r="J8" s="135" t="s">
        <v>168</v>
      </c>
    </row>
    <row r="9" spans="1:10" s="2" customFormat="1" ht="15">
      <c r="A9" s="345" t="s">
        <v>169</v>
      </c>
      <c r="B9" s="346" t="s">
        <v>15</v>
      </c>
      <c r="C9" s="351" t="s">
        <v>170</v>
      </c>
      <c r="D9" s="347" t="s">
        <v>171</v>
      </c>
      <c r="E9" s="348" t="s">
        <v>171</v>
      </c>
      <c r="F9" s="349"/>
      <c r="G9" s="350" t="s">
        <v>172</v>
      </c>
      <c r="H9" s="350" t="s">
        <v>173</v>
      </c>
      <c r="I9" s="350" t="s">
        <v>166</v>
      </c>
      <c r="J9" s="135" t="s">
        <v>174</v>
      </c>
    </row>
    <row r="10" spans="1:10" s="2" customFormat="1" ht="15.75" thickBot="1">
      <c r="A10" s="345"/>
      <c r="B10" s="346" t="s">
        <v>60</v>
      </c>
      <c r="C10" s="352" t="s">
        <v>60</v>
      </c>
      <c r="D10" s="347" t="s">
        <v>60</v>
      </c>
      <c r="E10" s="334"/>
      <c r="F10" s="353"/>
      <c r="G10" s="350" t="s">
        <v>175</v>
      </c>
      <c r="H10" s="350" t="s">
        <v>33</v>
      </c>
      <c r="I10" s="350" t="s">
        <v>33</v>
      </c>
      <c r="J10" s="135" t="s">
        <v>176</v>
      </c>
    </row>
    <row r="11" spans="1:12" s="337" customFormat="1" ht="20.25" customHeight="1" thickBot="1">
      <c r="A11" s="354" t="s">
        <v>18</v>
      </c>
      <c r="B11" s="335">
        <f>+'5a-ped'!B11</f>
        <v>146362.15899999934</v>
      </c>
      <c r="C11" s="355">
        <v>124919.04000000043</v>
      </c>
      <c r="D11" s="355">
        <f aca="true" t="shared" si="0" ref="D11:D25">+B11-C11</f>
        <v>21443.118999998915</v>
      </c>
      <c r="E11" s="356">
        <f aca="true" t="shared" si="1" ref="E11:E25">D11/B11*100</f>
        <v>14.6507260800922</v>
      </c>
      <c r="F11" s="357">
        <v>8587366.884999998</v>
      </c>
      <c r="G11" s="358">
        <f>+'5a-ped'!C11</f>
        <v>25028.76366424772</v>
      </c>
      <c r="H11" s="358">
        <v>33816.21649040102</v>
      </c>
      <c r="I11" s="358">
        <v>23520.343517422374</v>
      </c>
      <c r="J11" s="359">
        <f aca="true" t="shared" si="2" ref="J11:J25">G11-I11</f>
        <v>1508.420146825345</v>
      </c>
      <c r="K11" s="360"/>
      <c r="L11" s="360"/>
    </row>
    <row r="12" spans="1:10" s="72" customFormat="1" ht="18" customHeight="1">
      <c r="A12" s="361" t="s">
        <v>19</v>
      </c>
      <c r="B12" s="336">
        <f>+'5a-ped'!B12</f>
        <v>14797.816000000008</v>
      </c>
      <c r="C12" s="362">
        <v>12791.62300000001</v>
      </c>
      <c r="D12" s="363">
        <f t="shared" si="0"/>
        <v>2006.1929999999975</v>
      </c>
      <c r="E12" s="364">
        <f t="shared" si="1"/>
        <v>13.557358734559182</v>
      </c>
      <c r="F12" s="365">
        <v>997472.771</v>
      </c>
      <c r="G12" s="366">
        <f>+'5a-ped'!C12</f>
        <v>24862.57187096619</v>
      </c>
      <c r="H12" s="366">
        <v>33200.89538577147</v>
      </c>
      <c r="I12" s="366">
        <v>23554.818643159382</v>
      </c>
      <c r="J12" s="367">
        <f t="shared" si="2"/>
        <v>1307.7532278068065</v>
      </c>
    </row>
    <row r="13" spans="1:10" s="72" customFormat="1" ht="18" customHeight="1">
      <c r="A13" s="368" t="s">
        <v>20</v>
      </c>
      <c r="B13" s="369">
        <f>+'5a-ped'!B13</f>
        <v>15926.775999999998</v>
      </c>
      <c r="C13" s="370">
        <v>13389.545000000018</v>
      </c>
      <c r="D13" s="362">
        <f t="shared" si="0"/>
        <v>2537.2309999999798</v>
      </c>
      <c r="E13" s="364">
        <f t="shared" si="1"/>
        <v>15.930600141547668</v>
      </c>
      <c r="F13" s="371">
        <v>64652.968</v>
      </c>
      <c r="G13" s="372">
        <f>+'5a-ped'!C13</f>
        <v>25293.465110787896</v>
      </c>
      <c r="H13" s="372">
        <v>34515.56907247877</v>
      </c>
      <c r="I13" s="372">
        <v>23545.936867160148</v>
      </c>
      <c r="J13" s="373">
        <f t="shared" si="2"/>
        <v>1747.5282436277485</v>
      </c>
    </row>
    <row r="14" spans="1:10" s="72" customFormat="1" ht="18" customHeight="1">
      <c r="A14" s="374" t="s">
        <v>21</v>
      </c>
      <c r="B14" s="369">
        <f>+'5a-ped'!B14</f>
        <v>9474.054000000002</v>
      </c>
      <c r="C14" s="370">
        <v>8108.377000000006</v>
      </c>
      <c r="D14" s="362">
        <f t="shared" si="0"/>
        <v>1365.676999999996</v>
      </c>
      <c r="E14" s="364">
        <f t="shared" si="1"/>
        <v>14.41491678219267</v>
      </c>
      <c r="F14" s="371">
        <v>57666.337</v>
      </c>
      <c r="G14" s="372">
        <f>+'5a-ped'!C14</f>
        <v>25039.76279144422</v>
      </c>
      <c r="H14" s="372">
        <v>33515.13876756137</v>
      </c>
      <c r="I14" s="372">
        <v>23612.272920544572</v>
      </c>
      <c r="J14" s="373">
        <f t="shared" si="2"/>
        <v>1427.489870899648</v>
      </c>
    </row>
    <row r="15" spans="1:10" s="72" customFormat="1" ht="18" customHeight="1">
      <c r="A15" s="374" t="s">
        <v>22</v>
      </c>
      <c r="B15" s="369">
        <f>+'5a-ped'!B15</f>
        <v>8037.0499999999865</v>
      </c>
      <c r="C15" s="370">
        <v>6971.621999999987</v>
      </c>
      <c r="D15" s="362">
        <f t="shared" si="0"/>
        <v>1065.4279999999999</v>
      </c>
      <c r="E15" s="364">
        <f t="shared" si="1"/>
        <v>13.256456037974154</v>
      </c>
      <c r="F15" s="371">
        <v>106474.917</v>
      </c>
      <c r="G15" s="372">
        <f>+'5a-ped'!C15</f>
        <v>24844.09305445827</v>
      </c>
      <c r="H15" s="372">
        <v>33883.72732210326</v>
      </c>
      <c r="I15" s="372">
        <v>23462.624085184187</v>
      </c>
      <c r="J15" s="373">
        <f t="shared" si="2"/>
        <v>1381.468969274083</v>
      </c>
    </row>
    <row r="16" spans="1:10" s="72" customFormat="1" ht="18" customHeight="1">
      <c r="A16" s="374" t="s">
        <v>23</v>
      </c>
      <c r="B16" s="369">
        <f>+'5a-ped'!B16</f>
        <v>4328.079999999997</v>
      </c>
      <c r="C16" s="370">
        <v>3680.668999999997</v>
      </c>
      <c r="D16" s="362">
        <f t="shared" si="0"/>
        <v>647.4110000000001</v>
      </c>
      <c r="E16" s="364">
        <f t="shared" si="1"/>
        <v>14.958388015008975</v>
      </c>
      <c r="F16" s="371">
        <v>73326.214</v>
      </c>
      <c r="G16" s="372">
        <f>+'5a-ped'!C16</f>
        <v>25136.11122021774</v>
      </c>
      <c r="H16" s="372">
        <v>33592.33817466783</v>
      </c>
      <c r="I16" s="372">
        <v>23648.703809008664</v>
      </c>
      <c r="J16" s="373">
        <f t="shared" si="2"/>
        <v>1487.4074112090748</v>
      </c>
    </row>
    <row r="17" spans="1:10" s="72" customFormat="1" ht="18" customHeight="1">
      <c r="A17" s="374" t="s">
        <v>24</v>
      </c>
      <c r="B17" s="369">
        <f>+'5a-ped'!B17</f>
        <v>11959.581000000006</v>
      </c>
      <c r="C17" s="370">
        <v>10235.595000000005</v>
      </c>
      <c r="D17" s="362">
        <f t="shared" si="0"/>
        <v>1723.9860000000008</v>
      </c>
      <c r="E17" s="364">
        <f t="shared" si="1"/>
        <v>14.415103672946403</v>
      </c>
      <c r="F17" s="371">
        <v>54169.51499999999</v>
      </c>
      <c r="G17" s="372">
        <f>+'5a-ped'!C17</f>
        <v>25667.68918716024</v>
      </c>
      <c r="H17" s="372">
        <v>36043.75228878522</v>
      </c>
      <c r="I17" s="372">
        <v>23920.04407983448</v>
      </c>
      <c r="J17" s="373">
        <f t="shared" si="2"/>
        <v>1747.6451073257595</v>
      </c>
    </row>
    <row r="18" spans="1:10" s="72" customFormat="1" ht="18" customHeight="1">
      <c r="A18" s="374" t="s">
        <v>25</v>
      </c>
      <c r="B18" s="369">
        <f>+'5a-ped'!B18</f>
        <v>6234.897000000002</v>
      </c>
      <c r="C18" s="370">
        <v>5345.1370000000015</v>
      </c>
      <c r="D18" s="362">
        <f t="shared" si="0"/>
        <v>889.7600000000002</v>
      </c>
      <c r="E18" s="364">
        <f t="shared" si="1"/>
        <v>14.27064472757128</v>
      </c>
      <c r="F18" s="371">
        <v>53637.064</v>
      </c>
      <c r="G18" s="372">
        <f>+'5a-ped'!C18</f>
        <v>25304.90706849956</v>
      </c>
      <c r="H18" s="372">
        <v>34380.07412111106</v>
      </c>
      <c r="I18" s="372">
        <v>23794.240337837353</v>
      </c>
      <c r="J18" s="373">
        <f t="shared" si="2"/>
        <v>1510.6667306622076</v>
      </c>
    </row>
    <row r="19" spans="1:10" s="72" customFormat="1" ht="18" customHeight="1">
      <c r="A19" s="374" t="s">
        <v>26</v>
      </c>
      <c r="B19" s="369">
        <f>+'5a-ped'!B19</f>
        <v>8405.99</v>
      </c>
      <c r="C19" s="370">
        <v>7073.846000000003</v>
      </c>
      <c r="D19" s="362">
        <f t="shared" si="0"/>
        <v>1332.1439999999966</v>
      </c>
      <c r="E19" s="364">
        <f t="shared" si="1"/>
        <v>15.847556325905654</v>
      </c>
      <c r="F19" s="371">
        <v>74757.59700000001</v>
      </c>
      <c r="G19" s="372">
        <f>+'5a-ped'!C19</f>
        <v>24494.72931405661</v>
      </c>
      <c r="H19" s="372">
        <v>32505.848216609385</v>
      </c>
      <c r="I19" s="372">
        <v>22986.078435973846</v>
      </c>
      <c r="J19" s="373">
        <f t="shared" si="2"/>
        <v>1508.6508780827644</v>
      </c>
    </row>
    <row r="20" spans="1:10" s="72" customFormat="1" ht="18" customHeight="1">
      <c r="A20" s="374" t="s">
        <v>27</v>
      </c>
      <c r="B20" s="369">
        <f>+'5a-ped'!B20</f>
        <v>7699.105000000004</v>
      </c>
      <c r="C20" s="370">
        <v>6474.540000000001</v>
      </c>
      <c r="D20" s="362">
        <f t="shared" si="0"/>
        <v>1224.5650000000032</v>
      </c>
      <c r="E20" s="364">
        <f t="shared" si="1"/>
        <v>15.905290290235067</v>
      </c>
      <c r="F20" s="371">
        <v>70523.73300000001</v>
      </c>
      <c r="G20" s="372">
        <f>+'5a-ped'!C20</f>
        <v>24885.59189672046</v>
      </c>
      <c r="H20" s="372">
        <v>32264.096366192545</v>
      </c>
      <c r="I20" s="372">
        <v>23490.055175090954</v>
      </c>
      <c r="J20" s="373">
        <f t="shared" si="2"/>
        <v>1395.5367216295053</v>
      </c>
    </row>
    <row r="21" spans="1:10" s="72" customFormat="1" ht="18" customHeight="1">
      <c r="A21" s="374" t="s">
        <v>28</v>
      </c>
      <c r="B21" s="369">
        <f>+'5a-ped'!B21</f>
        <v>7644.9850000000015</v>
      </c>
      <c r="C21" s="370">
        <v>6479.711999999998</v>
      </c>
      <c r="D21" s="362">
        <f t="shared" si="0"/>
        <v>1165.2730000000038</v>
      </c>
      <c r="E21" s="364">
        <f t="shared" si="1"/>
        <v>15.242318984275357</v>
      </c>
      <c r="F21" s="371">
        <v>35924.748</v>
      </c>
      <c r="G21" s="372">
        <f>+'5a-ped'!C21</f>
        <v>24545.88221341614</v>
      </c>
      <c r="H21" s="372">
        <v>32681.575762360488</v>
      </c>
      <c r="I21" s="372">
        <v>23082.807306867966</v>
      </c>
      <c r="J21" s="373">
        <f t="shared" si="2"/>
        <v>1463.0749065481723</v>
      </c>
    </row>
    <row r="22" spans="1:10" s="72" customFormat="1" ht="18" customHeight="1">
      <c r="A22" s="374" t="s">
        <v>29</v>
      </c>
      <c r="B22" s="369">
        <f>+'5a-ped'!B22</f>
        <v>16193.444999999994</v>
      </c>
      <c r="C22" s="370">
        <v>13778.234999999993</v>
      </c>
      <c r="D22" s="362">
        <f t="shared" si="0"/>
        <v>2415.210000000001</v>
      </c>
      <c r="E22" s="364">
        <f t="shared" si="1"/>
        <v>14.914738648879233</v>
      </c>
      <c r="F22" s="371">
        <v>3234.188</v>
      </c>
      <c r="G22" s="372">
        <f>+'5a-ped'!C22</f>
        <v>24960.97775468208</v>
      </c>
      <c r="H22" s="372">
        <v>33817.1870492976</v>
      </c>
      <c r="I22" s="372">
        <v>23408.55792366248</v>
      </c>
      <c r="J22" s="373">
        <f t="shared" si="2"/>
        <v>1552.4198310196007</v>
      </c>
    </row>
    <row r="23" spans="1:10" s="72" customFormat="1" ht="18" customHeight="1">
      <c r="A23" s="374" t="s">
        <v>30</v>
      </c>
      <c r="B23" s="369">
        <f>+'5a-ped'!B23</f>
        <v>9393.361000000004</v>
      </c>
      <c r="C23" s="370">
        <v>8021.991000000006</v>
      </c>
      <c r="D23" s="362">
        <f t="shared" si="0"/>
        <v>1371.369999999998</v>
      </c>
      <c r="E23" s="364">
        <f t="shared" si="1"/>
        <v>14.599353735047524</v>
      </c>
      <c r="F23" s="371">
        <v>69042.334</v>
      </c>
      <c r="G23" s="372">
        <f>+'5a-ped'!C23</f>
        <v>25155.971737201755</v>
      </c>
      <c r="H23" s="372">
        <v>33964.5751450498</v>
      </c>
      <c r="I23" s="372">
        <v>23650.12930289579</v>
      </c>
      <c r="J23" s="373">
        <f t="shared" si="2"/>
        <v>1505.8424343059633</v>
      </c>
    </row>
    <row r="24" spans="1:10" s="72" customFormat="1" ht="18" customHeight="1">
      <c r="A24" s="374" t="s">
        <v>31</v>
      </c>
      <c r="B24" s="369">
        <f>+'5a-ped'!B24</f>
        <v>8620.368</v>
      </c>
      <c r="C24" s="370">
        <v>7369.987000000003</v>
      </c>
      <c r="D24" s="362">
        <f t="shared" si="0"/>
        <v>1250.3809999999976</v>
      </c>
      <c r="E24" s="364">
        <f t="shared" si="1"/>
        <v>14.50496080909768</v>
      </c>
      <c r="F24" s="371">
        <v>31013.238999999998</v>
      </c>
      <c r="G24" s="372">
        <f>+'5a-ped'!C24</f>
        <v>24733.269643090243</v>
      </c>
      <c r="H24" s="372">
        <v>33621.47010924406</v>
      </c>
      <c r="I24" s="372">
        <v>23225.310811267358</v>
      </c>
      <c r="J24" s="373">
        <f t="shared" si="2"/>
        <v>1507.9588318228853</v>
      </c>
    </row>
    <row r="25" spans="1:10" s="72" customFormat="1" ht="18" customHeight="1" thickBot="1">
      <c r="A25" s="375" t="s">
        <v>32</v>
      </c>
      <c r="B25" s="376">
        <f>+'5a-ped'!B25</f>
        <v>17646.650999999998</v>
      </c>
      <c r="C25" s="377">
        <v>15198.161</v>
      </c>
      <c r="D25" s="378">
        <f t="shared" si="0"/>
        <v>2448.489999999998</v>
      </c>
      <c r="E25" s="338">
        <f t="shared" si="1"/>
        <v>13.875097320165725</v>
      </c>
      <c r="F25" s="379">
        <v>209971.40199999994</v>
      </c>
      <c r="G25" s="380">
        <f>+'5a-ped'!C25</f>
        <v>25115.401410537655</v>
      </c>
      <c r="H25" s="380">
        <v>34064.70821472239</v>
      </c>
      <c r="I25" s="380">
        <v>23673.62906604293</v>
      </c>
      <c r="J25" s="381">
        <f t="shared" si="2"/>
        <v>1441.772344494726</v>
      </c>
    </row>
    <row r="26" spans="2:10" ht="6.75" customHeight="1">
      <c r="B26" s="84"/>
      <c r="C26" s="6"/>
      <c r="D26" s="6"/>
      <c r="E26" s="6"/>
      <c r="F26" s="382"/>
      <c r="I26" s="85"/>
      <c r="J26" s="85"/>
    </row>
    <row r="27" spans="1:10" ht="15">
      <c r="A27" s="24"/>
      <c r="J27" s="85"/>
    </row>
  </sheetData>
  <sheetProtection/>
  <printOptions/>
  <pageMargins left="0.5905511811023623" right="0" top="0.5905511811023623" bottom="0" header="0.5118110236220472" footer="0"/>
  <pageSetup fitToHeight="1" fitToWidth="1" horizontalDpi="300" verticalDpi="3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zoomScalePageLayoutView="0" workbookViewId="0" topLeftCell="A1">
      <selection activeCell="I11" sqref="I11"/>
    </sheetView>
  </sheetViews>
  <sheetFormatPr defaultColWidth="9.00390625" defaultRowHeight="12.75"/>
  <cols>
    <col min="1" max="1" width="36.625" style="0" customWidth="1"/>
    <col min="2" max="2" width="15.75390625" style="331" customWidth="1"/>
    <col min="3" max="4" width="15.75390625" style="332" customWidth="1"/>
    <col min="5" max="5" width="11.00390625" style="332" customWidth="1"/>
    <col min="6" max="6" width="14.125" style="331" hidden="1" customWidth="1"/>
    <col min="7" max="7" width="13.125" style="85" customWidth="1"/>
    <col min="8" max="8" width="14.75390625" style="85" customWidth="1"/>
    <col min="9" max="9" width="13.25390625" style="7" customWidth="1"/>
    <col min="10" max="10" width="15.375" style="0" customWidth="1"/>
  </cols>
  <sheetData>
    <row r="1" spans="1:10" s="2" customFormat="1" ht="15.75">
      <c r="A1" s="113" t="s">
        <v>250</v>
      </c>
      <c r="B1" s="332"/>
      <c r="C1" s="332"/>
      <c r="D1" s="332"/>
      <c r="E1" s="332"/>
      <c r="F1" s="332"/>
      <c r="G1" s="7"/>
      <c r="I1" s="7"/>
      <c r="J1" s="115" t="s">
        <v>145</v>
      </c>
    </row>
    <row r="2" spans="2:9" s="2" customFormat="1" ht="12.75">
      <c r="B2" s="332"/>
      <c r="C2" s="332"/>
      <c r="D2" s="332"/>
      <c r="E2" s="332"/>
      <c r="F2" s="332"/>
      <c r="G2" s="7"/>
      <c r="I2" s="7"/>
    </row>
    <row r="3" spans="1:9" s="2" customFormat="1" ht="26.25">
      <c r="A3" s="4" t="s">
        <v>177</v>
      </c>
      <c r="B3" s="332"/>
      <c r="C3" s="332"/>
      <c r="D3" s="332"/>
      <c r="E3" s="332"/>
      <c r="F3" s="332"/>
      <c r="G3" s="7"/>
      <c r="H3" s="7"/>
      <c r="I3" s="7"/>
    </row>
    <row r="4" spans="2:9" s="2" customFormat="1" ht="4.5" customHeight="1">
      <c r="B4" s="332"/>
      <c r="C4" s="332"/>
      <c r="D4" s="332"/>
      <c r="E4" s="332"/>
      <c r="F4" s="332"/>
      <c r="G4" s="7"/>
      <c r="H4" s="7"/>
      <c r="I4" s="7"/>
    </row>
    <row r="5" spans="1:9" s="2" customFormat="1" ht="20.25" customHeight="1">
      <c r="A5" s="34" t="s">
        <v>358</v>
      </c>
      <c r="B5" s="332"/>
      <c r="C5" s="332"/>
      <c r="D5" s="332"/>
      <c r="E5" s="332"/>
      <c r="F5" s="332"/>
      <c r="G5" s="7"/>
      <c r="H5" s="7"/>
      <c r="I5" s="7"/>
    </row>
    <row r="6" spans="1:21" s="312" customFormat="1" ht="26.25" customHeight="1" thickBot="1">
      <c r="A6" s="307" t="s">
        <v>160</v>
      </c>
      <c r="B6" s="308"/>
      <c r="C6" s="308"/>
      <c r="D6" s="308"/>
      <c r="E6" s="308"/>
      <c r="F6" s="309"/>
      <c r="G6" s="309"/>
      <c r="H6" s="309"/>
      <c r="I6" s="308"/>
      <c r="J6" s="309"/>
      <c r="K6" s="310"/>
      <c r="L6" s="309"/>
      <c r="M6" s="309"/>
      <c r="N6" s="309"/>
      <c r="O6" s="311"/>
      <c r="U6" s="313"/>
    </row>
    <row r="7" spans="1:10" s="2" customFormat="1" ht="15" customHeight="1">
      <c r="A7" s="339"/>
      <c r="B7" s="340" t="s">
        <v>2</v>
      </c>
      <c r="C7" s="341" t="s">
        <v>2</v>
      </c>
      <c r="D7" s="341" t="s">
        <v>161</v>
      </c>
      <c r="E7" s="342" t="s">
        <v>162</v>
      </c>
      <c r="F7" s="343" t="s">
        <v>9</v>
      </c>
      <c r="G7" s="344" t="s">
        <v>35</v>
      </c>
      <c r="H7" s="344" t="s">
        <v>35</v>
      </c>
      <c r="I7" s="344" t="s">
        <v>35</v>
      </c>
      <c r="J7" s="131" t="s">
        <v>163</v>
      </c>
    </row>
    <row r="8" spans="1:10" s="2" customFormat="1" ht="15">
      <c r="A8" s="345" t="s">
        <v>76</v>
      </c>
      <c r="B8" s="346" t="s">
        <v>38</v>
      </c>
      <c r="C8" s="347" t="s">
        <v>164</v>
      </c>
      <c r="D8" s="347" t="s">
        <v>165</v>
      </c>
      <c r="E8" s="348" t="s">
        <v>165</v>
      </c>
      <c r="F8" s="349" t="s">
        <v>166</v>
      </c>
      <c r="G8" s="350" t="s">
        <v>39</v>
      </c>
      <c r="H8" s="350" t="s">
        <v>167</v>
      </c>
      <c r="I8" s="350" t="s">
        <v>167</v>
      </c>
      <c r="J8" s="135" t="s">
        <v>168</v>
      </c>
    </row>
    <row r="9" spans="1:10" s="2" customFormat="1" ht="15">
      <c r="A9" s="345" t="s">
        <v>169</v>
      </c>
      <c r="B9" s="346" t="s">
        <v>15</v>
      </c>
      <c r="C9" s="351" t="s">
        <v>170</v>
      </c>
      <c r="D9" s="347" t="s">
        <v>171</v>
      </c>
      <c r="E9" s="348" t="s">
        <v>171</v>
      </c>
      <c r="F9" s="349"/>
      <c r="G9" s="350" t="s">
        <v>178</v>
      </c>
      <c r="H9" s="350" t="s">
        <v>179</v>
      </c>
      <c r="I9" s="350" t="s">
        <v>166</v>
      </c>
      <c r="J9" s="135" t="s">
        <v>174</v>
      </c>
    </row>
    <row r="10" spans="1:10" s="2" customFormat="1" ht="15.75" thickBot="1">
      <c r="A10" s="345"/>
      <c r="B10" s="346" t="s">
        <v>60</v>
      </c>
      <c r="C10" s="352" t="s">
        <v>60</v>
      </c>
      <c r="D10" s="347" t="s">
        <v>60</v>
      </c>
      <c r="E10" s="334"/>
      <c r="F10" s="353"/>
      <c r="G10" s="350" t="s">
        <v>175</v>
      </c>
      <c r="H10" s="350" t="s">
        <v>33</v>
      </c>
      <c r="I10" s="350" t="s">
        <v>33</v>
      </c>
      <c r="J10" s="135" t="s">
        <v>176</v>
      </c>
    </row>
    <row r="11" spans="1:11" s="337" customFormat="1" ht="20.25" customHeight="1" thickBot="1">
      <c r="A11" s="354" t="s">
        <v>18</v>
      </c>
      <c r="B11" s="335">
        <f>+'5b-neped'!B11</f>
        <v>61114.34900000001</v>
      </c>
      <c r="C11" s="335">
        <v>51370.31100000011</v>
      </c>
      <c r="D11" s="355">
        <f aca="true" t="shared" si="0" ref="D11:D25">+B11-C11</f>
        <v>9744.037999999899</v>
      </c>
      <c r="E11" s="356">
        <f aca="true" t="shared" si="1" ref="E11:E25">D11/B11*100</f>
        <v>15.94394468637782</v>
      </c>
      <c r="F11" s="357">
        <v>8587366.884999998</v>
      </c>
      <c r="G11" s="358">
        <f>+'5b-neped'!C11</f>
        <v>14516.71605523174</v>
      </c>
      <c r="H11" s="358">
        <v>19920.93661956882</v>
      </c>
      <c r="I11" s="358">
        <v>13491.631146960864</v>
      </c>
      <c r="J11" s="359">
        <f aca="true" t="shared" si="2" ref="J11:J25">G11-I11</f>
        <v>1025.0849082708755</v>
      </c>
      <c r="K11" s="360"/>
    </row>
    <row r="12" spans="1:10" s="72" customFormat="1" ht="18" customHeight="1">
      <c r="A12" s="361" t="s">
        <v>19</v>
      </c>
      <c r="B12" s="336">
        <f>+'5b-neped'!B12</f>
        <v>6085.968</v>
      </c>
      <c r="C12" s="336">
        <v>4944.935000000003</v>
      </c>
      <c r="D12" s="363">
        <f t="shared" si="0"/>
        <v>1141.0329999999967</v>
      </c>
      <c r="E12" s="364">
        <f t="shared" si="1"/>
        <v>18.74858691337182</v>
      </c>
      <c r="F12" s="365">
        <v>997472.771</v>
      </c>
      <c r="G12" s="366">
        <f>+'5b-neped'!C12</f>
        <v>14619.899524063656</v>
      </c>
      <c r="H12" s="366">
        <v>20027.587574884645</v>
      </c>
      <c r="I12" s="366">
        <v>13372.087263701813</v>
      </c>
      <c r="J12" s="367">
        <f t="shared" si="2"/>
        <v>1247.812260361843</v>
      </c>
    </row>
    <row r="13" spans="1:10" s="72" customFormat="1" ht="18" customHeight="1">
      <c r="A13" s="368" t="s">
        <v>20</v>
      </c>
      <c r="B13" s="369">
        <f>+'5b-neped'!B13</f>
        <v>6865.216999999997</v>
      </c>
      <c r="C13" s="369">
        <v>5796.347000000011</v>
      </c>
      <c r="D13" s="362">
        <f t="shared" si="0"/>
        <v>1068.8699999999862</v>
      </c>
      <c r="E13" s="364">
        <f t="shared" si="1"/>
        <v>15.56935490895607</v>
      </c>
      <c r="F13" s="371">
        <v>64652.968</v>
      </c>
      <c r="G13" s="372">
        <f>+'5b-neped'!C13</f>
        <v>14424.813483681566</v>
      </c>
      <c r="H13" s="372">
        <v>19831.135373494228</v>
      </c>
      <c r="I13" s="372">
        <v>13427.865702887217</v>
      </c>
      <c r="J13" s="373">
        <f t="shared" si="2"/>
        <v>996.9477807943495</v>
      </c>
    </row>
    <row r="14" spans="1:10" s="72" customFormat="1" ht="18" customHeight="1">
      <c r="A14" s="374" t="s">
        <v>21</v>
      </c>
      <c r="B14" s="369">
        <f>+'5b-neped'!B14</f>
        <v>4088.063000000002</v>
      </c>
      <c r="C14" s="369">
        <v>3331.1800000000026</v>
      </c>
      <c r="D14" s="362">
        <f t="shared" si="0"/>
        <v>756.8829999999994</v>
      </c>
      <c r="E14" s="364">
        <f t="shared" si="1"/>
        <v>18.514465163574997</v>
      </c>
      <c r="F14" s="371">
        <v>57666.337</v>
      </c>
      <c r="G14" s="372">
        <f>+'5b-neped'!C14</f>
        <v>14382.783301040115</v>
      </c>
      <c r="H14" s="372">
        <v>19371.5940905002</v>
      </c>
      <c r="I14" s="372">
        <v>13249.267226628375</v>
      </c>
      <c r="J14" s="373">
        <f t="shared" si="2"/>
        <v>1133.5160744117402</v>
      </c>
    </row>
    <row r="15" spans="1:10" s="72" customFormat="1" ht="18" customHeight="1">
      <c r="A15" s="374" t="s">
        <v>22</v>
      </c>
      <c r="B15" s="369">
        <f>+'5b-neped'!B15</f>
        <v>3210.377000000003</v>
      </c>
      <c r="C15" s="369">
        <v>2764.0550000000026</v>
      </c>
      <c r="D15" s="362">
        <f t="shared" si="0"/>
        <v>446.32200000000057</v>
      </c>
      <c r="E15" s="364">
        <f t="shared" si="1"/>
        <v>13.902479366130525</v>
      </c>
      <c r="F15" s="371">
        <v>106474.917</v>
      </c>
      <c r="G15" s="372">
        <f>+'5b-neped'!C15</f>
        <v>14542.074342047646</v>
      </c>
      <c r="H15" s="372">
        <v>20005.205322614554</v>
      </c>
      <c r="I15" s="372">
        <v>13659.92274032171</v>
      </c>
      <c r="J15" s="373">
        <f t="shared" si="2"/>
        <v>882.1516017259364</v>
      </c>
    </row>
    <row r="16" spans="1:10" s="72" customFormat="1" ht="18" customHeight="1">
      <c r="A16" s="374" t="s">
        <v>23</v>
      </c>
      <c r="B16" s="369">
        <f>+'5b-neped'!B16</f>
        <v>1763.5249999999985</v>
      </c>
      <c r="C16" s="369">
        <v>1471.9680000000012</v>
      </c>
      <c r="D16" s="362">
        <f t="shared" si="0"/>
        <v>291.5569999999973</v>
      </c>
      <c r="E16" s="364">
        <f t="shared" si="1"/>
        <v>16.53262641584313</v>
      </c>
      <c r="F16" s="371">
        <v>73326.214</v>
      </c>
      <c r="G16" s="372">
        <f>+'5b-neped'!C16</f>
        <v>14626.531520675926</v>
      </c>
      <c r="H16" s="372">
        <v>19317.206698290207</v>
      </c>
      <c r="I16" s="372">
        <v>13697.435791176595</v>
      </c>
      <c r="J16" s="373">
        <f t="shared" si="2"/>
        <v>929.0957294993314</v>
      </c>
    </row>
    <row r="17" spans="1:10" s="72" customFormat="1" ht="18" customHeight="1">
      <c r="A17" s="374" t="s">
        <v>24</v>
      </c>
      <c r="B17" s="369">
        <f>+'5b-neped'!B17</f>
        <v>5039.550999999994</v>
      </c>
      <c r="C17" s="369">
        <v>4247.814000000006</v>
      </c>
      <c r="D17" s="362">
        <f t="shared" si="0"/>
        <v>791.7369999999883</v>
      </c>
      <c r="E17" s="364">
        <f t="shared" si="1"/>
        <v>15.710467063434603</v>
      </c>
      <c r="F17" s="371">
        <v>54169.51499999999</v>
      </c>
      <c r="G17" s="372">
        <f>+'5b-neped'!C17</f>
        <v>14972.612358389364</v>
      </c>
      <c r="H17" s="372">
        <v>21095.127338161154</v>
      </c>
      <c r="I17" s="372">
        <v>13831.455602811204</v>
      </c>
      <c r="J17" s="373">
        <f t="shared" si="2"/>
        <v>1141.1567555781603</v>
      </c>
    </row>
    <row r="18" spans="1:10" s="72" customFormat="1" ht="18" customHeight="1">
      <c r="A18" s="374" t="s">
        <v>25</v>
      </c>
      <c r="B18" s="369">
        <f>+'5b-neped'!B18</f>
        <v>2526.3680000000045</v>
      </c>
      <c r="C18" s="369">
        <v>2101.091999999999</v>
      </c>
      <c r="D18" s="362">
        <f t="shared" si="0"/>
        <v>425.2760000000053</v>
      </c>
      <c r="E18" s="364">
        <f t="shared" si="1"/>
        <v>16.833493774462173</v>
      </c>
      <c r="F18" s="371">
        <v>53637.064</v>
      </c>
      <c r="G18" s="372">
        <f>+'5b-neped'!C18</f>
        <v>14750.784822321973</v>
      </c>
      <c r="H18" s="372">
        <v>19282.59667447318</v>
      </c>
      <c r="I18" s="372">
        <v>13833.513795048782</v>
      </c>
      <c r="J18" s="373">
        <f t="shared" si="2"/>
        <v>917.2710272731911</v>
      </c>
    </row>
    <row r="19" spans="1:10" s="72" customFormat="1" ht="18" customHeight="1">
      <c r="A19" s="374" t="s">
        <v>26</v>
      </c>
      <c r="B19" s="369">
        <f>+'5b-neped'!B19</f>
        <v>3376.9410000000003</v>
      </c>
      <c r="C19" s="369">
        <v>2787.125000000001</v>
      </c>
      <c r="D19" s="362">
        <f t="shared" si="0"/>
        <v>589.8159999999993</v>
      </c>
      <c r="E19" s="364">
        <f t="shared" si="1"/>
        <v>17.46598474773469</v>
      </c>
      <c r="F19" s="371">
        <v>74757.59700000001</v>
      </c>
      <c r="G19" s="372">
        <f>+'5b-neped'!C19</f>
        <v>14413.700594709819</v>
      </c>
      <c r="H19" s="372">
        <v>19454.420107287675</v>
      </c>
      <c r="I19" s="372">
        <v>13346.975198457187</v>
      </c>
      <c r="J19" s="373">
        <f t="shared" si="2"/>
        <v>1066.725396252632</v>
      </c>
    </row>
    <row r="20" spans="1:10" s="72" customFormat="1" ht="18" customHeight="1">
      <c r="A20" s="374" t="s">
        <v>27</v>
      </c>
      <c r="B20" s="369">
        <f>+'5b-neped'!B20</f>
        <v>3197.1980000000044</v>
      </c>
      <c r="C20" s="369">
        <v>2677.8190000000072</v>
      </c>
      <c r="D20" s="362">
        <f t="shared" si="0"/>
        <v>519.3789999999972</v>
      </c>
      <c r="E20" s="364">
        <f t="shared" si="1"/>
        <v>16.24481811886522</v>
      </c>
      <c r="F20" s="371">
        <v>70523.73300000001</v>
      </c>
      <c r="G20" s="372">
        <f>+'5b-neped'!C20</f>
        <v>14555.666790108075</v>
      </c>
      <c r="H20" s="372">
        <v>19498.97890878675</v>
      </c>
      <c r="I20" s="372">
        <v>13596.881859204535</v>
      </c>
      <c r="J20" s="373">
        <f t="shared" si="2"/>
        <v>958.7849309035391</v>
      </c>
    </row>
    <row r="21" spans="1:10" s="72" customFormat="1" ht="18" customHeight="1">
      <c r="A21" s="374" t="s">
        <v>28</v>
      </c>
      <c r="B21" s="369">
        <f>+'5b-neped'!B21</f>
        <v>3264.1489999999985</v>
      </c>
      <c r="C21" s="369">
        <v>2795.121999999998</v>
      </c>
      <c r="D21" s="362">
        <f t="shared" si="0"/>
        <v>469.0270000000005</v>
      </c>
      <c r="E21" s="364">
        <f t="shared" si="1"/>
        <v>14.369043815095473</v>
      </c>
      <c r="F21" s="371">
        <v>35924.748</v>
      </c>
      <c r="G21" s="372">
        <f>+'5b-neped'!C21</f>
        <v>14294.44016904049</v>
      </c>
      <c r="H21" s="372">
        <v>20053.1522350171</v>
      </c>
      <c r="I21" s="372">
        <v>13328.116894360954</v>
      </c>
      <c r="J21" s="373">
        <f t="shared" si="2"/>
        <v>966.3232746795366</v>
      </c>
    </row>
    <row r="22" spans="1:10" s="72" customFormat="1" ht="18" customHeight="1">
      <c r="A22" s="374" t="s">
        <v>29</v>
      </c>
      <c r="B22" s="369">
        <f>+'5b-neped'!B22</f>
        <v>6736.093999999993</v>
      </c>
      <c r="C22" s="369">
        <v>5718.079</v>
      </c>
      <c r="D22" s="362">
        <f t="shared" si="0"/>
        <v>1018.014999999993</v>
      </c>
      <c r="E22" s="364">
        <f t="shared" si="1"/>
        <v>15.112838389725471</v>
      </c>
      <c r="F22" s="371">
        <v>3234.188</v>
      </c>
      <c r="G22" s="372">
        <f>+'5b-neped'!C22</f>
        <v>14581.095587442818</v>
      </c>
      <c r="H22" s="372">
        <v>19985.461740085702</v>
      </c>
      <c r="I22" s="372">
        <v>13618.932278946604</v>
      </c>
      <c r="J22" s="373">
        <f t="shared" si="2"/>
        <v>962.1633084962141</v>
      </c>
    </row>
    <row r="23" spans="1:10" s="72" customFormat="1" ht="18" customHeight="1">
      <c r="A23" s="374" t="s">
        <v>30</v>
      </c>
      <c r="B23" s="369">
        <f>+'5b-neped'!B23</f>
        <v>3726.9760000000015</v>
      </c>
      <c r="C23" s="369">
        <v>3216.7580000000025</v>
      </c>
      <c r="D23" s="362">
        <f t="shared" si="0"/>
        <v>510.21799999999894</v>
      </c>
      <c r="E23" s="364">
        <f t="shared" si="1"/>
        <v>13.689865456606073</v>
      </c>
      <c r="F23" s="371">
        <v>69042.334</v>
      </c>
      <c r="G23" s="372">
        <f>+'5b-neped'!C23</f>
        <v>14679.766138374176</v>
      </c>
      <c r="H23" s="372">
        <v>21105.143618348604</v>
      </c>
      <c r="I23" s="372">
        <v>13660.6210093102</v>
      </c>
      <c r="J23" s="373">
        <f t="shared" si="2"/>
        <v>1019.1451290639761</v>
      </c>
    </row>
    <row r="24" spans="1:10" s="72" customFormat="1" ht="18" customHeight="1">
      <c r="A24" s="374" t="s">
        <v>31</v>
      </c>
      <c r="B24" s="369">
        <f>+'5b-neped'!B24</f>
        <v>3735.091000000004</v>
      </c>
      <c r="C24" s="369">
        <v>3154.176000000004</v>
      </c>
      <c r="D24" s="362">
        <f t="shared" si="0"/>
        <v>580.915</v>
      </c>
      <c r="E24" s="364">
        <f t="shared" si="1"/>
        <v>15.55290085301802</v>
      </c>
      <c r="F24" s="371">
        <v>31013.238999999998</v>
      </c>
      <c r="G24" s="372">
        <f>+'5b-neped'!C24</f>
        <v>14286.35473673867</v>
      </c>
      <c r="H24" s="372">
        <v>19705.98366370296</v>
      </c>
      <c r="I24" s="372">
        <v>13288.203797124821</v>
      </c>
      <c r="J24" s="373">
        <f t="shared" si="2"/>
        <v>998.1509396138499</v>
      </c>
    </row>
    <row r="25" spans="1:10" s="72" customFormat="1" ht="18" customHeight="1" thickBot="1">
      <c r="A25" s="375" t="s">
        <v>32</v>
      </c>
      <c r="B25" s="376">
        <f>+'5b-neped'!B25</f>
        <v>7498.830999999997</v>
      </c>
      <c r="C25" s="376">
        <v>6363.841000000001</v>
      </c>
      <c r="D25" s="378">
        <f t="shared" si="0"/>
        <v>1134.9899999999961</v>
      </c>
      <c r="E25" s="338">
        <f t="shared" si="1"/>
        <v>15.13555912914955</v>
      </c>
      <c r="F25" s="379">
        <v>209971.40199999994</v>
      </c>
      <c r="G25" s="380">
        <f>+'5b-neped'!C25</f>
        <v>14270.612701722039</v>
      </c>
      <c r="H25" s="380">
        <v>19707.360343850607</v>
      </c>
      <c r="I25" s="380">
        <v>13300.96965024739</v>
      </c>
      <c r="J25" s="381">
        <f t="shared" si="2"/>
        <v>969.643051474648</v>
      </c>
    </row>
    <row r="26" spans="2:10" ht="6.75" customHeight="1">
      <c r="B26" s="84"/>
      <c r="C26" s="6"/>
      <c r="D26" s="6"/>
      <c r="E26" s="6"/>
      <c r="F26" s="382"/>
      <c r="I26" s="85"/>
      <c r="J26" s="85"/>
    </row>
    <row r="27" spans="1:10" ht="15">
      <c r="A27" s="24"/>
      <c r="H27" s="7"/>
      <c r="J27" s="85"/>
    </row>
  </sheetData>
  <sheetProtection/>
  <printOptions/>
  <pageMargins left="0" right="0" top="0.5905511811023623" bottom="0" header="0.5118110236220472" footer="0"/>
  <pageSetup fitToHeight="1" fitToWidth="1" horizontalDpi="300" verticalDpi="3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="85" zoomScaleNormal="85" zoomScalePageLayoutView="0" workbookViewId="0" topLeftCell="A1">
      <selection activeCell="I11" sqref="I11"/>
    </sheetView>
  </sheetViews>
  <sheetFormatPr defaultColWidth="9.00390625" defaultRowHeight="12.75"/>
  <cols>
    <col min="1" max="1" width="36.125" style="0" customWidth="1"/>
    <col min="2" max="2" width="11.00390625" style="331" customWidth="1"/>
    <col min="3" max="3" width="11.00390625" style="912" customWidth="1"/>
    <col min="4" max="4" width="19.375" style="332" bestFit="1" customWidth="1"/>
    <col min="5" max="5" width="14.125" style="331" customWidth="1"/>
    <col min="6" max="6" width="13.125" style="932" customWidth="1"/>
    <col min="7" max="7" width="13.25390625" style="7" customWidth="1"/>
    <col min="8" max="8" width="14.75390625" style="932" customWidth="1"/>
    <col min="9" max="10" width="23.00390625" style="0" bestFit="1" customWidth="1"/>
    <col min="11" max="11" width="20.625" style="0" bestFit="1" customWidth="1"/>
  </cols>
  <sheetData>
    <row r="1" spans="1:11" s="2" customFormat="1" ht="15.75">
      <c r="A1" s="113" t="s">
        <v>250</v>
      </c>
      <c r="B1" s="332"/>
      <c r="C1" s="912"/>
      <c r="D1" s="332"/>
      <c r="E1" s="332"/>
      <c r="F1" s="923"/>
      <c r="G1" s="7"/>
      <c r="H1" s="933"/>
      <c r="K1" s="115" t="s">
        <v>344</v>
      </c>
    </row>
    <row r="2" spans="2:8" s="2" customFormat="1" ht="12.75">
      <c r="B2" s="332"/>
      <c r="C2" s="912"/>
      <c r="D2" s="332"/>
      <c r="E2" s="332"/>
      <c r="F2" s="923"/>
      <c r="G2" s="7"/>
      <c r="H2" s="933"/>
    </row>
    <row r="3" spans="1:8" s="2" customFormat="1" ht="26.25">
      <c r="A3" s="4" t="s">
        <v>159</v>
      </c>
      <c r="B3" s="332"/>
      <c r="C3" s="912"/>
      <c r="D3" s="332"/>
      <c r="E3" s="332"/>
      <c r="F3" s="923"/>
      <c r="G3" s="7"/>
      <c r="H3" s="923"/>
    </row>
    <row r="4" spans="2:8" s="2" customFormat="1" ht="4.5" customHeight="1">
      <c r="B4" s="332"/>
      <c r="C4" s="912"/>
      <c r="D4" s="332"/>
      <c r="E4" s="332"/>
      <c r="F4" s="923"/>
      <c r="G4" s="7"/>
      <c r="H4" s="923"/>
    </row>
    <row r="5" spans="1:11" s="2" customFormat="1" ht="20.25" customHeight="1">
      <c r="A5" s="23" t="s">
        <v>361</v>
      </c>
      <c r="B5" s="332"/>
      <c r="C5" s="912"/>
      <c r="D5" s="332"/>
      <c r="E5" s="7"/>
      <c r="F5" s="923"/>
      <c r="G5" s="7"/>
      <c r="H5" s="923"/>
      <c r="I5" s="7"/>
      <c r="J5" s="7"/>
      <c r="K5" s="7"/>
    </row>
    <row r="6" spans="1:15" s="384" customFormat="1" ht="26.25" customHeight="1" thickBot="1">
      <c r="A6" s="383" t="s">
        <v>141</v>
      </c>
      <c r="B6" s="308"/>
      <c r="C6" s="913"/>
      <c r="D6" s="308"/>
      <c r="E6" s="308"/>
      <c r="F6" s="924"/>
      <c r="G6" s="309"/>
      <c r="H6" s="913"/>
      <c r="I6" s="309"/>
      <c r="J6" s="309"/>
      <c r="K6" s="310"/>
      <c r="L6" s="309"/>
      <c r="M6" s="309"/>
      <c r="N6" s="309"/>
      <c r="O6" s="311"/>
    </row>
    <row r="7" spans="1:11" s="2" customFormat="1" ht="15" customHeight="1">
      <c r="A7" s="339"/>
      <c r="B7" s="340" t="s">
        <v>180</v>
      </c>
      <c r="C7" s="914" t="s">
        <v>180</v>
      </c>
      <c r="D7" s="385" t="s">
        <v>181</v>
      </c>
      <c r="E7" s="344" t="s">
        <v>35</v>
      </c>
      <c r="F7" s="925" t="s">
        <v>35</v>
      </c>
      <c r="G7" s="344" t="s">
        <v>35</v>
      </c>
      <c r="H7" s="925" t="s">
        <v>35</v>
      </c>
      <c r="I7" s="386" t="s">
        <v>182</v>
      </c>
      <c r="J7" s="131" t="s">
        <v>182</v>
      </c>
      <c r="K7" s="125" t="s">
        <v>183</v>
      </c>
    </row>
    <row r="8" spans="1:11" s="2" customFormat="1" ht="15">
      <c r="A8" s="345" t="s">
        <v>76</v>
      </c>
      <c r="B8" s="346" t="s">
        <v>184</v>
      </c>
      <c r="C8" s="915" t="s">
        <v>184</v>
      </c>
      <c r="D8" s="388" t="s">
        <v>185</v>
      </c>
      <c r="E8" s="350" t="s">
        <v>167</v>
      </c>
      <c r="F8" s="926" t="s">
        <v>167</v>
      </c>
      <c r="G8" s="350" t="s">
        <v>167</v>
      </c>
      <c r="H8" s="926" t="s">
        <v>167</v>
      </c>
      <c r="I8" s="389" t="s">
        <v>186</v>
      </c>
      <c r="J8" s="135" t="s">
        <v>186</v>
      </c>
      <c r="K8" s="128" t="s">
        <v>187</v>
      </c>
    </row>
    <row r="9" spans="1:11" s="2" customFormat="1" ht="15">
      <c r="A9" s="345" t="s">
        <v>169</v>
      </c>
      <c r="B9" s="346" t="s">
        <v>171</v>
      </c>
      <c r="C9" s="915" t="s">
        <v>171</v>
      </c>
      <c r="D9" s="388" t="s">
        <v>359</v>
      </c>
      <c r="E9" s="350" t="s">
        <v>166</v>
      </c>
      <c r="F9" s="926" t="s">
        <v>166</v>
      </c>
      <c r="G9" s="350" t="s">
        <v>188</v>
      </c>
      <c r="H9" s="934" t="s">
        <v>188</v>
      </c>
      <c r="I9" s="389" t="s">
        <v>189</v>
      </c>
      <c r="J9" s="135" t="s">
        <v>189</v>
      </c>
      <c r="K9" s="128" t="s">
        <v>363</v>
      </c>
    </row>
    <row r="10" spans="1:11" s="2" customFormat="1" ht="15.75" thickBot="1">
      <c r="A10" s="345"/>
      <c r="B10" s="390" t="s">
        <v>319</v>
      </c>
      <c r="C10" s="916" t="s">
        <v>356</v>
      </c>
      <c r="D10" s="392" t="s">
        <v>360</v>
      </c>
      <c r="E10" s="390" t="s">
        <v>319</v>
      </c>
      <c r="F10" s="916" t="s">
        <v>356</v>
      </c>
      <c r="G10" s="390" t="s">
        <v>319</v>
      </c>
      <c r="H10" s="916" t="s">
        <v>356</v>
      </c>
      <c r="I10" s="390" t="s">
        <v>320</v>
      </c>
      <c r="J10" s="393" t="s">
        <v>362</v>
      </c>
      <c r="K10" s="136" t="s">
        <v>364</v>
      </c>
    </row>
    <row r="11" spans="1:11" s="399" customFormat="1" ht="18" customHeight="1" thickBot="1">
      <c r="A11" s="354" t="s">
        <v>18</v>
      </c>
      <c r="B11" s="394">
        <v>21434.36099999999</v>
      </c>
      <c r="C11" s="917">
        <f>+'7a-ped'!D11</f>
        <v>21443.118999998915</v>
      </c>
      <c r="D11" s="395">
        <f aca="true" t="shared" si="0" ref="D11:D25">C11-B11</f>
        <v>8.757999998924788</v>
      </c>
      <c r="E11" s="396">
        <v>22712.29323510299</v>
      </c>
      <c r="F11" s="927">
        <f>+'7a-ped'!I11</f>
        <v>23520.343517422374</v>
      </c>
      <c r="G11" s="358">
        <v>24178</v>
      </c>
      <c r="H11" s="927">
        <f>+'7a-ped'!G11</f>
        <v>25028.76366424772</v>
      </c>
      <c r="I11" s="397">
        <f aca="true" t="shared" si="1" ref="I11:I25">G11-E11</f>
        <v>1465.7067648970115</v>
      </c>
      <c r="J11" s="359">
        <f aca="true" t="shared" si="2" ref="J11:J25">H11-F11</f>
        <v>1508.420146825345</v>
      </c>
      <c r="K11" s="398">
        <f aca="true" t="shared" si="3" ref="K11:K25">J11-I11</f>
        <v>42.71338192833355</v>
      </c>
    </row>
    <row r="12" spans="1:11" s="72" customFormat="1" ht="18" customHeight="1">
      <c r="A12" s="361" t="s">
        <v>19</v>
      </c>
      <c r="B12" s="400">
        <v>1967.7109999999993</v>
      </c>
      <c r="C12" s="918">
        <f>+'7a-ped'!D12</f>
        <v>2006.1929999999975</v>
      </c>
      <c r="D12" s="363">
        <f t="shared" si="0"/>
        <v>38.48199999999815</v>
      </c>
      <c r="E12" s="401">
        <v>22668.085616968758</v>
      </c>
      <c r="F12" s="928">
        <f>+'7a-ped'!I12</f>
        <v>23554.818643159382</v>
      </c>
      <c r="G12" s="402">
        <v>23880</v>
      </c>
      <c r="H12" s="928">
        <f>+'7a-ped'!G12</f>
        <v>24862.57187096619</v>
      </c>
      <c r="I12" s="403">
        <f t="shared" si="1"/>
        <v>1211.9143830312423</v>
      </c>
      <c r="J12" s="404">
        <f t="shared" si="2"/>
        <v>1307.7532278068065</v>
      </c>
      <c r="K12" s="368">
        <f t="shared" si="3"/>
        <v>95.83884477556421</v>
      </c>
    </row>
    <row r="13" spans="1:11" s="72" customFormat="1" ht="18" customHeight="1">
      <c r="A13" s="368" t="s">
        <v>20</v>
      </c>
      <c r="B13" s="405">
        <v>2503.4140000000007</v>
      </c>
      <c r="C13" s="919">
        <f>+'7a-ped'!D13</f>
        <v>2537.2309999999798</v>
      </c>
      <c r="D13" s="362">
        <f t="shared" si="0"/>
        <v>33.81699999997909</v>
      </c>
      <c r="E13" s="407">
        <v>23017.397514694363</v>
      </c>
      <c r="F13" s="929">
        <f>+'7a-ped'!I13</f>
        <v>23545.936867160148</v>
      </c>
      <c r="G13" s="409">
        <v>24664</v>
      </c>
      <c r="H13" s="929">
        <f>+'7a-ped'!G13</f>
        <v>25293.465110787896</v>
      </c>
      <c r="I13" s="410">
        <f t="shared" si="1"/>
        <v>1646.602485305637</v>
      </c>
      <c r="J13" s="411">
        <f t="shared" si="2"/>
        <v>1747.5282436277485</v>
      </c>
      <c r="K13" s="368">
        <f t="shared" si="3"/>
        <v>100.9257583221115</v>
      </c>
    </row>
    <row r="14" spans="1:11" s="337" customFormat="1" ht="20.25" customHeight="1">
      <c r="A14" s="374" t="s">
        <v>21</v>
      </c>
      <c r="B14" s="412">
        <v>1381.6900000000014</v>
      </c>
      <c r="C14" s="920">
        <f>+'7a-ped'!D14</f>
        <v>1365.676999999996</v>
      </c>
      <c r="D14" s="362">
        <f t="shared" si="0"/>
        <v>-16.013000000005377</v>
      </c>
      <c r="E14" s="413">
        <v>22835.506076722108</v>
      </c>
      <c r="F14" s="930">
        <f>+'7a-ped'!I14</f>
        <v>23612.272920544572</v>
      </c>
      <c r="G14" s="414">
        <v>24265</v>
      </c>
      <c r="H14" s="930">
        <f>+'7a-ped'!G14</f>
        <v>25039.76279144422</v>
      </c>
      <c r="I14" s="410">
        <f t="shared" si="1"/>
        <v>1429.4939232778925</v>
      </c>
      <c r="J14" s="411">
        <f t="shared" si="2"/>
        <v>1427.489870899648</v>
      </c>
      <c r="K14" s="368">
        <f t="shared" si="3"/>
        <v>-2.0040523782445234</v>
      </c>
    </row>
    <row r="15" spans="1:11" s="72" customFormat="1" ht="18" customHeight="1">
      <c r="A15" s="374" t="s">
        <v>22</v>
      </c>
      <c r="B15" s="400">
        <v>1058.009</v>
      </c>
      <c r="C15" s="918">
        <f>+'7a-ped'!D15</f>
        <v>1065.4279999999999</v>
      </c>
      <c r="D15" s="362">
        <f t="shared" si="0"/>
        <v>7.418999999999869</v>
      </c>
      <c r="E15" s="401">
        <v>22818.163772058368</v>
      </c>
      <c r="F15" s="928">
        <f>+'7a-ped'!I15</f>
        <v>23462.624085184187</v>
      </c>
      <c r="G15" s="402">
        <v>24172</v>
      </c>
      <c r="H15" s="928">
        <f>+'7a-ped'!G15</f>
        <v>24844.09305445827</v>
      </c>
      <c r="I15" s="410">
        <f t="shared" si="1"/>
        <v>1353.8362279416324</v>
      </c>
      <c r="J15" s="411">
        <f t="shared" si="2"/>
        <v>1381.468969274083</v>
      </c>
      <c r="K15" s="368">
        <f t="shared" si="3"/>
        <v>27.632741332450678</v>
      </c>
    </row>
    <row r="16" spans="1:11" s="72" customFormat="1" ht="18" customHeight="1">
      <c r="A16" s="374" t="s">
        <v>23</v>
      </c>
      <c r="B16" s="412">
        <v>640.018</v>
      </c>
      <c r="C16" s="920">
        <f>+'7a-ped'!D16</f>
        <v>647.4110000000001</v>
      </c>
      <c r="D16" s="362">
        <f t="shared" si="0"/>
        <v>7.393000000000029</v>
      </c>
      <c r="E16" s="413">
        <v>23045.13216355166</v>
      </c>
      <c r="F16" s="930">
        <f>+'7a-ped'!I16</f>
        <v>23648.703809008664</v>
      </c>
      <c r="G16" s="414">
        <v>24560</v>
      </c>
      <c r="H16" s="930">
        <f>+'7a-ped'!G16</f>
        <v>25136.11122021774</v>
      </c>
      <c r="I16" s="410">
        <f t="shared" si="1"/>
        <v>1514.8678364483385</v>
      </c>
      <c r="J16" s="411">
        <f t="shared" si="2"/>
        <v>1487.4074112090748</v>
      </c>
      <c r="K16" s="368">
        <f t="shared" si="3"/>
        <v>-27.460425239263714</v>
      </c>
    </row>
    <row r="17" spans="1:11" s="72" customFormat="1" ht="18" customHeight="1">
      <c r="A17" s="374" t="s">
        <v>24</v>
      </c>
      <c r="B17" s="412">
        <v>1754.7770000000037</v>
      </c>
      <c r="C17" s="920">
        <f>+'7a-ped'!D17</f>
        <v>1723.9860000000008</v>
      </c>
      <c r="D17" s="362">
        <f t="shared" si="0"/>
        <v>-30.791000000002896</v>
      </c>
      <c r="E17" s="413">
        <v>22972.355897053065</v>
      </c>
      <c r="F17" s="930">
        <f>+'7a-ped'!I17</f>
        <v>23920.04407983448</v>
      </c>
      <c r="G17" s="414">
        <v>24580</v>
      </c>
      <c r="H17" s="930">
        <f>+'7a-ped'!G17</f>
        <v>25667.68918716024</v>
      </c>
      <c r="I17" s="410">
        <f t="shared" si="1"/>
        <v>1607.6441029469352</v>
      </c>
      <c r="J17" s="411">
        <f t="shared" si="2"/>
        <v>1747.6451073257595</v>
      </c>
      <c r="K17" s="368">
        <f t="shared" si="3"/>
        <v>140.0010043788243</v>
      </c>
    </row>
    <row r="18" spans="1:11" s="72" customFormat="1" ht="18" customHeight="1">
      <c r="A18" s="374" t="s">
        <v>25</v>
      </c>
      <c r="B18" s="412">
        <v>899.3399999999992</v>
      </c>
      <c r="C18" s="920">
        <f>+'7a-ped'!D18</f>
        <v>889.7600000000002</v>
      </c>
      <c r="D18" s="362">
        <f t="shared" si="0"/>
        <v>-9.579999999999018</v>
      </c>
      <c r="E18" s="413">
        <v>22994.897620619857</v>
      </c>
      <c r="F18" s="930">
        <f>+'7a-ped'!I18</f>
        <v>23794.240337837353</v>
      </c>
      <c r="G18" s="414">
        <v>24491</v>
      </c>
      <c r="H18" s="930">
        <f>+'7a-ped'!G18</f>
        <v>25304.90706849956</v>
      </c>
      <c r="I18" s="410">
        <f t="shared" si="1"/>
        <v>1496.1023793801432</v>
      </c>
      <c r="J18" s="411">
        <f t="shared" si="2"/>
        <v>1510.6667306622076</v>
      </c>
      <c r="K18" s="368">
        <f t="shared" si="3"/>
        <v>14.564351282064308</v>
      </c>
    </row>
    <row r="19" spans="1:11" s="72" customFormat="1" ht="18" customHeight="1">
      <c r="A19" s="374" t="s">
        <v>26</v>
      </c>
      <c r="B19" s="412">
        <v>1318.6140000000005</v>
      </c>
      <c r="C19" s="920">
        <f>+'7a-ped'!D19</f>
        <v>1332.1439999999966</v>
      </c>
      <c r="D19" s="362">
        <f t="shared" si="0"/>
        <v>13.529999999996107</v>
      </c>
      <c r="E19" s="413">
        <v>22432.75937521469</v>
      </c>
      <c r="F19" s="930">
        <f>+'7a-ped'!I19</f>
        <v>22986.078435973846</v>
      </c>
      <c r="G19" s="414">
        <v>23812</v>
      </c>
      <c r="H19" s="930">
        <f>+'7a-ped'!G19</f>
        <v>24494.72931405661</v>
      </c>
      <c r="I19" s="410">
        <f t="shared" si="1"/>
        <v>1379.2406247853105</v>
      </c>
      <c r="J19" s="411">
        <f t="shared" si="2"/>
        <v>1508.6508780827644</v>
      </c>
      <c r="K19" s="368">
        <f t="shared" si="3"/>
        <v>129.4102532974539</v>
      </c>
    </row>
    <row r="20" spans="1:11" s="72" customFormat="1" ht="18" customHeight="1">
      <c r="A20" s="374" t="s">
        <v>27</v>
      </c>
      <c r="B20" s="412">
        <v>1237.7480000000014</v>
      </c>
      <c r="C20" s="920">
        <f>+'7a-ped'!D20</f>
        <v>1224.5650000000032</v>
      </c>
      <c r="D20" s="362">
        <f t="shared" si="0"/>
        <v>-13.182999999998174</v>
      </c>
      <c r="E20" s="413">
        <v>22416.124294542617</v>
      </c>
      <c r="F20" s="930">
        <f>+'7a-ped'!I20</f>
        <v>23490.055175090954</v>
      </c>
      <c r="G20" s="414">
        <v>23863</v>
      </c>
      <c r="H20" s="930">
        <f>+'7a-ped'!G20</f>
        <v>24885.59189672046</v>
      </c>
      <c r="I20" s="410">
        <f t="shared" si="1"/>
        <v>1446.8757054573834</v>
      </c>
      <c r="J20" s="411">
        <f t="shared" si="2"/>
        <v>1395.5367216295053</v>
      </c>
      <c r="K20" s="368">
        <f t="shared" si="3"/>
        <v>-51.33898382787811</v>
      </c>
    </row>
    <row r="21" spans="1:11" s="72" customFormat="1" ht="18" customHeight="1">
      <c r="A21" s="374" t="s">
        <v>28</v>
      </c>
      <c r="B21" s="412">
        <v>1139.6720000000023</v>
      </c>
      <c r="C21" s="920">
        <f>+'7a-ped'!D21</f>
        <v>1165.2730000000038</v>
      </c>
      <c r="D21" s="362">
        <f t="shared" si="0"/>
        <v>25.601000000001477</v>
      </c>
      <c r="E21" s="413">
        <v>22444.53563872474</v>
      </c>
      <c r="F21" s="930">
        <f>+'7a-ped'!I21</f>
        <v>23082.807306867966</v>
      </c>
      <c r="G21" s="414">
        <v>23971</v>
      </c>
      <c r="H21" s="930">
        <f>+'7a-ped'!G21</f>
        <v>24545.88221341614</v>
      </c>
      <c r="I21" s="410">
        <f t="shared" si="1"/>
        <v>1526.4643612752589</v>
      </c>
      <c r="J21" s="411">
        <f t="shared" si="2"/>
        <v>1463.0749065481723</v>
      </c>
      <c r="K21" s="368">
        <f t="shared" si="3"/>
        <v>-63.38945472708656</v>
      </c>
    </row>
    <row r="22" spans="1:11" s="72" customFormat="1" ht="18" customHeight="1">
      <c r="A22" s="374" t="s">
        <v>29</v>
      </c>
      <c r="B22" s="412">
        <v>2389.2299999999977</v>
      </c>
      <c r="C22" s="920">
        <f>+'7a-ped'!D22</f>
        <v>2415.210000000001</v>
      </c>
      <c r="D22" s="362">
        <f t="shared" si="0"/>
        <v>25.9800000000032</v>
      </c>
      <c r="E22" s="413">
        <v>22470.99100318099</v>
      </c>
      <c r="F22" s="930">
        <f>+'7a-ped'!I22</f>
        <v>23408.55792366248</v>
      </c>
      <c r="G22" s="414">
        <v>23944</v>
      </c>
      <c r="H22" s="930">
        <f>+'7a-ped'!G22</f>
        <v>24960.97775468208</v>
      </c>
      <c r="I22" s="410">
        <f t="shared" si="1"/>
        <v>1473.0089968190114</v>
      </c>
      <c r="J22" s="411">
        <f t="shared" si="2"/>
        <v>1552.4198310196007</v>
      </c>
      <c r="K22" s="368">
        <f t="shared" si="3"/>
        <v>79.4108342005893</v>
      </c>
    </row>
    <row r="23" spans="1:11" s="72" customFormat="1" ht="18" customHeight="1">
      <c r="A23" s="374" t="s">
        <v>30</v>
      </c>
      <c r="B23" s="412">
        <v>1387.923999999999</v>
      </c>
      <c r="C23" s="920">
        <f>+'7a-ped'!D23</f>
        <v>1371.369999999998</v>
      </c>
      <c r="D23" s="362">
        <f t="shared" si="0"/>
        <v>-16.554000000000997</v>
      </c>
      <c r="E23" s="413">
        <v>22808.188851089453</v>
      </c>
      <c r="F23" s="930">
        <f>+'7a-ped'!I23</f>
        <v>23650.12930289579</v>
      </c>
      <c r="G23" s="414">
        <v>24328</v>
      </c>
      <c r="H23" s="930">
        <f>+'7a-ped'!G23</f>
        <v>25155.971737201755</v>
      </c>
      <c r="I23" s="410">
        <f t="shared" si="1"/>
        <v>1519.8111489105468</v>
      </c>
      <c r="J23" s="411">
        <f t="shared" si="2"/>
        <v>1505.8424343059633</v>
      </c>
      <c r="K23" s="368">
        <f t="shared" si="3"/>
        <v>-13.96871460458351</v>
      </c>
    </row>
    <row r="24" spans="1:11" s="72" customFormat="1" ht="18" customHeight="1">
      <c r="A24" s="374" t="s">
        <v>31</v>
      </c>
      <c r="B24" s="412">
        <v>1264.0639999999994</v>
      </c>
      <c r="C24" s="920">
        <f>+'7a-ped'!D24</f>
        <v>1250.3809999999976</v>
      </c>
      <c r="D24" s="362">
        <f t="shared" si="0"/>
        <v>-13.683000000001812</v>
      </c>
      <c r="E24" s="413">
        <v>22312.38268652231</v>
      </c>
      <c r="F24" s="930">
        <f>+'7a-ped'!I24</f>
        <v>23225.310811267358</v>
      </c>
      <c r="G24" s="414">
        <v>23832</v>
      </c>
      <c r="H24" s="930">
        <f>+'7a-ped'!G24</f>
        <v>24733.269643090243</v>
      </c>
      <c r="I24" s="410">
        <f t="shared" si="1"/>
        <v>1519.617313477691</v>
      </c>
      <c r="J24" s="411">
        <f t="shared" si="2"/>
        <v>1507.9588318228853</v>
      </c>
      <c r="K24" s="368">
        <f t="shared" si="3"/>
        <v>-11.658481654805655</v>
      </c>
    </row>
    <row r="25" spans="1:11" s="72" customFormat="1" ht="18" customHeight="1" thickBot="1">
      <c r="A25" s="375" t="s">
        <v>32</v>
      </c>
      <c r="B25" s="415">
        <v>2492.1500000000015</v>
      </c>
      <c r="C25" s="921">
        <f>+'7a-ped'!D25</f>
        <v>2448.489999999998</v>
      </c>
      <c r="D25" s="378">
        <f t="shared" si="0"/>
        <v>-43.66000000000349</v>
      </c>
      <c r="E25" s="416">
        <v>22746.503844196544</v>
      </c>
      <c r="F25" s="931">
        <f>+'7a-ped'!I25</f>
        <v>23673.62906604293</v>
      </c>
      <c r="G25" s="417">
        <v>24174</v>
      </c>
      <c r="H25" s="931">
        <f>+'7a-ped'!G25</f>
        <v>25115.401410537655</v>
      </c>
      <c r="I25" s="418">
        <f t="shared" si="1"/>
        <v>1427.4961558034556</v>
      </c>
      <c r="J25" s="419">
        <f t="shared" si="2"/>
        <v>1441.772344494726</v>
      </c>
      <c r="K25" s="420">
        <f t="shared" si="3"/>
        <v>14.276188691270363</v>
      </c>
    </row>
    <row r="26" spans="2:11" ht="6.75" customHeight="1">
      <c r="B26" s="84"/>
      <c r="C26" s="922"/>
      <c r="D26" s="6"/>
      <c r="E26" s="85"/>
      <c r="G26" s="85"/>
      <c r="I26" s="11"/>
      <c r="J26" s="11"/>
      <c r="K26" s="11"/>
    </row>
    <row r="27" spans="1:11" ht="15">
      <c r="A27" s="24"/>
      <c r="E27" s="7"/>
      <c r="F27" s="923"/>
      <c r="H27" s="923"/>
      <c r="I27" s="85"/>
      <c r="J27" s="85"/>
      <c r="K27" s="85"/>
    </row>
  </sheetData>
  <sheetProtection/>
  <printOptions/>
  <pageMargins left="0.5905511811023623" right="0" top="0.7874015748031497" bottom="0" header="0.5118110236220472" footer="0"/>
  <pageSetup fitToHeight="1" fitToWidth="1"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="85" zoomScaleNormal="85" zoomScalePageLayoutView="0" workbookViewId="0" topLeftCell="A1">
      <selection activeCell="I11" sqref="I11"/>
    </sheetView>
  </sheetViews>
  <sheetFormatPr defaultColWidth="9.00390625" defaultRowHeight="12.75"/>
  <cols>
    <col min="1" max="1" width="36.625" style="0" customWidth="1"/>
    <col min="2" max="2" width="11.00390625" style="331" customWidth="1"/>
    <col min="3" max="3" width="11.00390625" style="332" customWidth="1"/>
    <col min="4" max="4" width="19.375" style="332" bestFit="1" customWidth="1"/>
    <col min="5" max="5" width="14.125" style="331" customWidth="1"/>
    <col min="6" max="6" width="13.125" style="85" customWidth="1"/>
    <col min="7" max="7" width="13.25390625" style="7" customWidth="1"/>
    <col min="8" max="8" width="14.75390625" style="85" customWidth="1"/>
    <col min="9" max="10" width="23.00390625" style="0" bestFit="1" customWidth="1"/>
    <col min="11" max="11" width="20.625" style="0" bestFit="1" customWidth="1"/>
  </cols>
  <sheetData>
    <row r="1" spans="1:11" s="2" customFormat="1" ht="15.75">
      <c r="A1" s="113" t="s">
        <v>250</v>
      </c>
      <c r="B1" s="332"/>
      <c r="C1" s="332"/>
      <c r="D1" s="332"/>
      <c r="E1" s="332"/>
      <c r="F1" s="7"/>
      <c r="G1" s="7"/>
      <c r="K1" s="115" t="s">
        <v>146</v>
      </c>
    </row>
    <row r="2" spans="2:7" s="2" customFormat="1" ht="12.75">
      <c r="B2" s="332"/>
      <c r="C2" s="332"/>
      <c r="D2" s="332"/>
      <c r="E2" s="332"/>
      <c r="F2" s="7"/>
      <c r="G2" s="7"/>
    </row>
    <row r="3" spans="1:8" s="2" customFormat="1" ht="26.25">
      <c r="A3" s="4" t="s">
        <v>177</v>
      </c>
      <c r="B3" s="332"/>
      <c r="C3" s="332"/>
      <c r="D3" s="332"/>
      <c r="E3" s="332"/>
      <c r="F3" s="7"/>
      <c r="G3" s="7"/>
      <c r="H3" s="7"/>
    </row>
    <row r="4" spans="2:8" s="2" customFormat="1" ht="4.5" customHeight="1">
      <c r="B4" s="332"/>
      <c r="C4" s="332"/>
      <c r="D4" s="332"/>
      <c r="E4" s="332"/>
      <c r="F4" s="7"/>
      <c r="G4" s="7"/>
      <c r="H4" s="7"/>
    </row>
    <row r="5" spans="1:11" s="2" customFormat="1" ht="20.25" customHeight="1">
      <c r="A5" s="23" t="s">
        <v>361</v>
      </c>
      <c r="B5" s="332"/>
      <c r="C5" s="332"/>
      <c r="D5" s="332"/>
      <c r="E5" s="7"/>
      <c r="F5" s="7"/>
      <c r="G5" s="7"/>
      <c r="H5" s="7"/>
      <c r="I5" s="7"/>
      <c r="J5" s="7"/>
      <c r="K5" s="7"/>
    </row>
    <row r="6" spans="1:15" s="384" customFormat="1" ht="26.25" customHeight="1" thickBot="1">
      <c r="A6" s="383" t="s">
        <v>141</v>
      </c>
      <c r="B6" s="308"/>
      <c r="C6" s="308"/>
      <c r="D6" s="308"/>
      <c r="E6" s="308"/>
      <c r="F6" s="309"/>
      <c r="G6" s="309"/>
      <c r="H6" s="308"/>
      <c r="I6" s="309"/>
      <c r="J6" s="309"/>
      <c r="K6" s="310"/>
      <c r="L6" s="309"/>
      <c r="M6" s="309"/>
      <c r="N6" s="309"/>
      <c r="O6" s="311"/>
    </row>
    <row r="7" spans="1:11" s="2" customFormat="1" ht="15" customHeight="1">
      <c r="A7" s="339"/>
      <c r="B7" s="340" t="s">
        <v>180</v>
      </c>
      <c r="C7" s="341" t="s">
        <v>180</v>
      </c>
      <c r="D7" s="385" t="s">
        <v>181</v>
      </c>
      <c r="E7" s="344" t="s">
        <v>35</v>
      </c>
      <c r="F7" s="131" t="s">
        <v>35</v>
      </c>
      <c r="G7" s="344" t="s">
        <v>35</v>
      </c>
      <c r="H7" s="131" t="s">
        <v>35</v>
      </c>
      <c r="I7" s="386" t="s">
        <v>182</v>
      </c>
      <c r="J7" s="131" t="s">
        <v>182</v>
      </c>
      <c r="K7" s="125" t="s">
        <v>183</v>
      </c>
    </row>
    <row r="8" spans="1:11" s="2" customFormat="1" ht="15">
      <c r="A8" s="345" t="s">
        <v>76</v>
      </c>
      <c r="B8" s="346" t="s">
        <v>184</v>
      </c>
      <c r="C8" s="387" t="s">
        <v>184</v>
      </c>
      <c r="D8" s="388" t="s">
        <v>185</v>
      </c>
      <c r="E8" s="350" t="s">
        <v>167</v>
      </c>
      <c r="F8" s="135" t="s">
        <v>167</v>
      </c>
      <c r="G8" s="350" t="s">
        <v>167</v>
      </c>
      <c r="H8" s="135" t="s">
        <v>167</v>
      </c>
      <c r="I8" s="389" t="s">
        <v>186</v>
      </c>
      <c r="J8" s="135" t="s">
        <v>186</v>
      </c>
      <c r="K8" s="128" t="s">
        <v>187</v>
      </c>
    </row>
    <row r="9" spans="1:11" s="2" customFormat="1" ht="15">
      <c r="A9" s="345" t="s">
        <v>169</v>
      </c>
      <c r="B9" s="346" t="s">
        <v>171</v>
      </c>
      <c r="C9" s="387" t="s">
        <v>171</v>
      </c>
      <c r="D9" s="388" t="s">
        <v>359</v>
      </c>
      <c r="E9" s="350" t="s">
        <v>166</v>
      </c>
      <c r="F9" s="135" t="s">
        <v>166</v>
      </c>
      <c r="G9" s="350" t="s">
        <v>188</v>
      </c>
      <c r="H9" s="350" t="s">
        <v>188</v>
      </c>
      <c r="I9" s="389" t="s">
        <v>189</v>
      </c>
      <c r="J9" s="135" t="s">
        <v>189</v>
      </c>
      <c r="K9" s="128" t="s">
        <v>363</v>
      </c>
    </row>
    <row r="10" spans="1:11" s="2" customFormat="1" ht="15.75" thickBot="1">
      <c r="A10" s="345"/>
      <c r="B10" s="390" t="s">
        <v>319</v>
      </c>
      <c r="C10" s="391" t="s">
        <v>356</v>
      </c>
      <c r="D10" s="392" t="s">
        <v>360</v>
      </c>
      <c r="E10" s="390" t="s">
        <v>319</v>
      </c>
      <c r="F10" s="391" t="s">
        <v>356</v>
      </c>
      <c r="G10" s="390" t="s">
        <v>319</v>
      </c>
      <c r="H10" s="391" t="s">
        <v>356</v>
      </c>
      <c r="I10" s="390" t="s">
        <v>320</v>
      </c>
      <c r="J10" s="393" t="s">
        <v>362</v>
      </c>
      <c r="K10" s="136" t="s">
        <v>364</v>
      </c>
    </row>
    <row r="11" spans="1:11" s="399" customFormat="1" ht="18" customHeight="1" thickBot="1">
      <c r="A11" s="354" t="s">
        <v>18</v>
      </c>
      <c r="B11" s="355">
        <v>10002.816000000006</v>
      </c>
      <c r="C11" s="355">
        <f>+'7b-neped'!D11</f>
        <v>9744.037999999899</v>
      </c>
      <c r="D11" s="395">
        <f aca="true" t="shared" si="0" ref="D11:D25">C11-B11</f>
        <v>-258.77800000010757</v>
      </c>
      <c r="E11" s="396">
        <v>13706.031732081017</v>
      </c>
      <c r="F11" s="359">
        <f>+'7b-neped'!I11</f>
        <v>13491.631146960864</v>
      </c>
      <c r="G11" s="358">
        <v>14723</v>
      </c>
      <c r="H11" s="359">
        <f>+'7b-neped'!G11</f>
        <v>14516.71605523174</v>
      </c>
      <c r="I11" s="397">
        <f aca="true" t="shared" si="1" ref="I11:I25">G11-E11</f>
        <v>1016.9682679189827</v>
      </c>
      <c r="J11" s="359">
        <f aca="true" t="shared" si="2" ref="J11:J25">H11-F11</f>
        <v>1025.0849082708755</v>
      </c>
      <c r="K11" s="398">
        <f aca="true" t="shared" si="3" ref="K11:K25">J11-I11</f>
        <v>8.116640351892784</v>
      </c>
    </row>
    <row r="12" spans="1:11" s="72" customFormat="1" ht="18" customHeight="1">
      <c r="A12" s="361" t="s">
        <v>19</v>
      </c>
      <c r="B12" s="362">
        <v>1150.4880000000003</v>
      </c>
      <c r="C12" s="362">
        <f>+'7b-neped'!D12</f>
        <v>1141.0329999999967</v>
      </c>
      <c r="D12" s="363">
        <f t="shared" si="0"/>
        <v>-9.455000000003565</v>
      </c>
      <c r="E12" s="401">
        <v>13885.326274361447</v>
      </c>
      <c r="F12" s="367">
        <f>+'7b-neped'!I12</f>
        <v>13372.087263701813</v>
      </c>
      <c r="G12" s="402">
        <v>15034</v>
      </c>
      <c r="H12" s="367">
        <f>+'7b-neped'!G12</f>
        <v>14619.899524063656</v>
      </c>
      <c r="I12" s="403">
        <f t="shared" si="1"/>
        <v>1148.6737256385532</v>
      </c>
      <c r="J12" s="404">
        <f t="shared" si="2"/>
        <v>1247.812260361843</v>
      </c>
      <c r="K12" s="368">
        <f t="shared" si="3"/>
        <v>99.13853472328992</v>
      </c>
    </row>
    <row r="13" spans="1:11" s="72" customFormat="1" ht="18" customHeight="1">
      <c r="A13" s="368" t="s">
        <v>20</v>
      </c>
      <c r="B13" s="406">
        <v>1078.8720000000003</v>
      </c>
      <c r="C13" s="406">
        <f>+'7b-neped'!D13</f>
        <v>1068.8699999999862</v>
      </c>
      <c r="D13" s="362">
        <f t="shared" si="0"/>
        <v>-10.00200000001405</v>
      </c>
      <c r="E13" s="407">
        <v>13667.198614200674</v>
      </c>
      <c r="F13" s="408">
        <f>+'7b-neped'!I13</f>
        <v>13427.865702887217</v>
      </c>
      <c r="G13" s="409">
        <v>14611</v>
      </c>
      <c r="H13" s="408">
        <f>+'7b-neped'!G13</f>
        <v>14424.813483681566</v>
      </c>
      <c r="I13" s="410">
        <f t="shared" si="1"/>
        <v>943.8013857993265</v>
      </c>
      <c r="J13" s="411">
        <f t="shared" si="2"/>
        <v>996.9477807943495</v>
      </c>
      <c r="K13" s="368">
        <f t="shared" si="3"/>
        <v>53.146394995023</v>
      </c>
    </row>
    <row r="14" spans="1:11" s="337" customFormat="1" ht="20.25" customHeight="1">
      <c r="A14" s="374" t="s">
        <v>21</v>
      </c>
      <c r="B14" s="370">
        <v>783.5380000000005</v>
      </c>
      <c r="C14" s="370">
        <f>+'7b-neped'!D14</f>
        <v>756.8829999999994</v>
      </c>
      <c r="D14" s="362">
        <f t="shared" si="0"/>
        <v>-26.65500000000111</v>
      </c>
      <c r="E14" s="413">
        <v>13486.472901348676</v>
      </c>
      <c r="F14" s="373">
        <f>+'7b-neped'!I14</f>
        <v>13249.267226628375</v>
      </c>
      <c r="G14" s="414">
        <v>14628</v>
      </c>
      <c r="H14" s="373">
        <f>+'7b-neped'!G14</f>
        <v>14382.783301040115</v>
      </c>
      <c r="I14" s="410">
        <f t="shared" si="1"/>
        <v>1141.5270986513242</v>
      </c>
      <c r="J14" s="411">
        <f t="shared" si="2"/>
        <v>1133.5160744117402</v>
      </c>
      <c r="K14" s="368">
        <f t="shared" si="3"/>
        <v>-8.011024239584003</v>
      </c>
    </row>
    <row r="15" spans="1:11" s="72" customFormat="1" ht="18" customHeight="1">
      <c r="A15" s="374" t="s">
        <v>22</v>
      </c>
      <c r="B15" s="362">
        <v>453.0940000000005</v>
      </c>
      <c r="C15" s="362">
        <f>+'7b-neped'!D15</f>
        <v>446.32200000000057</v>
      </c>
      <c r="D15" s="362">
        <f t="shared" si="0"/>
        <v>-6.7719999999999345</v>
      </c>
      <c r="E15" s="401">
        <v>13707.746320135615</v>
      </c>
      <c r="F15" s="367">
        <f>+'7b-neped'!I15</f>
        <v>13659.92274032171</v>
      </c>
      <c r="G15" s="402">
        <v>14573</v>
      </c>
      <c r="H15" s="367">
        <f>+'7b-neped'!G15</f>
        <v>14542.074342047646</v>
      </c>
      <c r="I15" s="410">
        <f t="shared" si="1"/>
        <v>865.253679864385</v>
      </c>
      <c r="J15" s="411">
        <f t="shared" si="2"/>
        <v>882.1516017259364</v>
      </c>
      <c r="K15" s="368">
        <f t="shared" si="3"/>
        <v>16.897921861551367</v>
      </c>
    </row>
    <row r="16" spans="1:11" s="72" customFormat="1" ht="18" customHeight="1">
      <c r="A16" s="374" t="s">
        <v>23</v>
      </c>
      <c r="B16" s="370">
        <v>290.7130000000002</v>
      </c>
      <c r="C16" s="370">
        <f>+'7b-neped'!D16</f>
        <v>291.5569999999973</v>
      </c>
      <c r="D16" s="362">
        <f t="shared" si="0"/>
        <v>0.8439999999970951</v>
      </c>
      <c r="E16" s="413">
        <v>13897.463120299099</v>
      </c>
      <c r="F16" s="373">
        <f>+'7b-neped'!I16</f>
        <v>13697.435791176595</v>
      </c>
      <c r="G16" s="414">
        <v>14834</v>
      </c>
      <c r="H16" s="373">
        <f>+'7b-neped'!G16</f>
        <v>14626.531520675926</v>
      </c>
      <c r="I16" s="410">
        <f t="shared" si="1"/>
        <v>936.5368797009014</v>
      </c>
      <c r="J16" s="411">
        <f t="shared" si="2"/>
        <v>929.0957294993314</v>
      </c>
      <c r="K16" s="368">
        <f t="shared" si="3"/>
        <v>-7.4411502015700535</v>
      </c>
    </row>
    <row r="17" spans="1:11" s="72" customFormat="1" ht="18" customHeight="1">
      <c r="A17" s="374" t="s">
        <v>24</v>
      </c>
      <c r="B17" s="370">
        <v>802.982</v>
      </c>
      <c r="C17" s="370">
        <f>+'7b-neped'!D17</f>
        <v>791.7369999999883</v>
      </c>
      <c r="D17" s="362">
        <f t="shared" si="0"/>
        <v>-11.245000000011714</v>
      </c>
      <c r="E17" s="413">
        <v>13967.275902855376</v>
      </c>
      <c r="F17" s="373">
        <f>+'7b-neped'!I17</f>
        <v>13831.455602811204</v>
      </c>
      <c r="G17" s="414">
        <v>15121</v>
      </c>
      <c r="H17" s="373">
        <f>+'7b-neped'!G17</f>
        <v>14972.612358389364</v>
      </c>
      <c r="I17" s="410">
        <f t="shared" si="1"/>
        <v>1153.7240971446245</v>
      </c>
      <c r="J17" s="411">
        <f t="shared" si="2"/>
        <v>1141.1567555781603</v>
      </c>
      <c r="K17" s="368">
        <f t="shared" si="3"/>
        <v>-12.567341566464165</v>
      </c>
    </row>
    <row r="18" spans="1:11" s="72" customFormat="1" ht="18" customHeight="1">
      <c r="A18" s="374" t="s">
        <v>25</v>
      </c>
      <c r="B18" s="370">
        <v>430.8809999999994</v>
      </c>
      <c r="C18" s="370">
        <f>+'7b-neped'!D18</f>
        <v>425.2760000000053</v>
      </c>
      <c r="D18" s="362">
        <f t="shared" si="0"/>
        <v>-5.6049999999941065</v>
      </c>
      <c r="E18" s="413">
        <v>13789.582420644463</v>
      </c>
      <c r="F18" s="373">
        <f>+'7b-neped'!I18</f>
        <v>13833.513795048782</v>
      </c>
      <c r="G18" s="414">
        <v>14835</v>
      </c>
      <c r="H18" s="373">
        <f>+'7b-neped'!G18</f>
        <v>14750.784822321973</v>
      </c>
      <c r="I18" s="410">
        <f t="shared" si="1"/>
        <v>1045.4175793555369</v>
      </c>
      <c r="J18" s="411">
        <f t="shared" si="2"/>
        <v>917.2710272731911</v>
      </c>
      <c r="K18" s="368">
        <f t="shared" si="3"/>
        <v>-128.1465520823458</v>
      </c>
    </row>
    <row r="19" spans="1:11" s="72" customFormat="1" ht="18" customHeight="1">
      <c r="A19" s="374" t="s">
        <v>26</v>
      </c>
      <c r="B19" s="370">
        <v>603.4419999999996</v>
      </c>
      <c r="C19" s="370">
        <f>+'7b-neped'!D19</f>
        <v>589.8159999999993</v>
      </c>
      <c r="D19" s="362">
        <f t="shared" si="0"/>
        <v>-13.626000000000204</v>
      </c>
      <c r="E19" s="413">
        <v>13519.82762994676</v>
      </c>
      <c r="F19" s="373">
        <f>+'7b-neped'!I19</f>
        <v>13346.975198457187</v>
      </c>
      <c r="G19" s="414">
        <v>14521</v>
      </c>
      <c r="H19" s="373">
        <f>+'7b-neped'!G19</f>
        <v>14413.700594709819</v>
      </c>
      <c r="I19" s="410">
        <f t="shared" si="1"/>
        <v>1001.1723700532402</v>
      </c>
      <c r="J19" s="411">
        <f t="shared" si="2"/>
        <v>1066.725396252632</v>
      </c>
      <c r="K19" s="368">
        <f t="shared" si="3"/>
        <v>65.55302619939175</v>
      </c>
    </row>
    <row r="20" spans="1:11" s="72" customFormat="1" ht="18" customHeight="1">
      <c r="A20" s="374" t="s">
        <v>27</v>
      </c>
      <c r="B20" s="370">
        <v>577.6070000000004</v>
      </c>
      <c r="C20" s="370">
        <f>+'7b-neped'!D20</f>
        <v>519.3789999999972</v>
      </c>
      <c r="D20" s="362">
        <f t="shared" si="0"/>
        <v>-58.22800000000325</v>
      </c>
      <c r="E20" s="413">
        <v>13715.903567592066</v>
      </c>
      <c r="F20" s="373">
        <f>+'7b-neped'!I20</f>
        <v>13596.881859204535</v>
      </c>
      <c r="G20" s="414">
        <v>14735</v>
      </c>
      <c r="H20" s="373">
        <f>+'7b-neped'!G20</f>
        <v>14555.666790108075</v>
      </c>
      <c r="I20" s="410">
        <f t="shared" si="1"/>
        <v>1019.0964324079341</v>
      </c>
      <c r="J20" s="411">
        <f t="shared" si="2"/>
        <v>958.7849309035391</v>
      </c>
      <c r="K20" s="368">
        <f t="shared" si="3"/>
        <v>-60.31150150439498</v>
      </c>
    </row>
    <row r="21" spans="1:11" s="72" customFormat="1" ht="18" customHeight="1">
      <c r="A21" s="374" t="s">
        <v>28</v>
      </c>
      <c r="B21" s="370">
        <v>472.1040000000007</v>
      </c>
      <c r="C21" s="370">
        <f>+'7b-neped'!D21</f>
        <v>469.0270000000005</v>
      </c>
      <c r="D21" s="362">
        <f t="shared" si="0"/>
        <v>-3.0770000000002256</v>
      </c>
      <c r="E21" s="413">
        <v>13623.30901099274</v>
      </c>
      <c r="F21" s="373">
        <f>+'7b-neped'!I21</f>
        <v>13328.116894360954</v>
      </c>
      <c r="G21" s="414">
        <v>14557</v>
      </c>
      <c r="H21" s="373">
        <f>+'7b-neped'!G21</f>
        <v>14294.44016904049</v>
      </c>
      <c r="I21" s="410">
        <f t="shared" si="1"/>
        <v>933.6909890072602</v>
      </c>
      <c r="J21" s="411">
        <f t="shared" si="2"/>
        <v>966.3232746795366</v>
      </c>
      <c r="K21" s="368">
        <f t="shared" si="3"/>
        <v>32.63228567227634</v>
      </c>
    </row>
    <row r="22" spans="1:11" s="72" customFormat="1" ht="18" customHeight="1">
      <c r="A22" s="374" t="s">
        <v>29</v>
      </c>
      <c r="B22" s="370">
        <v>1034.7610000000004</v>
      </c>
      <c r="C22" s="370">
        <f>+'7b-neped'!D22</f>
        <v>1018.014999999993</v>
      </c>
      <c r="D22" s="362">
        <f t="shared" si="0"/>
        <v>-16.74600000000737</v>
      </c>
      <c r="E22" s="413">
        <v>13756.46963162971</v>
      </c>
      <c r="F22" s="373">
        <f>+'7b-neped'!I22</f>
        <v>13618.932278946604</v>
      </c>
      <c r="G22" s="414">
        <v>14753</v>
      </c>
      <c r="H22" s="373">
        <f>+'7b-neped'!G22</f>
        <v>14581.095587442818</v>
      </c>
      <c r="I22" s="410">
        <f t="shared" si="1"/>
        <v>996.5303683702896</v>
      </c>
      <c r="J22" s="411">
        <f t="shared" si="2"/>
        <v>962.1633084962141</v>
      </c>
      <c r="K22" s="368">
        <f t="shared" si="3"/>
        <v>-34.367059874075494</v>
      </c>
    </row>
    <row r="23" spans="1:11" s="72" customFormat="1" ht="18" customHeight="1">
      <c r="A23" s="374" t="s">
        <v>30</v>
      </c>
      <c r="B23" s="370">
        <v>526.2389999999987</v>
      </c>
      <c r="C23" s="370">
        <f>+'7b-neped'!D23</f>
        <v>510.21799999999894</v>
      </c>
      <c r="D23" s="362">
        <f t="shared" si="0"/>
        <v>-16.02099999999973</v>
      </c>
      <c r="E23" s="413">
        <v>13823.507276384598</v>
      </c>
      <c r="F23" s="373">
        <f>+'7b-neped'!I23</f>
        <v>13660.6210093102</v>
      </c>
      <c r="G23" s="414">
        <v>14752</v>
      </c>
      <c r="H23" s="373">
        <f>+'7b-neped'!G23</f>
        <v>14679.766138374176</v>
      </c>
      <c r="I23" s="410">
        <f t="shared" si="1"/>
        <v>928.4927236154017</v>
      </c>
      <c r="J23" s="411">
        <f t="shared" si="2"/>
        <v>1019.1451290639761</v>
      </c>
      <c r="K23" s="368">
        <f t="shared" si="3"/>
        <v>90.65240544857443</v>
      </c>
    </row>
    <row r="24" spans="1:11" s="72" customFormat="1" ht="18" customHeight="1">
      <c r="A24" s="374" t="s">
        <v>31</v>
      </c>
      <c r="B24" s="370">
        <v>610.8029999999999</v>
      </c>
      <c r="C24" s="370">
        <f>+'7b-neped'!D24</f>
        <v>580.915</v>
      </c>
      <c r="D24" s="362">
        <f t="shared" si="0"/>
        <v>-29.88799999999992</v>
      </c>
      <c r="E24" s="413">
        <v>13345.204118242855</v>
      </c>
      <c r="F24" s="373">
        <f>+'7b-neped'!I24</f>
        <v>13288.203797124821</v>
      </c>
      <c r="G24" s="414">
        <v>14370</v>
      </c>
      <c r="H24" s="373">
        <f>+'7b-neped'!G24</f>
        <v>14286.35473673867</v>
      </c>
      <c r="I24" s="410">
        <f t="shared" si="1"/>
        <v>1024.7958817571453</v>
      </c>
      <c r="J24" s="411">
        <f t="shared" si="2"/>
        <v>998.1509396138499</v>
      </c>
      <c r="K24" s="368">
        <f t="shared" si="3"/>
        <v>-26.64494214329534</v>
      </c>
    </row>
    <row r="25" spans="1:11" s="72" customFormat="1" ht="18" customHeight="1" thickBot="1">
      <c r="A25" s="375" t="s">
        <v>32</v>
      </c>
      <c r="B25" s="377">
        <v>1187.2920000000022</v>
      </c>
      <c r="C25" s="377">
        <f>+'7b-neped'!D25</f>
        <v>1134.9899999999961</v>
      </c>
      <c r="D25" s="378">
        <f t="shared" si="0"/>
        <v>-52.302000000006046</v>
      </c>
      <c r="E25" s="416">
        <v>13659.721271452028</v>
      </c>
      <c r="F25" s="381">
        <f>+'7b-neped'!I25</f>
        <v>13300.96965024739</v>
      </c>
      <c r="G25" s="417">
        <v>14656</v>
      </c>
      <c r="H25" s="381">
        <f>+'7b-neped'!G25</f>
        <v>14270.612701722039</v>
      </c>
      <c r="I25" s="418">
        <f t="shared" si="1"/>
        <v>996.2787285479717</v>
      </c>
      <c r="J25" s="419">
        <f t="shared" si="2"/>
        <v>969.643051474648</v>
      </c>
      <c r="K25" s="420">
        <f t="shared" si="3"/>
        <v>-26.635677073323677</v>
      </c>
    </row>
    <row r="26" spans="2:11" ht="6.75" customHeight="1">
      <c r="B26" s="84"/>
      <c r="C26" s="6"/>
      <c r="D26" s="6"/>
      <c r="E26" s="85"/>
      <c r="G26" s="85"/>
      <c r="I26" s="11"/>
      <c r="J26" s="11"/>
      <c r="K26" s="11"/>
    </row>
    <row r="27" spans="1:11" ht="15">
      <c r="A27" s="24"/>
      <c r="E27" s="7"/>
      <c r="F27" s="7"/>
      <c r="H27" s="7"/>
      <c r="I27" s="85"/>
      <c r="J27" s="85"/>
      <c r="K27" s="85"/>
    </row>
  </sheetData>
  <sheetProtection/>
  <printOptions/>
  <pageMargins left="0.5905511811023623" right="0" top="0.7874015748031497" bottom="0" header="0.5118110236220472" footer="0"/>
  <pageSetup fitToHeight="1" fitToWidth="1"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PageLayoutView="0" workbookViewId="0" topLeftCell="A1">
      <pane xSplit="1" ySplit="11" topLeftCell="B12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2.75"/>
  <cols>
    <col min="1" max="1" width="37.375" style="0" customWidth="1"/>
    <col min="2" max="2" width="14.125" style="331" bestFit="1" customWidth="1"/>
    <col min="3" max="3" width="13.625" style="332" bestFit="1" customWidth="1"/>
    <col min="4" max="4" width="12.00390625" style="332" customWidth="1"/>
    <col min="5" max="5" width="10.625" style="332" customWidth="1"/>
    <col min="6" max="6" width="14.125" style="331" customWidth="1"/>
    <col min="7" max="7" width="13.125" style="85" customWidth="1"/>
    <col min="8" max="8" width="13.125" style="332" customWidth="1"/>
    <col min="9" max="9" width="10.625" style="332" customWidth="1"/>
    <col min="10" max="10" width="12.25390625" style="332" customWidth="1"/>
    <col min="11" max="12" width="10.625" style="332" customWidth="1"/>
    <col min="13" max="13" width="17.00390625" style="332" bestFit="1" customWidth="1"/>
  </cols>
  <sheetData>
    <row r="1" spans="1:13" s="2" customFormat="1" ht="15.75">
      <c r="A1" s="1" t="s">
        <v>250</v>
      </c>
      <c r="B1" s="332"/>
      <c r="C1" s="332"/>
      <c r="D1" s="332"/>
      <c r="E1" s="332"/>
      <c r="F1" s="332"/>
      <c r="G1" s="7"/>
      <c r="H1" s="332"/>
      <c r="M1" s="115" t="s">
        <v>158</v>
      </c>
    </row>
    <row r="2" spans="2:13" s="2" customFormat="1" ht="12.75">
      <c r="B2" s="332"/>
      <c r="C2" s="332"/>
      <c r="D2" s="332"/>
      <c r="E2" s="332"/>
      <c r="F2" s="332"/>
      <c r="G2" s="7"/>
      <c r="H2" s="332"/>
      <c r="I2" s="332"/>
      <c r="J2" s="332"/>
      <c r="K2" s="332"/>
      <c r="L2" s="332"/>
      <c r="M2" s="332"/>
    </row>
    <row r="3" spans="1:13" s="2" customFormat="1" ht="26.25">
      <c r="A3" s="4" t="s">
        <v>268</v>
      </c>
      <c r="B3" s="332"/>
      <c r="C3" s="332"/>
      <c r="D3" s="332"/>
      <c r="E3" s="332"/>
      <c r="F3" s="332"/>
      <c r="G3" s="7"/>
      <c r="H3" s="332"/>
      <c r="I3" s="332"/>
      <c r="J3" s="332"/>
      <c r="K3" s="332"/>
      <c r="L3" s="332"/>
      <c r="M3" s="332"/>
    </row>
    <row r="4" spans="2:13" s="2" customFormat="1" ht="4.5" customHeight="1">
      <c r="B4" s="332"/>
      <c r="C4" s="332"/>
      <c r="D4" s="332"/>
      <c r="E4" s="332"/>
      <c r="F4" s="332"/>
      <c r="G4" s="7"/>
      <c r="H4" s="332"/>
      <c r="I4" s="332"/>
      <c r="J4" s="332"/>
      <c r="K4" s="332"/>
      <c r="L4" s="332"/>
      <c r="M4" s="332"/>
    </row>
    <row r="5" spans="1:13" s="2" customFormat="1" ht="20.25" customHeight="1">
      <c r="A5" s="23" t="s">
        <v>368</v>
      </c>
      <c r="B5" s="332"/>
      <c r="C5" s="332"/>
      <c r="D5" s="332"/>
      <c r="E5" s="332"/>
      <c r="F5" s="7"/>
      <c r="G5" s="7"/>
      <c r="H5" s="332"/>
      <c r="I5" s="332"/>
      <c r="J5" s="332"/>
      <c r="K5" s="332"/>
      <c r="L5" s="332"/>
      <c r="M5" s="332"/>
    </row>
    <row r="6" spans="1:13" s="384" customFormat="1" ht="26.25" customHeight="1" thickBot="1">
      <c r="A6" s="383" t="s">
        <v>141</v>
      </c>
      <c r="B6" s="308"/>
      <c r="C6" s="308"/>
      <c r="D6" s="308"/>
      <c r="E6" s="308"/>
      <c r="F6" s="308"/>
      <c r="G6" s="309"/>
      <c r="H6" s="308"/>
      <c r="I6" s="308"/>
      <c r="J6" s="308"/>
      <c r="K6" s="308"/>
      <c r="L6" s="308"/>
      <c r="M6" s="308"/>
    </row>
    <row r="7" spans="1:13" s="2" customFormat="1" ht="18.75" customHeight="1">
      <c r="A7" s="339"/>
      <c r="B7" s="340" t="s">
        <v>180</v>
      </c>
      <c r="C7" s="814" t="s">
        <v>180</v>
      </c>
      <c r="D7" s="1215" t="s">
        <v>365</v>
      </c>
      <c r="E7" s="1216"/>
      <c r="F7" s="344" t="s">
        <v>35</v>
      </c>
      <c r="G7" s="131" t="s">
        <v>35</v>
      </c>
      <c r="H7" s="1215" t="s">
        <v>366</v>
      </c>
      <c r="I7" s="1216"/>
      <c r="J7" s="386" t="s">
        <v>269</v>
      </c>
      <c r="K7" s="344" t="s">
        <v>269</v>
      </c>
      <c r="L7" s="1215" t="s">
        <v>367</v>
      </c>
      <c r="M7" s="1216"/>
    </row>
    <row r="8" spans="1:13" s="2" customFormat="1" ht="15">
      <c r="A8" s="345" t="s">
        <v>76</v>
      </c>
      <c r="B8" s="346" t="s">
        <v>184</v>
      </c>
      <c r="C8" s="815" t="s">
        <v>184</v>
      </c>
      <c r="D8" s="1217"/>
      <c r="E8" s="1218"/>
      <c r="F8" s="350" t="s">
        <v>167</v>
      </c>
      <c r="G8" s="135" t="s">
        <v>167</v>
      </c>
      <c r="H8" s="1217"/>
      <c r="I8" s="1218"/>
      <c r="J8" s="389" t="s">
        <v>54</v>
      </c>
      <c r="K8" s="135" t="s">
        <v>54</v>
      </c>
      <c r="L8" s="1217"/>
      <c r="M8" s="1218"/>
    </row>
    <row r="9" spans="1:13" s="2" customFormat="1" ht="27.75" customHeight="1" thickBot="1">
      <c r="A9" s="345" t="s">
        <v>169</v>
      </c>
      <c r="B9" s="346" t="s">
        <v>171</v>
      </c>
      <c r="C9" s="815" t="s">
        <v>171</v>
      </c>
      <c r="D9" s="1219"/>
      <c r="E9" s="1220"/>
      <c r="F9" s="350" t="s">
        <v>179</v>
      </c>
      <c r="G9" s="135" t="s">
        <v>270</v>
      </c>
      <c r="H9" s="1219"/>
      <c r="I9" s="1220"/>
      <c r="J9" s="816" t="s">
        <v>271</v>
      </c>
      <c r="K9" s="817" t="s">
        <v>271</v>
      </c>
      <c r="L9" s="1219"/>
      <c r="M9" s="1220"/>
    </row>
    <row r="10" spans="1:13" s="2" customFormat="1" ht="15.75" thickBot="1">
      <c r="A10" s="345" t="s">
        <v>272</v>
      </c>
      <c r="B10" s="818" t="s">
        <v>319</v>
      </c>
      <c r="C10" s="819" t="s">
        <v>356</v>
      </c>
      <c r="D10" s="820" t="s">
        <v>273</v>
      </c>
      <c r="E10" s="820" t="s">
        <v>157</v>
      </c>
      <c r="F10" s="818" t="s">
        <v>319</v>
      </c>
      <c r="G10" s="819" t="s">
        <v>356</v>
      </c>
      <c r="H10" s="820" t="s">
        <v>273</v>
      </c>
      <c r="I10" s="821" t="s">
        <v>157</v>
      </c>
      <c r="J10" s="818" t="s">
        <v>319</v>
      </c>
      <c r="K10" s="819" t="s">
        <v>356</v>
      </c>
      <c r="L10" s="820" t="s">
        <v>273</v>
      </c>
      <c r="M10" s="820" t="s">
        <v>157</v>
      </c>
    </row>
    <row r="11" spans="1:13" s="399" customFormat="1" ht="18" customHeight="1" thickBot="1">
      <c r="A11" s="354" t="s">
        <v>18</v>
      </c>
      <c r="B11" s="355">
        <v>21434.36099999999</v>
      </c>
      <c r="C11" s="822">
        <f>+'8a-ped'!C11</f>
        <v>21443.118999998915</v>
      </c>
      <c r="D11" s="823">
        <f aca="true" t="shared" si="0" ref="D11:D25">+C11-B11</f>
        <v>8.757999998924788</v>
      </c>
      <c r="E11" s="356">
        <f aca="true" t="shared" si="1" ref="E11:E25">+C11/B11*100</f>
        <v>100.04085962720757</v>
      </c>
      <c r="F11" s="359">
        <v>32691.928534748535</v>
      </c>
      <c r="G11" s="359">
        <f>+'7a-ped'!H11</f>
        <v>33816.21649040102</v>
      </c>
      <c r="H11" s="823">
        <f aca="true" t="shared" si="2" ref="H11:H25">+G11-F11</f>
        <v>1124.2879556524858</v>
      </c>
      <c r="I11" s="356">
        <f aca="true" t="shared" si="3" ref="I11:I25">+G11/F11*100</f>
        <v>103.43903833772752</v>
      </c>
      <c r="J11" s="359">
        <v>3649.5163204538753</v>
      </c>
      <c r="K11" s="359">
        <f>+'5a-ped'!T11</f>
        <v>3675.73138885893</v>
      </c>
      <c r="L11" s="356">
        <f aca="true" t="shared" si="4" ref="L11:L25">+K11-J11</f>
        <v>26.215068405054808</v>
      </c>
      <c r="M11" s="356">
        <f aca="true" t="shared" si="5" ref="M11:M25">+K11/J11*100</f>
        <v>100.71831623982968</v>
      </c>
    </row>
    <row r="12" spans="1:13" s="72" customFormat="1" ht="18" customHeight="1">
      <c r="A12" s="361" t="s">
        <v>19</v>
      </c>
      <c r="B12" s="362">
        <v>1967.7109999999993</v>
      </c>
      <c r="C12" s="824">
        <f>+'8a-ped'!C12</f>
        <v>2006.1929999999975</v>
      </c>
      <c r="D12" s="825">
        <f t="shared" si="0"/>
        <v>38.48199999999815</v>
      </c>
      <c r="E12" s="826">
        <f t="shared" si="1"/>
        <v>101.9556733687009</v>
      </c>
      <c r="F12" s="411">
        <v>31653.714603753615</v>
      </c>
      <c r="G12" s="367">
        <f>+'7a-ped'!H12</f>
        <v>33200.89538577147</v>
      </c>
      <c r="H12" s="825">
        <f t="shared" si="2"/>
        <v>1547.1807820178583</v>
      </c>
      <c r="I12" s="826">
        <f t="shared" si="3"/>
        <v>104.88783323343158</v>
      </c>
      <c r="J12" s="411">
        <v>3654.5409412256176</v>
      </c>
      <c r="K12" s="411">
        <f>+'5a-ped'!T12</f>
        <v>3570.5139452352496</v>
      </c>
      <c r="L12" s="826">
        <f t="shared" si="4"/>
        <v>-84.02699599036805</v>
      </c>
      <c r="M12" s="826">
        <f t="shared" si="5"/>
        <v>97.70075100151462</v>
      </c>
    </row>
    <row r="13" spans="1:13" s="72" customFormat="1" ht="18" customHeight="1">
      <c r="A13" s="368" t="s">
        <v>20</v>
      </c>
      <c r="B13" s="406">
        <v>2503.4140000000007</v>
      </c>
      <c r="C13" s="827">
        <f>+'8a-ped'!C13</f>
        <v>2537.2309999999798</v>
      </c>
      <c r="D13" s="828">
        <f t="shared" si="0"/>
        <v>33.81699999997909</v>
      </c>
      <c r="E13" s="829">
        <f t="shared" si="1"/>
        <v>101.35083529931441</v>
      </c>
      <c r="F13" s="830">
        <v>33312.730734908335</v>
      </c>
      <c r="G13" s="408">
        <f>+'7a-ped'!H13</f>
        <v>34515.56907247877</v>
      </c>
      <c r="H13" s="828">
        <f t="shared" si="2"/>
        <v>1202.8383375704361</v>
      </c>
      <c r="I13" s="829">
        <f t="shared" si="3"/>
        <v>103.61074673566158</v>
      </c>
      <c r="J13" s="830">
        <v>3645.0947769725653</v>
      </c>
      <c r="K13" s="830">
        <f>+'5a-ped'!T13</f>
        <v>3672.925064108624</v>
      </c>
      <c r="L13" s="831">
        <f t="shared" si="4"/>
        <v>27.830287136058814</v>
      </c>
      <c r="M13" s="831">
        <f t="shared" si="5"/>
        <v>100.76349968488812</v>
      </c>
    </row>
    <row r="14" spans="1:13" s="337" customFormat="1" ht="20.25" customHeight="1">
      <c r="A14" s="374" t="s">
        <v>21</v>
      </c>
      <c r="B14" s="370">
        <v>1381.6900000000014</v>
      </c>
      <c r="C14" s="832">
        <f>+'8a-ped'!C14</f>
        <v>1365.676999999996</v>
      </c>
      <c r="D14" s="828">
        <f t="shared" si="0"/>
        <v>-16.013000000005377</v>
      </c>
      <c r="E14" s="826">
        <f t="shared" si="1"/>
        <v>98.84105696646822</v>
      </c>
      <c r="F14" s="833">
        <v>32612.998091708923</v>
      </c>
      <c r="G14" s="373">
        <f>+'7a-ped'!H14</f>
        <v>33515.13876756137</v>
      </c>
      <c r="H14" s="828">
        <f t="shared" si="2"/>
        <v>902.1406758524499</v>
      </c>
      <c r="I14" s="826">
        <f t="shared" si="3"/>
        <v>102.76619976279274</v>
      </c>
      <c r="J14" s="411">
        <v>3454.7717794874357</v>
      </c>
      <c r="K14" s="411">
        <f>+'5a-ped'!T14</f>
        <v>3528.939859132152</v>
      </c>
      <c r="L14" s="826">
        <f t="shared" si="4"/>
        <v>74.16807964471627</v>
      </c>
      <c r="M14" s="826">
        <f t="shared" si="5"/>
        <v>102.14683007673868</v>
      </c>
    </row>
    <row r="15" spans="1:13" s="72" customFormat="1" ht="18" customHeight="1">
      <c r="A15" s="374" t="s">
        <v>22</v>
      </c>
      <c r="B15" s="362">
        <v>1058.009</v>
      </c>
      <c r="C15" s="824">
        <f>+'8a-ped'!C15</f>
        <v>1065.4279999999999</v>
      </c>
      <c r="D15" s="828">
        <f t="shared" si="0"/>
        <v>7.418999999999869</v>
      </c>
      <c r="E15" s="826">
        <f t="shared" si="1"/>
        <v>100.70122276842635</v>
      </c>
      <c r="F15" s="411">
        <v>33009.10263208221</v>
      </c>
      <c r="G15" s="367">
        <f>+'7a-ped'!H15</f>
        <v>33883.72732210326</v>
      </c>
      <c r="H15" s="828">
        <f t="shared" si="2"/>
        <v>874.6246900210463</v>
      </c>
      <c r="I15" s="826">
        <f t="shared" si="3"/>
        <v>102.64964697698562</v>
      </c>
      <c r="J15" s="411">
        <v>3507.062822717009</v>
      </c>
      <c r="K15" s="411">
        <f>+'5a-ped'!T15</f>
        <v>3538.9433479628224</v>
      </c>
      <c r="L15" s="826">
        <f t="shared" si="4"/>
        <v>31.88052524581326</v>
      </c>
      <c r="M15" s="826">
        <f t="shared" si="5"/>
        <v>100.90903775773012</v>
      </c>
    </row>
    <row r="16" spans="1:13" s="72" customFormat="1" ht="18" customHeight="1">
      <c r="A16" s="374" t="s">
        <v>23</v>
      </c>
      <c r="B16" s="370">
        <v>640.018</v>
      </c>
      <c r="C16" s="832">
        <f>+'8a-ped'!C16</f>
        <v>647.4110000000001</v>
      </c>
      <c r="D16" s="828">
        <f t="shared" si="0"/>
        <v>7.393000000000029</v>
      </c>
      <c r="E16" s="826">
        <f t="shared" si="1"/>
        <v>101.1551237621442</v>
      </c>
      <c r="F16" s="833">
        <v>33310.507803426386</v>
      </c>
      <c r="G16" s="373">
        <f>+'7a-ped'!H16</f>
        <v>33592.33817466783</v>
      </c>
      <c r="H16" s="828">
        <f t="shared" si="2"/>
        <v>281.83037124144175</v>
      </c>
      <c r="I16" s="826">
        <f t="shared" si="3"/>
        <v>100.8460704739315</v>
      </c>
      <c r="J16" s="411">
        <v>3755.1496270417388</v>
      </c>
      <c r="K16" s="411">
        <f>+'5a-ped'!T16</f>
        <v>3749.170542360261</v>
      </c>
      <c r="L16" s="826">
        <f t="shared" si="4"/>
        <v>-5.979084681477616</v>
      </c>
      <c r="M16" s="826">
        <f t="shared" si="5"/>
        <v>99.84077639307843</v>
      </c>
    </row>
    <row r="17" spans="1:13" s="72" customFormat="1" ht="18" customHeight="1">
      <c r="A17" s="374" t="s">
        <v>24</v>
      </c>
      <c r="B17" s="370">
        <v>1754.7770000000037</v>
      </c>
      <c r="C17" s="832">
        <f>+'8a-ped'!C17</f>
        <v>1723.9860000000008</v>
      </c>
      <c r="D17" s="828">
        <f t="shared" si="0"/>
        <v>-30.791000000002896</v>
      </c>
      <c r="E17" s="826">
        <f t="shared" si="1"/>
        <v>98.24530410416806</v>
      </c>
      <c r="F17" s="833">
        <v>34004.96948235199</v>
      </c>
      <c r="G17" s="373">
        <f>+'7a-ped'!H17</f>
        <v>36043.75228878522</v>
      </c>
      <c r="H17" s="828">
        <f t="shared" si="2"/>
        <v>2038.782806433228</v>
      </c>
      <c r="I17" s="826">
        <f t="shared" si="3"/>
        <v>105.99554370278533</v>
      </c>
      <c r="J17" s="411">
        <v>3761.50031599456</v>
      </c>
      <c r="K17" s="411">
        <f>+'5a-ped'!T17</f>
        <v>3855.2987089222324</v>
      </c>
      <c r="L17" s="826">
        <f t="shared" si="4"/>
        <v>93.79839292767247</v>
      </c>
      <c r="M17" s="826">
        <f t="shared" si="5"/>
        <v>102.49364309578348</v>
      </c>
    </row>
    <row r="18" spans="1:13" s="72" customFormat="1" ht="18" customHeight="1">
      <c r="A18" s="374" t="s">
        <v>25</v>
      </c>
      <c r="B18" s="370">
        <v>899.3399999999992</v>
      </c>
      <c r="C18" s="832">
        <f>+'8a-ped'!C18</f>
        <v>889.7600000000002</v>
      </c>
      <c r="D18" s="828">
        <f t="shared" si="0"/>
        <v>-9.579999999999018</v>
      </c>
      <c r="E18" s="826">
        <f t="shared" si="1"/>
        <v>98.93477439010842</v>
      </c>
      <c r="F18" s="833">
        <v>33376.8801750913</v>
      </c>
      <c r="G18" s="373">
        <f>+'7a-ped'!H18</f>
        <v>34380.07412111106</v>
      </c>
      <c r="H18" s="828">
        <f t="shared" si="2"/>
        <v>1003.1939460197609</v>
      </c>
      <c r="I18" s="826">
        <f t="shared" si="3"/>
        <v>103.00565523427329</v>
      </c>
      <c r="J18" s="411">
        <v>3413.1683501234265</v>
      </c>
      <c r="K18" s="411">
        <f>+'5a-ped'!T18</f>
        <v>3475.51324701792</v>
      </c>
      <c r="L18" s="826">
        <f t="shared" si="4"/>
        <v>62.34489689449356</v>
      </c>
      <c r="M18" s="826">
        <f t="shared" si="5"/>
        <v>101.82659893972821</v>
      </c>
    </row>
    <row r="19" spans="1:13" s="72" customFormat="1" ht="18" customHeight="1">
      <c r="A19" s="374" t="s">
        <v>26</v>
      </c>
      <c r="B19" s="370">
        <v>1318.6140000000005</v>
      </c>
      <c r="C19" s="832">
        <f>+'8a-ped'!C19</f>
        <v>1332.1439999999966</v>
      </c>
      <c r="D19" s="828">
        <f t="shared" si="0"/>
        <v>13.529999999996107</v>
      </c>
      <c r="E19" s="826">
        <f t="shared" si="1"/>
        <v>101.02607738125002</v>
      </c>
      <c r="F19" s="833">
        <v>31183.32121202008</v>
      </c>
      <c r="G19" s="373">
        <f>+'7a-ped'!H19</f>
        <v>32505.848216609385</v>
      </c>
      <c r="H19" s="828">
        <f t="shared" si="2"/>
        <v>1322.5270045893049</v>
      </c>
      <c r="I19" s="826">
        <f t="shared" si="3"/>
        <v>104.2411358161539</v>
      </c>
      <c r="J19" s="411">
        <v>3482.0977435398067</v>
      </c>
      <c r="K19" s="411">
        <f>+'5a-ped'!T19</f>
        <v>3507.1372414193575</v>
      </c>
      <c r="L19" s="826">
        <f t="shared" si="4"/>
        <v>25.03949787955071</v>
      </c>
      <c r="M19" s="826">
        <f t="shared" si="5"/>
        <v>100.71909233237366</v>
      </c>
    </row>
    <row r="20" spans="1:13" s="72" customFormat="1" ht="18" customHeight="1">
      <c r="A20" s="374" t="s">
        <v>27</v>
      </c>
      <c r="B20" s="370">
        <v>1237.7480000000014</v>
      </c>
      <c r="C20" s="832">
        <f>+'8a-ped'!C20</f>
        <v>1224.5650000000032</v>
      </c>
      <c r="D20" s="828">
        <f t="shared" si="0"/>
        <v>-13.182999999998174</v>
      </c>
      <c r="E20" s="826">
        <f t="shared" si="1"/>
        <v>98.93492051693897</v>
      </c>
      <c r="F20" s="833">
        <v>31398.275402855306</v>
      </c>
      <c r="G20" s="373">
        <f>+'7a-ped'!H20</f>
        <v>32264.096366192545</v>
      </c>
      <c r="H20" s="828">
        <f t="shared" si="2"/>
        <v>865.8209633372389</v>
      </c>
      <c r="I20" s="826">
        <f t="shared" si="3"/>
        <v>102.7575430568346</v>
      </c>
      <c r="J20" s="411">
        <v>3538.3607891105426</v>
      </c>
      <c r="K20" s="411">
        <f>+'5a-ped'!T20</f>
        <v>3579.3942474810688</v>
      </c>
      <c r="L20" s="826">
        <f t="shared" si="4"/>
        <v>41.033458370526205</v>
      </c>
      <c r="M20" s="826">
        <f t="shared" si="5"/>
        <v>101.1596742338093</v>
      </c>
    </row>
    <row r="21" spans="1:13" s="72" customFormat="1" ht="18" customHeight="1">
      <c r="A21" s="374" t="s">
        <v>28</v>
      </c>
      <c r="B21" s="370">
        <v>1139.6720000000023</v>
      </c>
      <c r="C21" s="832">
        <f>+'8a-ped'!C21</f>
        <v>1165.2730000000038</v>
      </c>
      <c r="D21" s="828">
        <f t="shared" si="0"/>
        <v>25.601000000001477</v>
      </c>
      <c r="E21" s="826">
        <f t="shared" si="1"/>
        <v>102.246348072077</v>
      </c>
      <c r="F21" s="833">
        <v>32678.170122631804</v>
      </c>
      <c r="G21" s="373">
        <f>+'7a-ped'!H21</f>
        <v>32681.575762360488</v>
      </c>
      <c r="H21" s="828">
        <f t="shared" si="2"/>
        <v>3.4056397286840365</v>
      </c>
      <c r="I21" s="826">
        <f t="shared" si="3"/>
        <v>100.01042175775419</v>
      </c>
      <c r="J21" s="411">
        <v>3674.2718361072234</v>
      </c>
      <c r="K21" s="411">
        <f>+'5a-ped'!T21</f>
        <v>3632.923429388073</v>
      </c>
      <c r="L21" s="826">
        <f t="shared" si="4"/>
        <v>-41.34840671915026</v>
      </c>
      <c r="M21" s="826">
        <f t="shared" si="5"/>
        <v>98.87465030995209</v>
      </c>
    </row>
    <row r="22" spans="1:13" s="72" customFormat="1" ht="18" customHeight="1">
      <c r="A22" s="374" t="s">
        <v>29</v>
      </c>
      <c r="B22" s="370">
        <v>2389.2299999999977</v>
      </c>
      <c r="C22" s="832">
        <f>+'8a-ped'!C22</f>
        <v>2415.210000000001</v>
      </c>
      <c r="D22" s="828">
        <f t="shared" si="0"/>
        <v>25.9800000000032</v>
      </c>
      <c r="E22" s="826">
        <f t="shared" si="1"/>
        <v>101.08737961602705</v>
      </c>
      <c r="F22" s="833">
        <v>32423.32006546051</v>
      </c>
      <c r="G22" s="373">
        <f>+'7a-ped'!H22</f>
        <v>33817.1870492976</v>
      </c>
      <c r="H22" s="828">
        <f t="shared" si="2"/>
        <v>1393.8669838370915</v>
      </c>
      <c r="I22" s="826">
        <f t="shared" si="3"/>
        <v>104.29896439051574</v>
      </c>
      <c r="J22" s="411">
        <v>3709.343891965197</v>
      </c>
      <c r="K22" s="411">
        <f>+'5a-ped'!T22</f>
        <v>3716.2854713806846</v>
      </c>
      <c r="L22" s="826">
        <f t="shared" si="4"/>
        <v>6.9415794154874675</v>
      </c>
      <c r="M22" s="826">
        <f t="shared" si="5"/>
        <v>100.18713766147496</v>
      </c>
    </row>
    <row r="23" spans="1:13" s="72" customFormat="1" ht="18" customHeight="1">
      <c r="A23" s="374" t="s">
        <v>30</v>
      </c>
      <c r="B23" s="370">
        <v>1387.923999999999</v>
      </c>
      <c r="C23" s="832">
        <f>+'8a-ped'!C23</f>
        <v>1371.369999999998</v>
      </c>
      <c r="D23" s="828">
        <f t="shared" si="0"/>
        <v>-16.554000000000997</v>
      </c>
      <c r="E23" s="826">
        <f t="shared" si="1"/>
        <v>98.80728339592075</v>
      </c>
      <c r="F23" s="833">
        <v>33115.99098125448</v>
      </c>
      <c r="G23" s="373">
        <f>+'7a-ped'!H23</f>
        <v>33964.5751450498</v>
      </c>
      <c r="H23" s="828">
        <f t="shared" si="2"/>
        <v>848.5841637953199</v>
      </c>
      <c r="I23" s="826">
        <f t="shared" si="3"/>
        <v>102.56246042667323</v>
      </c>
      <c r="J23" s="411">
        <v>3737.866721088477</v>
      </c>
      <c r="K23" s="411">
        <f>+'5a-ped'!T23</f>
        <v>3751.6702275826456</v>
      </c>
      <c r="L23" s="826">
        <f t="shared" si="4"/>
        <v>13.803506494168687</v>
      </c>
      <c r="M23" s="826">
        <f t="shared" si="5"/>
        <v>100.3692883541377</v>
      </c>
    </row>
    <row r="24" spans="1:13" s="72" customFormat="1" ht="18" customHeight="1">
      <c r="A24" s="374" t="s">
        <v>31</v>
      </c>
      <c r="B24" s="370">
        <v>1264.0639999999994</v>
      </c>
      <c r="C24" s="832">
        <f>+'8a-ped'!C24</f>
        <v>1250.3809999999976</v>
      </c>
      <c r="D24" s="828">
        <f t="shared" si="0"/>
        <v>-13.683000000001812</v>
      </c>
      <c r="E24" s="826">
        <f t="shared" si="1"/>
        <v>98.91753898536768</v>
      </c>
      <c r="F24" s="833">
        <v>32701.57787369419</v>
      </c>
      <c r="G24" s="373">
        <f>+'7a-ped'!H24</f>
        <v>33621.47010924406</v>
      </c>
      <c r="H24" s="828">
        <f t="shared" si="2"/>
        <v>919.8922355498689</v>
      </c>
      <c r="I24" s="826">
        <f t="shared" si="3"/>
        <v>102.81299036732368</v>
      </c>
      <c r="J24" s="411">
        <v>3732.3279280163038</v>
      </c>
      <c r="K24" s="411">
        <f>+'5a-ped'!T24</f>
        <v>3783.521982499744</v>
      </c>
      <c r="L24" s="826">
        <f t="shared" si="4"/>
        <v>51.19405448344014</v>
      </c>
      <c r="M24" s="826">
        <f t="shared" si="5"/>
        <v>101.37163870567636</v>
      </c>
    </row>
    <row r="25" spans="1:13" s="72" customFormat="1" ht="18" customHeight="1" thickBot="1">
      <c r="A25" s="375" t="s">
        <v>32</v>
      </c>
      <c r="B25" s="377">
        <v>2492.1500000000015</v>
      </c>
      <c r="C25" s="834">
        <f>+'8a-ped'!C25</f>
        <v>2448.489999999998</v>
      </c>
      <c r="D25" s="835">
        <f t="shared" si="0"/>
        <v>-43.66000000000349</v>
      </c>
      <c r="E25" s="836">
        <f t="shared" si="1"/>
        <v>98.24809903095706</v>
      </c>
      <c r="F25" s="837">
        <v>32930.050257809504</v>
      </c>
      <c r="G25" s="381">
        <f>+'7a-ped'!H25</f>
        <v>34064.70821472239</v>
      </c>
      <c r="H25" s="835">
        <f t="shared" si="2"/>
        <v>1134.657956912888</v>
      </c>
      <c r="I25" s="836">
        <f t="shared" si="3"/>
        <v>103.44566117582465</v>
      </c>
      <c r="J25" s="419">
        <v>3766.835665589951</v>
      </c>
      <c r="K25" s="419">
        <f>+'5a-ped'!T25</f>
        <v>3855.8518719700796</v>
      </c>
      <c r="L25" s="836">
        <f t="shared" si="4"/>
        <v>89.01620638012855</v>
      </c>
      <c r="M25" s="836">
        <f t="shared" si="5"/>
        <v>102.36315608863143</v>
      </c>
    </row>
    <row r="26" spans="2:13" ht="6.75" customHeight="1">
      <c r="B26" s="84"/>
      <c r="C26" s="6"/>
      <c r="D26" s="6"/>
      <c r="E26" s="6"/>
      <c r="F26" s="85"/>
      <c r="H26" s="6"/>
      <c r="I26" s="6"/>
      <c r="J26" s="6"/>
      <c r="K26" s="6"/>
      <c r="L26" s="6"/>
      <c r="M26" s="6"/>
    </row>
    <row r="27" spans="1:7" ht="15">
      <c r="A27" s="24"/>
      <c r="F27" s="7"/>
      <c r="G27" s="7"/>
    </row>
  </sheetData>
  <sheetProtection/>
  <mergeCells count="3">
    <mergeCell ref="D7:E9"/>
    <mergeCell ref="H7:I9"/>
    <mergeCell ref="L7:M9"/>
  </mergeCells>
  <printOptions/>
  <pageMargins left="0" right="0" top="0" bottom="0" header="0.5118110236220472" footer="0.5118110236220472"/>
  <pageSetup fitToHeight="1" fitToWidth="1" horizontalDpi="300" verticalDpi="3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PageLayoutView="0" workbookViewId="0" topLeftCell="A1">
      <pane xSplit="1" ySplit="11" topLeftCell="B12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2.75"/>
  <cols>
    <col min="1" max="1" width="37.375" style="0" customWidth="1"/>
    <col min="2" max="2" width="14.125" style="331" bestFit="1" customWidth="1"/>
    <col min="3" max="3" width="13.625" style="332" bestFit="1" customWidth="1"/>
    <col min="4" max="4" width="13.125" style="332" customWidth="1"/>
    <col min="5" max="5" width="10.625" style="332" customWidth="1"/>
    <col min="6" max="6" width="14.125" style="331" customWidth="1"/>
    <col min="7" max="7" width="13.125" style="85" customWidth="1"/>
    <col min="8" max="8" width="13.125" style="332" customWidth="1"/>
    <col min="9" max="9" width="10.625" style="332" customWidth="1"/>
    <col min="10" max="10" width="12.25390625" style="332" customWidth="1"/>
    <col min="11" max="12" width="10.625" style="332" customWidth="1"/>
    <col min="13" max="13" width="17.125" style="332" bestFit="1" customWidth="1"/>
  </cols>
  <sheetData>
    <row r="1" spans="1:13" s="2" customFormat="1" ht="15.75">
      <c r="A1" s="1" t="s">
        <v>250</v>
      </c>
      <c r="B1" s="332"/>
      <c r="C1" s="332"/>
      <c r="D1" s="332"/>
      <c r="E1" s="332"/>
      <c r="F1" s="332"/>
      <c r="G1" s="7"/>
      <c r="H1" s="332"/>
      <c r="M1" s="115" t="s">
        <v>345</v>
      </c>
    </row>
    <row r="2" spans="2:13" s="2" customFormat="1" ht="12.75">
      <c r="B2" s="332"/>
      <c r="C2" s="332"/>
      <c r="D2" s="332"/>
      <c r="E2" s="332"/>
      <c r="F2" s="332"/>
      <c r="G2" s="7"/>
      <c r="H2" s="332"/>
      <c r="I2" s="332"/>
      <c r="J2" s="332"/>
      <c r="K2" s="332"/>
      <c r="L2" s="332"/>
      <c r="M2" s="332"/>
    </row>
    <row r="3" spans="1:13" s="2" customFormat="1" ht="26.25">
      <c r="A3" s="4" t="s">
        <v>274</v>
      </c>
      <c r="B3" s="332"/>
      <c r="C3" s="332"/>
      <c r="D3" s="332"/>
      <c r="E3" s="332"/>
      <c r="F3" s="332"/>
      <c r="G3" s="7"/>
      <c r="H3" s="332"/>
      <c r="I3" s="332"/>
      <c r="J3" s="332"/>
      <c r="K3" s="332"/>
      <c r="L3" s="332"/>
      <c r="M3" s="332"/>
    </row>
    <row r="4" spans="2:13" s="2" customFormat="1" ht="4.5" customHeight="1">
      <c r="B4" s="332"/>
      <c r="C4" s="332"/>
      <c r="D4" s="332"/>
      <c r="E4" s="332"/>
      <c r="F4" s="332"/>
      <c r="G4" s="7"/>
      <c r="H4" s="332"/>
      <c r="I4" s="332"/>
      <c r="J4" s="332"/>
      <c r="K4" s="332"/>
      <c r="L4" s="332"/>
      <c r="M4" s="332"/>
    </row>
    <row r="5" spans="1:13" s="2" customFormat="1" ht="20.25" customHeight="1">
      <c r="A5" s="23" t="s">
        <v>368</v>
      </c>
      <c r="B5" s="332"/>
      <c r="C5" s="332"/>
      <c r="D5" s="332"/>
      <c r="E5" s="332"/>
      <c r="F5" s="7"/>
      <c r="G5" s="7"/>
      <c r="H5" s="332"/>
      <c r="I5" s="332"/>
      <c r="J5" s="332"/>
      <c r="K5" s="332"/>
      <c r="L5" s="332"/>
      <c r="M5" s="332"/>
    </row>
    <row r="6" spans="1:13" s="384" customFormat="1" ht="26.25" customHeight="1" thickBot="1">
      <c r="A6" s="383" t="s">
        <v>141</v>
      </c>
      <c r="B6" s="308"/>
      <c r="C6" s="308"/>
      <c r="D6" s="308"/>
      <c r="E6" s="308"/>
      <c r="F6" s="308"/>
      <c r="G6" s="309"/>
      <c r="H6" s="308"/>
      <c r="I6" s="308"/>
      <c r="J6" s="308"/>
      <c r="K6" s="308"/>
      <c r="L6" s="308"/>
      <c r="M6" s="308"/>
    </row>
    <row r="7" spans="1:13" s="2" customFormat="1" ht="15" customHeight="1">
      <c r="A7" s="339"/>
      <c r="B7" s="340" t="s">
        <v>180</v>
      </c>
      <c r="C7" s="814" t="s">
        <v>180</v>
      </c>
      <c r="D7" s="1215" t="s">
        <v>365</v>
      </c>
      <c r="E7" s="1216"/>
      <c r="F7" s="344" t="s">
        <v>35</v>
      </c>
      <c r="G7" s="131" t="s">
        <v>35</v>
      </c>
      <c r="H7" s="1215" t="s">
        <v>366</v>
      </c>
      <c r="I7" s="1216"/>
      <c r="J7" s="386" t="s">
        <v>269</v>
      </c>
      <c r="K7" s="344" t="s">
        <v>269</v>
      </c>
      <c r="L7" s="1215" t="s">
        <v>367</v>
      </c>
      <c r="M7" s="1216"/>
    </row>
    <row r="8" spans="1:13" s="2" customFormat="1" ht="15">
      <c r="A8" s="345" t="s">
        <v>76</v>
      </c>
      <c r="B8" s="346" t="s">
        <v>184</v>
      </c>
      <c r="C8" s="815" t="s">
        <v>184</v>
      </c>
      <c r="D8" s="1217"/>
      <c r="E8" s="1218"/>
      <c r="F8" s="350" t="s">
        <v>167</v>
      </c>
      <c r="G8" s="135" t="s">
        <v>167</v>
      </c>
      <c r="H8" s="1217"/>
      <c r="I8" s="1218"/>
      <c r="J8" s="389" t="s">
        <v>54</v>
      </c>
      <c r="K8" s="135" t="s">
        <v>54</v>
      </c>
      <c r="L8" s="1217"/>
      <c r="M8" s="1218"/>
    </row>
    <row r="9" spans="1:13" s="2" customFormat="1" ht="27.75" customHeight="1" thickBot="1">
      <c r="A9" s="345" t="s">
        <v>169</v>
      </c>
      <c r="B9" s="346" t="s">
        <v>171</v>
      </c>
      <c r="C9" s="815" t="s">
        <v>171</v>
      </c>
      <c r="D9" s="1219"/>
      <c r="E9" s="1220"/>
      <c r="F9" s="350" t="s">
        <v>179</v>
      </c>
      <c r="G9" s="135" t="s">
        <v>270</v>
      </c>
      <c r="H9" s="1219"/>
      <c r="I9" s="1220"/>
      <c r="J9" s="816" t="s">
        <v>271</v>
      </c>
      <c r="K9" s="817" t="s">
        <v>271</v>
      </c>
      <c r="L9" s="1219"/>
      <c r="M9" s="1220"/>
    </row>
    <row r="10" spans="1:13" s="2" customFormat="1" ht="15.75" thickBot="1">
      <c r="A10" s="345" t="s">
        <v>272</v>
      </c>
      <c r="B10" s="818" t="s">
        <v>319</v>
      </c>
      <c r="C10" s="819" t="s">
        <v>356</v>
      </c>
      <c r="D10" s="820" t="s">
        <v>273</v>
      </c>
      <c r="E10" s="820" t="s">
        <v>157</v>
      </c>
      <c r="F10" s="818" t="s">
        <v>319</v>
      </c>
      <c r="G10" s="819" t="s">
        <v>356</v>
      </c>
      <c r="H10" s="820" t="s">
        <v>273</v>
      </c>
      <c r="I10" s="821" t="s">
        <v>157</v>
      </c>
      <c r="J10" s="818" t="s">
        <v>319</v>
      </c>
      <c r="K10" s="819" t="s">
        <v>356</v>
      </c>
      <c r="L10" s="820" t="s">
        <v>273</v>
      </c>
      <c r="M10" s="820" t="s">
        <v>157</v>
      </c>
    </row>
    <row r="11" spans="1:13" s="399" customFormat="1" ht="18" customHeight="1" thickBot="1">
      <c r="A11" s="354" t="s">
        <v>18</v>
      </c>
      <c r="B11" s="355">
        <v>10002.816000000006</v>
      </c>
      <c r="C11" s="822">
        <f>+'7b-neped'!D11</f>
        <v>9744.037999999899</v>
      </c>
      <c r="D11" s="823">
        <f aca="true" t="shared" si="0" ref="D11:D25">+C11-B11</f>
        <v>-258.77800000010757</v>
      </c>
      <c r="E11" s="356">
        <f aca="true" t="shared" si="1" ref="E11:E25">+C11/B11*100</f>
        <v>97.41294851369747</v>
      </c>
      <c r="F11" s="359">
        <v>20138.509803972513</v>
      </c>
      <c r="G11" s="359">
        <f>+'7b-neped'!H11</f>
        <v>19920.93661956882</v>
      </c>
      <c r="H11" s="823">
        <f aca="true" t="shared" si="2" ref="H11:H25">+G11-F11</f>
        <v>-217.57318440369272</v>
      </c>
      <c r="I11" s="356">
        <f aca="true" t="shared" si="3" ref="I11:I25">+G11/F11*100</f>
        <v>98.91961626494938</v>
      </c>
      <c r="J11" s="359">
        <v>1536.3009328573064</v>
      </c>
      <c r="K11" s="359">
        <f>+'5b-neped'!T11</f>
        <v>1521.5378367777446</v>
      </c>
      <c r="L11" s="356">
        <f aca="true" t="shared" si="4" ref="L11:L25">+K11-J11</f>
        <v>-14.76309607956182</v>
      </c>
      <c r="M11" s="356">
        <f aca="true" t="shared" si="5" ref="M11:M25">+K11/J11*100</f>
        <v>99.03904920163626</v>
      </c>
    </row>
    <row r="12" spans="1:13" s="72" customFormat="1" ht="18" customHeight="1">
      <c r="A12" s="361" t="s">
        <v>19</v>
      </c>
      <c r="B12" s="362">
        <v>1150.4880000000003</v>
      </c>
      <c r="C12" s="824">
        <f>+'7b-neped'!D12</f>
        <v>1141.0329999999967</v>
      </c>
      <c r="D12" s="825">
        <f t="shared" si="0"/>
        <v>-9.455000000003565</v>
      </c>
      <c r="E12" s="826">
        <f t="shared" si="1"/>
        <v>99.17817482668192</v>
      </c>
      <c r="F12" s="411">
        <v>20124.691145554436</v>
      </c>
      <c r="G12" s="367">
        <f>+'7b-neped'!H12</f>
        <v>20027.587574884645</v>
      </c>
      <c r="H12" s="825">
        <f t="shared" si="2"/>
        <v>-97.10357066979122</v>
      </c>
      <c r="I12" s="826">
        <f t="shared" si="3"/>
        <v>99.5174903805108</v>
      </c>
      <c r="J12" s="411">
        <v>1552.8910444959008</v>
      </c>
      <c r="K12" s="411">
        <f>+'5b-neped'!T12</f>
        <v>1536.6270446750204</v>
      </c>
      <c r="L12" s="826">
        <f t="shared" si="4"/>
        <v>-16.26399982088037</v>
      </c>
      <c r="M12" s="826">
        <f t="shared" si="5"/>
        <v>98.9526631711525</v>
      </c>
    </row>
    <row r="13" spans="1:13" s="72" customFormat="1" ht="18" customHeight="1">
      <c r="A13" s="368" t="s">
        <v>20</v>
      </c>
      <c r="B13" s="406">
        <v>1078.8720000000003</v>
      </c>
      <c r="C13" s="827">
        <f>+'7b-neped'!D13</f>
        <v>1068.8699999999862</v>
      </c>
      <c r="D13" s="828">
        <f t="shared" si="0"/>
        <v>-10.00200000001405</v>
      </c>
      <c r="E13" s="829">
        <f t="shared" si="1"/>
        <v>99.07292060596492</v>
      </c>
      <c r="F13" s="830">
        <v>19786.25584561159</v>
      </c>
      <c r="G13" s="408">
        <f>+'7b-neped'!H13</f>
        <v>19831.135373494228</v>
      </c>
      <c r="H13" s="828">
        <f t="shared" si="2"/>
        <v>44.87952788263647</v>
      </c>
      <c r="I13" s="829">
        <f t="shared" si="3"/>
        <v>100.22682173036084</v>
      </c>
      <c r="J13" s="374">
        <v>1517.0375781371652</v>
      </c>
      <c r="K13" s="833">
        <f>+'5b-neped'!T13</f>
        <v>1502.348976021426</v>
      </c>
      <c r="L13" s="1180">
        <f t="shared" si="4"/>
        <v>-14.688602115739059</v>
      </c>
      <c r="M13" s="1180">
        <f t="shared" si="5"/>
        <v>99.0317575301084</v>
      </c>
    </row>
    <row r="14" spans="1:13" s="337" customFormat="1" ht="20.25" customHeight="1">
      <c r="A14" s="374" t="s">
        <v>21</v>
      </c>
      <c r="B14" s="370">
        <v>783.5380000000005</v>
      </c>
      <c r="C14" s="832">
        <f>+'7b-neped'!D14</f>
        <v>756.8829999999994</v>
      </c>
      <c r="D14" s="828">
        <f t="shared" si="0"/>
        <v>-26.65500000000111</v>
      </c>
      <c r="E14" s="826">
        <f t="shared" si="1"/>
        <v>96.59812287342783</v>
      </c>
      <c r="F14" s="833">
        <v>19644.00418358778</v>
      </c>
      <c r="G14" s="373">
        <f>+'7b-neped'!H14</f>
        <v>19371.5940905002</v>
      </c>
      <c r="H14" s="828">
        <f t="shared" si="2"/>
        <v>-272.4100930875793</v>
      </c>
      <c r="I14" s="826">
        <f t="shared" si="3"/>
        <v>98.6132659587032</v>
      </c>
      <c r="J14" s="411">
        <v>1391.2871717772457</v>
      </c>
      <c r="K14" s="411">
        <f>+'5b-neped'!T14</f>
        <v>1416.2134922658681</v>
      </c>
      <c r="L14" s="826">
        <f t="shared" si="4"/>
        <v>24.926320488622423</v>
      </c>
      <c r="M14" s="826">
        <f t="shared" si="5"/>
        <v>101.79160140294985</v>
      </c>
    </row>
    <row r="15" spans="1:13" s="72" customFormat="1" ht="18" customHeight="1">
      <c r="A15" s="374" t="s">
        <v>22</v>
      </c>
      <c r="B15" s="362">
        <v>453.0940000000005</v>
      </c>
      <c r="C15" s="824">
        <f>+'7b-neped'!D15</f>
        <v>446.32200000000057</v>
      </c>
      <c r="D15" s="828">
        <f t="shared" si="0"/>
        <v>-6.7719999999999345</v>
      </c>
      <c r="E15" s="826">
        <f t="shared" si="1"/>
        <v>98.50538740305545</v>
      </c>
      <c r="F15" s="411">
        <v>19994.999198106027</v>
      </c>
      <c r="G15" s="367">
        <f>+'7b-neped'!H15</f>
        <v>20005.205322614554</v>
      </c>
      <c r="H15" s="828">
        <f t="shared" si="2"/>
        <v>10.206124508527864</v>
      </c>
      <c r="I15" s="826">
        <f t="shared" si="3"/>
        <v>100.05104338543556</v>
      </c>
      <c r="J15" s="411">
        <v>1409.6964824076226</v>
      </c>
      <c r="K15" s="411">
        <f>+'5b-neped'!T15</f>
        <v>1387.9008130154157</v>
      </c>
      <c r="L15" s="826">
        <f t="shared" si="4"/>
        <v>-21.795669392206946</v>
      </c>
      <c r="M15" s="826">
        <f t="shared" si="5"/>
        <v>98.45387502457393</v>
      </c>
    </row>
    <row r="16" spans="1:13" s="72" customFormat="1" ht="18" customHeight="1">
      <c r="A16" s="374" t="s">
        <v>23</v>
      </c>
      <c r="B16" s="370">
        <v>290.7130000000002</v>
      </c>
      <c r="C16" s="832">
        <f>+'7b-neped'!D16</f>
        <v>291.5569999999973</v>
      </c>
      <c r="D16" s="828">
        <f t="shared" si="0"/>
        <v>0.8439999999970951</v>
      </c>
      <c r="E16" s="826">
        <f t="shared" si="1"/>
        <v>100.290320694292</v>
      </c>
      <c r="F16" s="833">
        <v>19755.8433919363</v>
      </c>
      <c r="G16" s="373">
        <f>+'7b-neped'!H16</f>
        <v>19317.206698290207</v>
      </c>
      <c r="H16" s="828">
        <f t="shared" si="2"/>
        <v>-438.6366936460945</v>
      </c>
      <c r="I16" s="826">
        <f t="shared" si="3"/>
        <v>97.77971162787648</v>
      </c>
      <c r="J16" s="411">
        <v>1476.414759573874</v>
      </c>
      <c r="K16" s="411">
        <f>+'5b-neped'!T16</f>
        <v>1415.6502845069874</v>
      </c>
      <c r="L16" s="826">
        <f t="shared" si="4"/>
        <v>-60.76447506688669</v>
      </c>
      <c r="M16" s="826">
        <f t="shared" si="5"/>
        <v>95.88432216131294</v>
      </c>
    </row>
    <row r="17" spans="1:13" s="72" customFormat="1" ht="18" customHeight="1">
      <c r="A17" s="374" t="s">
        <v>24</v>
      </c>
      <c r="B17" s="370">
        <v>802.982</v>
      </c>
      <c r="C17" s="832">
        <f>+'7b-neped'!D17</f>
        <v>791.7369999999883</v>
      </c>
      <c r="D17" s="828">
        <f t="shared" si="0"/>
        <v>-11.245000000011714</v>
      </c>
      <c r="E17" s="826">
        <f t="shared" si="1"/>
        <v>98.59959500960025</v>
      </c>
      <c r="F17" s="833">
        <v>21481.28071363992</v>
      </c>
      <c r="G17" s="373">
        <f>+'7b-neped'!H17</f>
        <v>21095.127338161154</v>
      </c>
      <c r="H17" s="828">
        <f t="shared" si="2"/>
        <v>-386.153375478767</v>
      </c>
      <c r="I17" s="826">
        <f t="shared" si="3"/>
        <v>98.20237265819271</v>
      </c>
      <c r="J17" s="411">
        <v>1667.1233975356856</v>
      </c>
      <c r="K17" s="411">
        <f>+'5b-neped'!T17</f>
        <v>1642.7017431293705</v>
      </c>
      <c r="L17" s="826">
        <f t="shared" si="4"/>
        <v>-24.421654406315156</v>
      </c>
      <c r="M17" s="826">
        <f t="shared" si="5"/>
        <v>98.53510217405534</v>
      </c>
    </row>
    <row r="18" spans="1:13" s="72" customFormat="1" ht="18" customHeight="1">
      <c r="A18" s="374" t="s">
        <v>25</v>
      </c>
      <c r="B18" s="370">
        <v>430.8809999999994</v>
      </c>
      <c r="C18" s="832">
        <f>+'7b-neped'!D18</f>
        <v>425.2760000000053</v>
      </c>
      <c r="D18" s="828">
        <f t="shared" si="0"/>
        <v>-5.6049999999941065</v>
      </c>
      <c r="E18" s="826">
        <f t="shared" si="1"/>
        <v>98.69917680287733</v>
      </c>
      <c r="F18" s="833">
        <v>20140.781909622376</v>
      </c>
      <c r="G18" s="373">
        <f>+'7b-neped'!H18</f>
        <v>19282.59667447318</v>
      </c>
      <c r="H18" s="828">
        <f t="shared" si="2"/>
        <v>-858.1852351491943</v>
      </c>
      <c r="I18" s="826">
        <f t="shared" si="3"/>
        <v>95.7390669389097</v>
      </c>
      <c r="J18" s="411">
        <v>1239.3193758833665</v>
      </c>
      <c r="K18" s="411">
        <f>+'5b-neped'!T18</f>
        <v>1208.4387550672823</v>
      </c>
      <c r="L18" s="826">
        <f t="shared" si="4"/>
        <v>-30.880620816084274</v>
      </c>
      <c r="M18" s="826">
        <f t="shared" si="5"/>
        <v>97.50825966114884</v>
      </c>
    </row>
    <row r="19" spans="1:13" s="72" customFormat="1" ht="18" customHeight="1">
      <c r="A19" s="374" t="s">
        <v>26</v>
      </c>
      <c r="B19" s="370">
        <v>603.4419999999996</v>
      </c>
      <c r="C19" s="832">
        <f>+'7b-neped'!D19</f>
        <v>589.8159999999993</v>
      </c>
      <c r="D19" s="828">
        <f t="shared" si="0"/>
        <v>-13.626000000000204</v>
      </c>
      <c r="E19" s="826">
        <f t="shared" si="1"/>
        <v>97.74195365917517</v>
      </c>
      <c r="F19" s="833">
        <v>19263.66646117887</v>
      </c>
      <c r="G19" s="373">
        <f>+'7b-neped'!H19</f>
        <v>19454.420107287675</v>
      </c>
      <c r="H19" s="828">
        <f t="shared" si="2"/>
        <v>190.7536461088057</v>
      </c>
      <c r="I19" s="826">
        <f t="shared" si="3"/>
        <v>100.99022502540325</v>
      </c>
      <c r="J19" s="411">
        <v>1479.8468220640934</v>
      </c>
      <c r="K19" s="411">
        <f>+'5b-neped'!T19</f>
        <v>1470.860262635579</v>
      </c>
      <c r="L19" s="826">
        <f t="shared" si="4"/>
        <v>-8.98655942851451</v>
      </c>
      <c r="M19" s="826">
        <f t="shared" si="5"/>
        <v>99.39273718775974</v>
      </c>
    </row>
    <row r="20" spans="1:13" s="72" customFormat="1" ht="18" customHeight="1">
      <c r="A20" s="374" t="s">
        <v>27</v>
      </c>
      <c r="B20" s="370">
        <v>577.6070000000004</v>
      </c>
      <c r="C20" s="832">
        <f>+'7b-neped'!D20</f>
        <v>519.3789999999972</v>
      </c>
      <c r="D20" s="828">
        <f t="shared" si="0"/>
        <v>-58.22800000000325</v>
      </c>
      <c r="E20" s="826">
        <f t="shared" si="1"/>
        <v>89.91909724085698</v>
      </c>
      <c r="F20" s="833">
        <v>19626.862353353205</v>
      </c>
      <c r="G20" s="373">
        <f>+'7b-neped'!H20</f>
        <v>19498.97890878675</v>
      </c>
      <c r="H20" s="828">
        <f t="shared" si="2"/>
        <v>-127.88344456645427</v>
      </c>
      <c r="I20" s="826">
        <f t="shared" si="3"/>
        <v>99.34842644604065</v>
      </c>
      <c r="J20" s="411">
        <v>1455.2765392386161</v>
      </c>
      <c r="K20" s="411">
        <f>+'5b-neped'!T20</f>
        <v>1447.305500094032</v>
      </c>
      <c r="L20" s="826">
        <f t="shared" si="4"/>
        <v>-7.971039144584211</v>
      </c>
      <c r="M20" s="826">
        <f t="shared" si="5"/>
        <v>99.45226636108939</v>
      </c>
    </row>
    <row r="21" spans="1:13" s="72" customFormat="1" ht="18" customHeight="1">
      <c r="A21" s="374" t="s">
        <v>28</v>
      </c>
      <c r="B21" s="370">
        <v>472.1040000000007</v>
      </c>
      <c r="C21" s="832">
        <f>+'7b-neped'!D21</f>
        <v>469.0270000000005</v>
      </c>
      <c r="D21" s="828">
        <f t="shared" si="0"/>
        <v>-3.0770000000002256</v>
      </c>
      <c r="E21" s="826">
        <f t="shared" si="1"/>
        <v>99.34823682917319</v>
      </c>
      <c r="F21" s="833">
        <v>20307.163781709154</v>
      </c>
      <c r="G21" s="373">
        <f>+'7b-neped'!H21</f>
        <v>20053.1522350171</v>
      </c>
      <c r="H21" s="828">
        <f t="shared" si="2"/>
        <v>-254.01154669205425</v>
      </c>
      <c r="I21" s="826">
        <f t="shared" si="3"/>
        <v>98.74915301111204</v>
      </c>
      <c r="J21" s="411">
        <v>1560.7545667903657</v>
      </c>
      <c r="K21" s="411">
        <f>+'5b-neped'!T21</f>
        <v>1526.1235849251025</v>
      </c>
      <c r="L21" s="826">
        <f t="shared" si="4"/>
        <v>-34.630981865263266</v>
      </c>
      <c r="M21" s="826">
        <f t="shared" si="5"/>
        <v>97.78113852093475</v>
      </c>
    </row>
    <row r="22" spans="1:13" s="72" customFormat="1" ht="18" customHeight="1">
      <c r="A22" s="374" t="s">
        <v>29</v>
      </c>
      <c r="B22" s="370">
        <v>1034.7610000000004</v>
      </c>
      <c r="C22" s="832">
        <f>+'7b-neped'!D22</f>
        <v>1018.014999999993</v>
      </c>
      <c r="D22" s="828">
        <f t="shared" si="0"/>
        <v>-16.74600000000737</v>
      </c>
      <c r="E22" s="826">
        <f t="shared" si="1"/>
        <v>98.38165528078393</v>
      </c>
      <c r="F22" s="833">
        <v>20526.3047054666</v>
      </c>
      <c r="G22" s="373">
        <f>+'7b-neped'!H22</f>
        <v>19985.461740085702</v>
      </c>
      <c r="H22" s="828">
        <f t="shared" si="2"/>
        <v>-540.8429653808962</v>
      </c>
      <c r="I22" s="826">
        <f t="shared" si="3"/>
        <v>97.36512259200333</v>
      </c>
      <c r="J22" s="411">
        <v>1698.1179712030114</v>
      </c>
      <c r="K22" s="411">
        <f>+'5b-neped'!T22</f>
        <v>1671.8804077870602</v>
      </c>
      <c r="L22" s="826">
        <f t="shared" si="4"/>
        <v>-26.237563415951172</v>
      </c>
      <c r="M22" s="826">
        <f t="shared" si="5"/>
        <v>98.4549033776868</v>
      </c>
    </row>
    <row r="23" spans="1:13" s="72" customFormat="1" ht="18" customHeight="1">
      <c r="A23" s="374" t="s">
        <v>30</v>
      </c>
      <c r="B23" s="370">
        <v>526.2389999999987</v>
      </c>
      <c r="C23" s="832">
        <f>+'7b-neped'!D23</f>
        <v>510.21799999999894</v>
      </c>
      <c r="D23" s="828">
        <f t="shared" si="0"/>
        <v>-16.02099999999973</v>
      </c>
      <c r="E23" s="826">
        <f t="shared" si="1"/>
        <v>96.95556581705274</v>
      </c>
      <c r="F23" s="833">
        <v>20600.350316111064</v>
      </c>
      <c r="G23" s="373">
        <f>+'7b-neped'!H23</f>
        <v>21105.143618348604</v>
      </c>
      <c r="H23" s="828">
        <f t="shared" si="2"/>
        <v>504.79330223754005</v>
      </c>
      <c r="I23" s="826">
        <f t="shared" si="3"/>
        <v>102.45041125268027</v>
      </c>
      <c r="J23" s="411">
        <v>1613.6113172911969</v>
      </c>
      <c r="K23" s="411">
        <f>+'5b-neped'!T23</f>
        <v>1589.02436474867</v>
      </c>
      <c r="L23" s="826">
        <f t="shared" si="4"/>
        <v>-24.586952542526888</v>
      </c>
      <c r="M23" s="826">
        <f t="shared" si="5"/>
        <v>98.47627788185066</v>
      </c>
    </row>
    <row r="24" spans="1:13" s="72" customFormat="1" ht="18" customHeight="1">
      <c r="A24" s="374" t="s">
        <v>31</v>
      </c>
      <c r="B24" s="370">
        <v>610.8029999999999</v>
      </c>
      <c r="C24" s="832">
        <f>+'7b-neped'!D24</f>
        <v>580.915</v>
      </c>
      <c r="D24" s="828">
        <f t="shared" si="0"/>
        <v>-29.88799999999992</v>
      </c>
      <c r="E24" s="826">
        <f t="shared" si="1"/>
        <v>95.10676928567806</v>
      </c>
      <c r="F24" s="833">
        <v>19971.810469169264</v>
      </c>
      <c r="G24" s="373">
        <f>+'7b-neped'!H24</f>
        <v>19705.98366370296</v>
      </c>
      <c r="H24" s="828">
        <f t="shared" si="2"/>
        <v>-265.8268054663058</v>
      </c>
      <c r="I24" s="826">
        <f t="shared" si="3"/>
        <v>98.6689899452197</v>
      </c>
      <c r="J24" s="411">
        <v>1467.9473070695462</v>
      </c>
      <c r="K24" s="411">
        <f>+'5b-neped'!T24</f>
        <v>1459.8641797853384</v>
      </c>
      <c r="L24" s="826">
        <f t="shared" si="4"/>
        <v>-8.083127284207876</v>
      </c>
      <c r="M24" s="826">
        <f t="shared" si="5"/>
        <v>99.44935848546606</v>
      </c>
    </row>
    <row r="25" spans="1:13" s="72" customFormat="1" ht="18" customHeight="1" thickBot="1">
      <c r="A25" s="375" t="s">
        <v>32</v>
      </c>
      <c r="B25" s="377">
        <v>1187.2920000000022</v>
      </c>
      <c r="C25" s="834">
        <f>+'7b-neped'!D25</f>
        <v>1134.9899999999961</v>
      </c>
      <c r="D25" s="835">
        <f t="shared" si="0"/>
        <v>-52.302000000006046</v>
      </c>
      <c r="E25" s="836">
        <f t="shared" si="1"/>
        <v>95.59484945573574</v>
      </c>
      <c r="F25" s="837">
        <v>20207.407908079895</v>
      </c>
      <c r="G25" s="381">
        <f>+'7b-neped'!H25</f>
        <v>19707.360343850607</v>
      </c>
      <c r="H25" s="835">
        <f t="shared" si="2"/>
        <v>-500.0475642292877</v>
      </c>
      <c r="I25" s="836">
        <f t="shared" si="3"/>
        <v>97.52542450519176</v>
      </c>
      <c r="J25" s="419">
        <v>1649.9633064149314</v>
      </c>
      <c r="K25" s="419">
        <f>+'5b-neped'!T25</f>
        <v>1632.0145258254881</v>
      </c>
      <c r="L25" s="836">
        <f t="shared" si="4"/>
        <v>-17.94878058944323</v>
      </c>
      <c r="M25" s="836">
        <f t="shared" si="5"/>
        <v>98.91217092406481</v>
      </c>
    </row>
    <row r="26" spans="2:13" ht="6.75" customHeight="1">
      <c r="B26" s="84"/>
      <c r="C26" s="6"/>
      <c r="D26" s="6"/>
      <c r="E26" s="6"/>
      <c r="F26" s="85"/>
      <c r="H26" s="6"/>
      <c r="I26" s="6"/>
      <c r="J26" s="6"/>
      <c r="K26" s="6"/>
      <c r="L26" s="6"/>
      <c r="M26" s="6"/>
    </row>
    <row r="27" spans="1:7" ht="15">
      <c r="A27" s="24"/>
      <c r="F27" s="7"/>
      <c r="G27" s="7"/>
    </row>
  </sheetData>
  <sheetProtection/>
  <mergeCells count="3">
    <mergeCell ref="D7:E9"/>
    <mergeCell ref="H7:I9"/>
    <mergeCell ref="L7:M9"/>
  </mergeCells>
  <printOptions/>
  <pageMargins left="0" right="0" top="0" bottom="0" header="0.5118110236220472" footer="0.511811023622047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zoomScalePageLayoutView="0" workbookViewId="0" topLeftCell="A1">
      <selection activeCell="I11" sqref="I11"/>
    </sheetView>
  </sheetViews>
  <sheetFormatPr defaultColWidth="9.00390625" defaultRowHeight="12.75"/>
  <cols>
    <col min="1" max="1" width="22.875" style="0" customWidth="1"/>
    <col min="2" max="2" width="13.75390625" style="0" customWidth="1"/>
    <col min="3" max="3" width="17.125" style="0" customWidth="1"/>
    <col min="4" max="4" width="17.375" style="0" customWidth="1"/>
    <col min="5" max="5" width="10.125" style="0" bestFit="1" customWidth="1"/>
    <col min="6" max="8" width="11.75390625" style="0" bestFit="1" customWidth="1"/>
    <col min="9" max="9" width="12.75390625" style="0" bestFit="1" customWidth="1"/>
    <col min="10" max="10" width="11.75390625" style="0" bestFit="1" customWidth="1"/>
    <col min="11" max="11" width="11.25390625" style="0" bestFit="1" customWidth="1"/>
    <col min="12" max="12" width="11.75390625" style="0" bestFit="1" customWidth="1"/>
  </cols>
  <sheetData>
    <row r="1" spans="1:23" ht="15.75">
      <c r="A1" s="87" t="s">
        <v>250</v>
      </c>
      <c r="H1" s="1030" t="s">
        <v>340</v>
      </c>
      <c r="R1" s="31"/>
      <c r="S1" s="31"/>
      <c r="T1" s="31"/>
      <c r="U1" s="31"/>
      <c r="V1" s="31"/>
      <c r="W1" s="31"/>
    </row>
    <row r="4" spans="1:23" ht="15.75">
      <c r="A4" s="35" t="s">
        <v>66</v>
      </c>
      <c r="R4" s="31"/>
      <c r="S4" s="31"/>
      <c r="T4" s="31"/>
      <c r="U4" s="31"/>
      <c r="V4" s="31"/>
      <c r="W4" s="31"/>
    </row>
    <row r="5" spans="1:23" ht="15.75">
      <c r="A5" s="35" t="s">
        <v>347</v>
      </c>
      <c r="R5" s="31"/>
      <c r="S5" s="31"/>
      <c r="T5" s="31"/>
      <c r="U5" s="31"/>
      <c r="V5" s="31"/>
      <c r="W5" s="31"/>
    </row>
    <row r="6" spans="1:23" ht="15.75">
      <c r="A6" s="35"/>
      <c r="R6" s="31"/>
      <c r="S6" s="31"/>
      <c r="T6" s="31"/>
      <c r="U6" s="31"/>
      <c r="V6" s="31"/>
      <c r="W6" s="31"/>
    </row>
    <row r="7" spans="18:23" ht="12.75">
      <c r="R7" s="31"/>
      <c r="S7" s="31"/>
      <c r="T7" s="31"/>
      <c r="U7" s="31"/>
      <c r="V7" s="31"/>
      <c r="W7" s="31"/>
    </row>
    <row r="8" spans="1:23" ht="16.5" thickBot="1">
      <c r="A8" s="35"/>
      <c r="R8" s="31"/>
      <c r="S8" s="31"/>
      <c r="T8" s="31"/>
      <c r="U8" s="31"/>
      <c r="V8" s="31"/>
      <c r="W8" s="31"/>
    </row>
    <row r="9" spans="1:23" ht="12.75">
      <c r="A9" s="88"/>
      <c r="B9" s="1189" t="s">
        <v>67</v>
      </c>
      <c r="C9" s="1190"/>
      <c r="D9" s="1190"/>
      <c r="E9" s="1191"/>
      <c r="F9" s="838"/>
      <c r="R9" s="31"/>
      <c r="S9" s="31"/>
      <c r="T9" s="31"/>
      <c r="U9" s="31"/>
      <c r="V9" s="31"/>
      <c r="W9" s="31"/>
    </row>
    <row r="10" spans="1:23" ht="12.75">
      <c r="A10" s="89"/>
      <c r="B10" s="740" t="s">
        <v>68</v>
      </c>
      <c r="C10" s="738"/>
      <c r="D10" s="739" t="s">
        <v>69</v>
      </c>
      <c r="E10" s="90"/>
      <c r="F10" s="31"/>
      <c r="R10" s="32"/>
      <c r="S10" s="91"/>
      <c r="T10" s="91"/>
      <c r="U10" s="91"/>
      <c r="V10" s="91"/>
      <c r="W10" s="91"/>
    </row>
    <row r="11" spans="1:23" ht="15">
      <c r="A11" s="92"/>
      <c r="B11" s="93" t="s">
        <v>70</v>
      </c>
      <c r="C11" s="107" t="s">
        <v>280</v>
      </c>
      <c r="D11" s="107" t="s">
        <v>71</v>
      </c>
      <c r="E11" s="108" t="s">
        <v>72</v>
      </c>
      <c r="F11" s="909"/>
      <c r="R11" s="32"/>
      <c r="S11" s="91"/>
      <c r="T11" s="91"/>
      <c r="U11" s="91"/>
      <c r="V11" s="91"/>
      <c r="W11" s="31"/>
    </row>
    <row r="12" spans="1:23" ht="13.5" thickBot="1">
      <c r="A12" s="94"/>
      <c r="B12" s="95" t="s">
        <v>16</v>
      </c>
      <c r="C12" s="96" t="s">
        <v>73</v>
      </c>
      <c r="D12" s="96" t="s">
        <v>74</v>
      </c>
      <c r="E12" s="97" t="s">
        <v>75</v>
      </c>
      <c r="F12" s="909"/>
      <c r="G12" s="430"/>
      <c r="R12" s="32"/>
      <c r="S12" s="91"/>
      <c r="T12" s="91"/>
      <c r="U12" s="91"/>
      <c r="V12" s="91"/>
      <c r="W12" s="31"/>
    </row>
    <row r="13" spans="1:23" ht="12.75">
      <c r="A13" s="88"/>
      <c r="B13" s="98"/>
      <c r="C13" s="99"/>
      <c r="D13" s="99"/>
      <c r="E13" s="100"/>
      <c r="F13" s="910"/>
      <c r="G13" s="430"/>
      <c r="R13" s="31"/>
      <c r="S13" s="101"/>
      <c r="T13" s="101"/>
      <c r="U13" s="101"/>
      <c r="V13" s="101"/>
      <c r="W13" s="101"/>
    </row>
    <row r="14" spans="1:23" ht="12.75">
      <c r="A14" s="102" t="s">
        <v>76</v>
      </c>
      <c r="B14" s="935">
        <f>+C14+D14+E14</f>
        <v>213508.11799999894</v>
      </c>
      <c r="C14" s="936">
        <v>207476.50799999892</v>
      </c>
      <c r="D14" s="936">
        <v>2729.9470000000015</v>
      </c>
      <c r="E14" s="937">
        <v>3301.6629999999996</v>
      </c>
      <c r="F14" s="938"/>
      <c r="G14" s="430"/>
      <c r="H14" s="430"/>
      <c r="I14" s="430"/>
      <c r="R14" s="103"/>
      <c r="S14" s="104"/>
      <c r="T14" s="104"/>
      <c r="U14" s="104"/>
      <c r="V14" s="104"/>
      <c r="W14" s="104"/>
    </row>
    <row r="15" spans="1:23" ht="13.5" thickBot="1">
      <c r="A15" s="105"/>
      <c r="B15" s="939"/>
      <c r="C15" s="940"/>
      <c r="D15" s="940"/>
      <c r="E15" s="941"/>
      <c r="F15" s="942"/>
      <c r="R15" s="31"/>
      <c r="S15" s="101"/>
      <c r="T15" s="101"/>
      <c r="U15" s="101"/>
      <c r="V15" s="101"/>
      <c r="W15" s="101"/>
    </row>
    <row r="16" spans="2:6" ht="13.5" thickBot="1">
      <c r="B16" s="430"/>
      <c r="C16" s="430"/>
      <c r="D16" s="430"/>
      <c r="E16" s="430"/>
      <c r="F16" s="430"/>
    </row>
    <row r="17" spans="1:8" ht="12.75">
      <c r="A17" s="88"/>
      <c r="B17" s="943"/>
      <c r="C17" s="944" t="s">
        <v>77</v>
      </c>
      <c r="D17" s="945"/>
      <c r="E17" s="945"/>
      <c r="F17" s="946"/>
      <c r="G17" s="742" t="s">
        <v>78</v>
      </c>
      <c r="H17" s="106" t="s">
        <v>78</v>
      </c>
    </row>
    <row r="18" spans="1:8" ht="12.75">
      <c r="A18" s="89"/>
      <c r="B18" s="947"/>
      <c r="C18" s="1195" t="s">
        <v>69</v>
      </c>
      <c r="D18" s="1196"/>
      <c r="E18" s="1196"/>
      <c r="F18" s="1198"/>
      <c r="G18" s="741" t="s">
        <v>79</v>
      </c>
      <c r="H18" s="108" t="s">
        <v>80</v>
      </c>
    </row>
    <row r="19" spans="1:8" ht="15">
      <c r="A19" s="92"/>
      <c r="B19" s="948" t="s">
        <v>16</v>
      </c>
      <c r="C19" s="949" t="s">
        <v>280</v>
      </c>
      <c r="D19" s="949" t="s">
        <v>71</v>
      </c>
      <c r="E19" s="950" t="s">
        <v>81</v>
      </c>
      <c r="F19" s="949" t="s">
        <v>72</v>
      </c>
      <c r="G19" s="741" t="s">
        <v>82</v>
      </c>
      <c r="H19" s="108" t="s">
        <v>83</v>
      </c>
    </row>
    <row r="20" spans="1:8" ht="13.5" thickBot="1">
      <c r="A20" s="94"/>
      <c r="B20" s="951"/>
      <c r="C20" s="952" t="s">
        <v>73</v>
      </c>
      <c r="D20" s="952" t="s">
        <v>74</v>
      </c>
      <c r="E20" s="952" t="s">
        <v>84</v>
      </c>
      <c r="F20" s="952" t="s">
        <v>75</v>
      </c>
      <c r="G20" s="870" t="s">
        <v>85</v>
      </c>
      <c r="H20" s="97" t="s">
        <v>73</v>
      </c>
    </row>
    <row r="21" spans="1:9" ht="12.75">
      <c r="A21" s="88"/>
      <c r="B21" s="953"/>
      <c r="C21" s="954"/>
      <c r="D21" s="954"/>
      <c r="E21" s="954"/>
      <c r="F21" s="954"/>
      <c r="G21" s="109"/>
      <c r="H21" s="110"/>
      <c r="I21" s="430"/>
    </row>
    <row r="22" spans="1:12" ht="12.75">
      <c r="A22" s="102" t="s">
        <v>76</v>
      </c>
      <c r="B22" s="935">
        <f>+C22+D22+F22+E22</f>
        <v>56289116.86100029</v>
      </c>
      <c r="C22" s="936">
        <v>54605322.46000029</v>
      </c>
      <c r="D22" s="936">
        <v>533881.7540000004</v>
      </c>
      <c r="E22" s="936">
        <v>127562.129</v>
      </c>
      <c r="F22" s="955">
        <v>1022350.5180000027</v>
      </c>
      <c r="G22" s="866">
        <f>+B22/B14/12*1000</f>
        <v>21969.936236413803</v>
      </c>
      <c r="H22" s="867">
        <f>+C22/C14/12*1000</f>
        <v>21932.33143452261</v>
      </c>
      <c r="I22" s="430"/>
      <c r="J22" s="430"/>
      <c r="L22" s="430"/>
    </row>
    <row r="23" spans="1:8" ht="13.5" thickBot="1">
      <c r="A23" s="105"/>
      <c r="B23" s="939"/>
      <c r="C23" s="940"/>
      <c r="D23" s="940"/>
      <c r="E23" s="940"/>
      <c r="F23" s="940"/>
      <c r="G23" s="111"/>
      <c r="H23" s="112"/>
    </row>
    <row r="24" spans="2:6" ht="13.5" thickBot="1">
      <c r="B24" s="430"/>
      <c r="C24" s="430"/>
      <c r="D24" s="430"/>
      <c r="E24" s="430"/>
      <c r="F24" s="430"/>
    </row>
    <row r="25" spans="1:8" ht="12.75">
      <c r="A25" s="911"/>
      <c r="B25" s="1192" t="s">
        <v>86</v>
      </c>
      <c r="C25" s="1193"/>
      <c r="D25" s="1192"/>
      <c r="E25" s="1194"/>
      <c r="F25" s="639"/>
      <c r="G25" s="639"/>
      <c r="H25" s="31"/>
    </row>
    <row r="26" spans="1:6" ht="12.75">
      <c r="A26" s="89"/>
      <c r="B26" s="956"/>
      <c r="C26" s="1195" t="s">
        <v>69</v>
      </c>
      <c r="D26" s="1196"/>
      <c r="E26" s="1197"/>
      <c r="F26" s="957"/>
    </row>
    <row r="27" spans="1:8" ht="15">
      <c r="A27" s="92"/>
      <c r="B27" s="948" t="s">
        <v>16</v>
      </c>
      <c r="C27" s="949" t="s">
        <v>280</v>
      </c>
      <c r="D27" s="949" t="s">
        <v>71</v>
      </c>
      <c r="E27" s="958" t="s">
        <v>72</v>
      </c>
      <c r="F27" s="959"/>
      <c r="H27" s="430"/>
    </row>
    <row r="28" spans="1:6" ht="13.5" thickBot="1">
      <c r="A28" s="94"/>
      <c r="B28" s="960"/>
      <c r="C28" s="952" t="s">
        <v>73</v>
      </c>
      <c r="D28" s="952" t="s">
        <v>74</v>
      </c>
      <c r="E28" s="961" t="s">
        <v>75</v>
      </c>
      <c r="F28" s="959"/>
    </row>
    <row r="29" spans="1:6" ht="12.75">
      <c r="A29" s="88"/>
      <c r="B29" s="953"/>
      <c r="C29" s="954"/>
      <c r="D29" s="954"/>
      <c r="E29" s="962"/>
      <c r="F29" s="942"/>
    </row>
    <row r="30" spans="1:9" ht="12.75">
      <c r="A30" s="102" t="s">
        <v>76</v>
      </c>
      <c r="B30" s="935">
        <f>+C30+D30+E30+F30</f>
        <v>2001519.477000001</v>
      </c>
      <c r="C30" s="936">
        <v>1370159.449</v>
      </c>
      <c r="D30" s="936">
        <v>207526.39400000015</v>
      </c>
      <c r="E30" s="937">
        <v>423833.6340000009</v>
      </c>
      <c r="F30" s="938"/>
      <c r="G30" s="430"/>
      <c r="I30" s="430"/>
    </row>
    <row r="31" spans="1:9" ht="13.5" thickBot="1">
      <c r="A31" s="105"/>
      <c r="B31" s="939"/>
      <c r="C31" s="940"/>
      <c r="D31" s="940"/>
      <c r="E31" s="941"/>
      <c r="F31" s="942"/>
      <c r="G31" s="430"/>
      <c r="I31" s="430"/>
    </row>
    <row r="33" spans="3:5" ht="12.75">
      <c r="C33" s="430"/>
      <c r="D33" s="430"/>
      <c r="E33" s="430"/>
    </row>
    <row r="34" spans="2:5" s="31" customFormat="1" ht="12.75">
      <c r="B34" s="32"/>
      <c r="C34" s="32"/>
      <c r="D34" s="32"/>
      <c r="E34" s="868"/>
    </row>
    <row r="35" spans="2:5" s="31" customFormat="1" ht="12.75">
      <c r="B35" s="868"/>
      <c r="C35" s="868"/>
      <c r="D35" s="869"/>
      <c r="E35" s="868"/>
    </row>
    <row r="36" spans="3:5" ht="12.75">
      <c r="C36" s="85"/>
      <c r="E36" s="430"/>
    </row>
    <row r="38" ht="12.75">
      <c r="B38" s="430"/>
    </row>
  </sheetData>
  <sheetProtection password="C6A2" sheet="1" objects="1" scenarios="1" selectLockedCells="1" selectUnlockedCells="1"/>
  <mergeCells count="4">
    <mergeCell ref="B9:E9"/>
    <mergeCell ref="B25:E25"/>
    <mergeCell ref="C26:E26"/>
    <mergeCell ref="C18:F18"/>
  </mergeCells>
  <printOptions/>
  <pageMargins left="0" right="0" top="0.7874015748031497" bottom="0" header="0.5118110236220472" footer="0.5118110236220472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05"/>
  <sheetViews>
    <sheetView showGridLines="0" zoomScale="72" zoomScaleNormal="72" workbookViewId="0" topLeftCell="A1">
      <selection activeCell="I11" sqref="I11"/>
    </sheetView>
  </sheetViews>
  <sheetFormatPr defaultColWidth="9.00390625" defaultRowHeight="12.75"/>
  <cols>
    <col min="1" max="1" width="36.00390625" style="0" customWidth="1"/>
    <col min="2" max="2" width="17.625" style="0" bestFit="1" customWidth="1"/>
    <col min="3" max="3" width="10.875" style="0" customWidth="1"/>
    <col min="4" max="4" width="13.875" style="0" bestFit="1" customWidth="1"/>
    <col min="5" max="5" width="10.375" style="0" bestFit="1" customWidth="1"/>
    <col min="6" max="6" width="9.375" style="0" bestFit="1" customWidth="1"/>
    <col min="7" max="7" width="8.875" style="0" bestFit="1" customWidth="1"/>
    <col min="8" max="8" width="12.25390625" style="0" customWidth="1"/>
    <col min="9" max="9" width="9.00390625" style="0" customWidth="1"/>
    <col min="10" max="11" width="13.125" style="0" customWidth="1"/>
    <col min="12" max="12" width="11.25390625" style="0" customWidth="1"/>
    <col min="13" max="13" width="9.75390625" style="0" customWidth="1"/>
    <col min="14" max="14" width="11.125" style="0" customWidth="1"/>
    <col min="15" max="15" width="17.25390625" style="0" bestFit="1" customWidth="1"/>
    <col min="16" max="16" width="13.875" style="0" customWidth="1"/>
    <col min="17" max="17" width="14.75390625" style="0" customWidth="1"/>
    <col min="18" max="18" width="14.875" style="0" bestFit="1" customWidth="1"/>
    <col min="20" max="20" width="8.375" style="0" bestFit="1" customWidth="1"/>
    <col min="21" max="21" width="13.25390625" style="0" customWidth="1"/>
    <col min="22" max="25" width="11.875" style="0" bestFit="1" customWidth="1"/>
  </cols>
  <sheetData>
    <row r="1" spans="1:17" ht="16.5">
      <c r="A1" s="1" t="s">
        <v>250</v>
      </c>
      <c r="Q1" s="434" t="s">
        <v>371</v>
      </c>
    </row>
    <row r="4" ht="21.75">
      <c r="A4" s="435" t="s">
        <v>372</v>
      </c>
    </row>
    <row r="5" spans="1:16" ht="21" thickBot="1">
      <c r="A5" s="10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3"/>
      <c r="P5" s="7"/>
    </row>
    <row r="6" spans="1:21" ht="19.5" customHeight="1" thickBot="1">
      <c r="A6" s="1181" t="s">
        <v>17</v>
      </c>
      <c r="B6" s="124" t="s">
        <v>2</v>
      </c>
      <c r="C6" s="125" t="s">
        <v>35</v>
      </c>
      <c r="D6" s="1221" t="s">
        <v>36</v>
      </c>
      <c r="E6" s="1221"/>
      <c r="F6" s="1221"/>
      <c r="G6" s="1221"/>
      <c r="H6" s="1221"/>
      <c r="I6" s="1221"/>
      <c r="J6" s="1221"/>
      <c r="K6" s="1221"/>
      <c r="L6" s="1221"/>
      <c r="M6" s="1221"/>
      <c r="N6" s="1221"/>
      <c r="O6" s="1222"/>
      <c r="P6" s="126" t="s">
        <v>89</v>
      </c>
      <c r="Q6" s="126" t="s">
        <v>89</v>
      </c>
      <c r="U6" s="1223"/>
    </row>
    <row r="7" spans="1:21" ht="30" customHeight="1">
      <c r="A7" s="1182"/>
      <c r="B7" s="127" t="s">
        <v>38</v>
      </c>
      <c r="C7" s="128" t="s">
        <v>39</v>
      </c>
      <c r="D7" s="129" t="s">
        <v>40</v>
      </c>
      <c r="E7" s="130" t="s">
        <v>41</v>
      </c>
      <c r="F7" s="130" t="s">
        <v>42</v>
      </c>
      <c r="G7" s="130" t="s">
        <v>43</v>
      </c>
      <c r="H7" s="1225" t="s">
        <v>278</v>
      </c>
      <c r="I7" s="130" t="s">
        <v>44</v>
      </c>
      <c r="J7" s="1227" t="s">
        <v>276</v>
      </c>
      <c r="K7" s="1175" t="s">
        <v>369</v>
      </c>
      <c r="L7" s="130" t="s">
        <v>46</v>
      </c>
      <c r="M7" s="130" t="s">
        <v>47</v>
      </c>
      <c r="N7" s="130" t="s">
        <v>48</v>
      </c>
      <c r="O7" s="131" t="s">
        <v>90</v>
      </c>
      <c r="P7" s="132" t="s">
        <v>50</v>
      </c>
      <c r="Q7" s="132" t="s">
        <v>50</v>
      </c>
      <c r="S7" s="865"/>
      <c r="U7" s="1224"/>
    </row>
    <row r="8" spans="1:21" ht="13.5" customHeight="1" thickBot="1">
      <c r="A8" s="1182"/>
      <c r="B8" s="127"/>
      <c r="C8" s="128"/>
      <c r="D8" s="133"/>
      <c r="E8" s="134"/>
      <c r="F8" s="134"/>
      <c r="G8" s="134"/>
      <c r="H8" s="1226"/>
      <c r="I8" s="134"/>
      <c r="J8" s="1228"/>
      <c r="K8" s="1176" t="s">
        <v>9</v>
      </c>
      <c r="L8" s="134"/>
      <c r="M8" s="134"/>
      <c r="N8" s="134"/>
      <c r="O8" s="135"/>
      <c r="P8" s="132"/>
      <c r="Q8" s="132"/>
      <c r="S8" s="865"/>
      <c r="U8" s="1224"/>
    </row>
    <row r="9" spans="1:21" ht="22.5" customHeight="1" thickTop="1">
      <c r="A9" s="1182"/>
      <c r="B9" s="127" t="s">
        <v>15</v>
      </c>
      <c r="C9" s="128" t="s">
        <v>51</v>
      </c>
      <c r="D9" s="133" t="s">
        <v>52</v>
      </c>
      <c r="E9" s="134" t="s">
        <v>53</v>
      </c>
      <c r="F9" s="134" t="s">
        <v>54</v>
      </c>
      <c r="G9" s="134" t="s">
        <v>55</v>
      </c>
      <c r="H9" s="1231" t="s">
        <v>279</v>
      </c>
      <c r="I9" s="134" t="s">
        <v>56</v>
      </c>
      <c r="J9" s="1229"/>
      <c r="K9" s="1177" t="s">
        <v>373</v>
      </c>
      <c r="L9" s="134" t="s">
        <v>58</v>
      </c>
      <c r="M9" s="134" t="s">
        <v>55</v>
      </c>
      <c r="N9" s="134"/>
      <c r="O9" s="135" t="s">
        <v>58</v>
      </c>
      <c r="P9" s="132" t="s">
        <v>59</v>
      </c>
      <c r="Q9" s="132" t="s">
        <v>314</v>
      </c>
      <c r="U9" s="1224"/>
    </row>
    <row r="10" spans="1:17" ht="24" customHeight="1" thickBot="1">
      <c r="A10" s="1183"/>
      <c r="B10" s="136" t="s">
        <v>60</v>
      </c>
      <c r="C10" s="137" t="s">
        <v>33</v>
      </c>
      <c r="D10" s="138"/>
      <c r="E10" s="139"/>
      <c r="F10" s="139"/>
      <c r="G10" s="139"/>
      <c r="H10" s="1232"/>
      <c r="I10" s="139"/>
      <c r="J10" s="1230"/>
      <c r="K10" s="1178"/>
      <c r="L10" s="139" t="s">
        <v>53</v>
      </c>
      <c r="M10" s="139"/>
      <c r="N10" s="139"/>
      <c r="O10" s="140" t="s">
        <v>53</v>
      </c>
      <c r="P10" s="141" t="s">
        <v>62</v>
      </c>
      <c r="Q10" s="141" t="s">
        <v>62</v>
      </c>
    </row>
    <row r="11" spans="1:21" ht="20.25">
      <c r="A11" s="291" t="s">
        <v>120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110"/>
      <c r="U11" s="290"/>
    </row>
    <row r="12" spans="1:21" ht="20.25" hidden="1">
      <c r="A12" s="898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899"/>
      <c r="U12" s="290"/>
    </row>
    <row r="13" spans="1:21" ht="20.25">
      <c r="A13" s="438" t="s">
        <v>356</v>
      </c>
      <c r="B13" s="154">
        <v>207476.50799999892</v>
      </c>
      <c r="C13" s="155">
        <v>21932.33143452261</v>
      </c>
      <c r="D13" s="156">
        <v>15222.96614941744</v>
      </c>
      <c r="E13" s="157">
        <v>3313.252660714107</v>
      </c>
      <c r="F13" s="157">
        <v>451.3526325753159</v>
      </c>
      <c r="G13" s="157">
        <v>208.53887226596365</v>
      </c>
      <c r="H13" s="158">
        <v>299.3781128062334</v>
      </c>
      <c r="I13" s="157">
        <v>27.56832394409373</v>
      </c>
      <c r="J13" s="157">
        <v>68.48964277279377</v>
      </c>
      <c r="K13" s="157">
        <v>2.064840597117959</v>
      </c>
      <c r="L13" s="157">
        <v>19593.61123509306</v>
      </c>
      <c r="M13" s="157">
        <v>1029.32796532962</v>
      </c>
      <c r="N13" s="157">
        <v>1309.3922340997447</v>
      </c>
      <c r="O13" s="159">
        <v>2338.7201994293646</v>
      </c>
      <c r="P13" s="992">
        <v>15.36310451244657</v>
      </c>
      <c r="Q13" s="992">
        <v>10.663345146007138</v>
      </c>
      <c r="U13" s="290"/>
    </row>
    <row r="14" spans="1:21" ht="20.25">
      <c r="A14" s="438" t="s">
        <v>319</v>
      </c>
      <c r="B14" s="154">
        <v>209182.322</v>
      </c>
      <c r="C14" s="155">
        <v>21320</v>
      </c>
      <c r="D14" s="156">
        <v>14712</v>
      </c>
      <c r="E14" s="157">
        <v>3222</v>
      </c>
      <c r="F14" s="157">
        <v>447</v>
      </c>
      <c r="G14" s="157">
        <v>210</v>
      </c>
      <c r="H14" s="158">
        <v>324</v>
      </c>
      <c r="I14" s="157">
        <v>30</v>
      </c>
      <c r="J14" s="157">
        <v>67</v>
      </c>
      <c r="K14" s="157"/>
      <c r="L14" s="157">
        <v>19013</v>
      </c>
      <c r="M14" s="157">
        <v>1177</v>
      </c>
      <c r="N14" s="157">
        <v>1130</v>
      </c>
      <c r="O14" s="159">
        <v>2306</v>
      </c>
      <c r="P14" s="992">
        <v>15.7</v>
      </c>
      <c r="Q14" s="992">
        <v>10.8</v>
      </c>
      <c r="U14" s="290"/>
    </row>
    <row r="15" spans="1:21" ht="20.25">
      <c r="A15" s="438" t="s">
        <v>296</v>
      </c>
      <c r="B15" s="154">
        <v>209100.693</v>
      </c>
      <c r="C15" s="155">
        <v>21826</v>
      </c>
      <c r="D15" s="156">
        <v>14323</v>
      </c>
      <c r="E15" s="157">
        <v>3250</v>
      </c>
      <c r="F15" s="157">
        <v>441</v>
      </c>
      <c r="G15" s="157">
        <v>211</v>
      </c>
      <c r="H15" s="158">
        <v>348</v>
      </c>
      <c r="I15" s="157">
        <v>31</v>
      </c>
      <c r="J15" s="157">
        <v>67</v>
      </c>
      <c r="K15" s="157"/>
      <c r="L15" s="157">
        <v>18672</v>
      </c>
      <c r="M15" s="157">
        <v>1280</v>
      </c>
      <c r="N15" s="157">
        <v>1875</v>
      </c>
      <c r="O15" s="159">
        <v>3155</v>
      </c>
      <c r="P15" s="992">
        <f>+O15/D15*100</f>
        <v>22.027508203588635</v>
      </c>
      <c r="Q15" s="992">
        <f>+O15/C15*100</f>
        <v>14.455236873453678</v>
      </c>
      <c r="U15" s="290"/>
    </row>
    <row r="16" spans="1:21" ht="20.25">
      <c r="A16" s="438" t="s">
        <v>281</v>
      </c>
      <c r="B16" s="154">
        <v>210113.606</v>
      </c>
      <c r="C16" s="155">
        <v>20448</v>
      </c>
      <c r="D16" s="156">
        <v>13596</v>
      </c>
      <c r="E16" s="157">
        <v>3133</v>
      </c>
      <c r="F16" s="157">
        <v>427</v>
      </c>
      <c r="G16" s="157">
        <v>207</v>
      </c>
      <c r="H16" s="158">
        <v>343</v>
      </c>
      <c r="I16" s="157">
        <v>33</v>
      </c>
      <c r="J16" s="157">
        <v>60</v>
      </c>
      <c r="K16" s="157"/>
      <c r="L16" s="157">
        <v>17800</v>
      </c>
      <c r="M16" s="157">
        <v>1238</v>
      </c>
      <c r="N16" s="157">
        <v>1410</v>
      </c>
      <c r="O16" s="159">
        <v>2648</v>
      </c>
      <c r="P16" s="992">
        <f aca="true" t="shared" si="0" ref="P16:P23">+O16/D16*100</f>
        <v>19.476316563695203</v>
      </c>
      <c r="Q16" s="992">
        <f aca="true" t="shared" si="1" ref="Q16:Q23">+O16/C16*100</f>
        <v>12.949921752738655</v>
      </c>
      <c r="R16" s="86"/>
      <c r="U16" s="290"/>
    </row>
    <row r="17" spans="1:21" ht="20.25">
      <c r="A17" s="438" t="s">
        <v>254</v>
      </c>
      <c r="B17" s="154">
        <f>+'[1]6-celkem'!B11</f>
        <v>211548.929</v>
      </c>
      <c r="C17" s="155">
        <f>+'[1]6-celkem'!C11</f>
        <v>19793</v>
      </c>
      <c r="D17" s="156">
        <f>+'[1]6-celkem'!D11</f>
        <v>13595</v>
      </c>
      <c r="E17" s="157">
        <f>+'[1]6-celkem'!E11</f>
        <v>2980</v>
      </c>
      <c r="F17" s="157">
        <f>+'[1]6-celkem'!F11</f>
        <v>421</v>
      </c>
      <c r="G17" s="157">
        <f>+'[1]6-celkem'!G11</f>
        <v>205</v>
      </c>
      <c r="H17" s="158">
        <f>+'[1]6-celkem'!H11</f>
        <v>348</v>
      </c>
      <c r="I17" s="157">
        <f>+'[1]6-celkem'!I11</f>
        <v>34</v>
      </c>
      <c r="J17" s="157">
        <f>+'[1]6-celkem'!J11</f>
        <v>58</v>
      </c>
      <c r="K17" s="157"/>
      <c r="L17" s="157">
        <f>+'[1]6-celkem'!K11</f>
        <v>17639</v>
      </c>
      <c r="M17" s="157">
        <f>+'[1]6-celkem'!L11</f>
        <v>1134</v>
      </c>
      <c r="N17" s="157">
        <f>+'[1]6-celkem'!M11</f>
        <v>1018</v>
      </c>
      <c r="O17" s="159">
        <f>+'[1]6-celkem'!N11</f>
        <v>2153</v>
      </c>
      <c r="P17" s="992">
        <f t="shared" si="0"/>
        <v>15.836704670834866</v>
      </c>
      <c r="Q17" s="992">
        <f t="shared" si="1"/>
        <v>10.87758298388319</v>
      </c>
      <c r="R17" s="86"/>
      <c r="U17" s="290"/>
    </row>
    <row r="18" spans="1:18" ht="20.25">
      <c r="A18" s="438" t="s">
        <v>220</v>
      </c>
      <c r="B18" s="154">
        <v>212848.804</v>
      </c>
      <c r="C18" s="155">
        <v>18785</v>
      </c>
      <c r="D18" s="156">
        <v>12962</v>
      </c>
      <c r="E18" s="157">
        <v>2726</v>
      </c>
      <c r="F18" s="157">
        <v>331</v>
      </c>
      <c r="G18" s="157">
        <v>190</v>
      </c>
      <c r="H18" s="158">
        <v>304</v>
      </c>
      <c r="I18" s="157">
        <v>31</v>
      </c>
      <c r="J18" s="157">
        <v>63</v>
      </c>
      <c r="K18" s="157"/>
      <c r="L18" s="157">
        <v>16606</v>
      </c>
      <c r="M18" s="157">
        <v>1129</v>
      </c>
      <c r="N18" s="157">
        <v>1049</v>
      </c>
      <c r="O18" s="159">
        <v>2179</v>
      </c>
      <c r="P18" s="992">
        <f t="shared" si="0"/>
        <v>16.810677364604228</v>
      </c>
      <c r="Q18" s="992">
        <f t="shared" si="1"/>
        <v>11.599680596220388</v>
      </c>
      <c r="R18" s="86"/>
    </row>
    <row r="19" spans="1:18" ht="20.25">
      <c r="A19" s="438" t="s">
        <v>207</v>
      </c>
      <c r="B19" s="154">
        <v>215453.647</v>
      </c>
      <c r="C19" s="155">
        <v>17704</v>
      </c>
      <c r="D19" s="156">
        <v>12295</v>
      </c>
      <c r="E19" s="157">
        <v>2545</v>
      </c>
      <c r="F19" s="157">
        <v>328</v>
      </c>
      <c r="G19" s="157">
        <v>191</v>
      </c>
      <c r="H19" s="871" t="s">
        <v>277</v>
      </c>
      <c r="I19" s="157">
        <v>45</v>
      </c>
      <c r="J19" s="157">
        <v>360</v>
      </c>
      <c r="K19" s="157"/>
      <c r="L19" s="157">
        <v>15765</v>
      </c>
      <c r="M19" s="157">
        <v>1086</v>
      </c>
      <c r="N19" s="157">
        <v>854</v>
      </c>
      <c r="O19" s="159">
        <v>1940</v>
      </c>
      <c r="P19" s="992">
        <f t="shared" si="0"/>
        <v>15.778771858479057</v>
      </c>
      <c r="Q19" s="992">
        <f t="shared" si="1"/>
        <v>10.95797559873475</v>
      </c>
      <c r="R19" s="86"/>
    </row>
    <row r="20" spans="1:18" ht="20.25">
      <c r="A20" s="436" t="s">
        <v>190</v>
      </c>
      <c r="B20" s="148">
        <v>219405.399</v>
      </c>
      <c r="C20" s="149">
        <v>16686</v>
      </c>
      <c r="D20" s="150">
        <v>11089</v>
      </c>
      <c r="E20" s="151">
        <v>2338</v>
      </c>
      <c r="F20" s="151">
        <v>325</v>
      </c>
      <c r="G20" s="151">
        <v>191</v>
      </c>
      <c r="H20" s="152">
        <v>449</v>
      </c>
      <c r="I20" s="151">
        <v>239</v>
      </c>
      <c r="J20" s="151">
        <v>55</v>
      </c>
      <c r="K20" s="151"/>
      <c r="L20" s="151">
        <v>14687</v>
      </c>
      <c r="M20" s="151">
        <v>1135</v>
      </c>
      <c r="N20" s="151">
        <v>863</v>
      </c>
      <c r="O20" s="153">
        <v>1999</v>
      </c>
      <c r="P20" s="992">
        <f t="shared" si="0"/>
        <v>18.02687347822166</v>
      </c>
      <c r="Q20" s="992">
        <f t="shared" si="1"/>
        <v>11.980103080426705</v>
      </c>
      <c r="R20" s="86"/>
    </row>
    <row r="21" spans="1:18" ht="20.25">
      <c r="A21" s="436" t="s">
        <v>97</v>
      </c>
      <c r="B21" s="148">
        <v>223108.284</v>
      </c>
      <c r="C21" s="149">
        <v>15691</v>
      </c>
      <c r="D21" s="150">
        <v>9641</v>
      </c>
      <c r="E21" s="151">
        <v>2189</v>
      </c>
      <c r="F21" s="151">
        <v>319</v>
      </c>
      <c r="G21" s="151">
        <v>190</v>
      </c>
      <c r="H21" s="152">
        <v>1139</v>
      </c>
      <c r="I21" s="151">
        <v>226</v>
      </c>
      <c r="J21" s="151">
        <v>49</v>
      </c>
      <c r="K21" s="151"/>
      <c r="L21" s="151">
        <v>13753</v>
      </c>
      <c r="M21" s="151">
        <v>1256</v>
      </c>
      <c r="N21" s="151">
        <v>682</v>
      </c>
      <c r="O21" s="153">
        <v>1938</v>
      </c>
      <c r="P21" s="992">
        <f t="shared" si="0"/>
        <v>20.101649206513848</v>
      </c>
      <c r="Q21" s="992">
        <f t="shared" si="1"/>
        <v>12.351029252437703</v>
      </c>
      <c r="R21" s="86"/>
    </row>
    <row r="22" spans="1:18" s="161" customFormat="1" ht="20.25">
      <c r="A22" s="437" t="s">
        <v>121</v>
      </c>
      <c r="B22" s="154">
        <v>224999.82999999903</v>
      </c>
      <c r="C22" s="155">
        <v>14064.377013825671</v>
      </c>
      <c r="D22" s="156">
        <v>8615.480499103778</v>
      </c>
      <c r="E22" s="157">
        <v>2010.7944607484203</v>
      </c>
      <c r="F22" s="157">
        <v>276.73338390226206</v>
      </c>
      <c r="G22" s="157">
        <v>190.24621300084328</v>
      </c>
      <c r="H22" s="158">
        <v>1039.6608692252498</v>
      </c>
      <c r="I22" s="157">
        <v>209.2129632572027</v>
      </c>
      <c r="J22" s="157">
        <v>47</v>
      </c>
      <c r="K22" s="157"/>
      <c r="L22" s="157">
        <v>12389.57474249352</v>
      </c>
      <c r="M22" s="157">
        <v>1231.9387737611448</v>
      </c>
      <c r="N22" s="157">
        <v>442.86349757094086</v>
      </c>
      <c r="O22" s="159">
        <v>1674.8022713320856</v>
      </c>
      <c r="P22" s="992">
        <f t="shared" si="0"/>
        <v>19.43945287214458</v>
      </c>
      <c r="Q22" s="992">
        <f t="shared" si="1"/>
        <v>11.908115586532618</v>
      </c>
      <c r="R22" s="86"/>
    </row>
    <row r="23" spans="1:18" s="161" customFormat="1" ht="21" thickBot="1">
      <c r="A23" s="438" t="s">
        <v>122</v>
      </c>
      <c r="B23" s="154">
        <v>226936.719</v>
      </c>
      <c r="C23" s="155">
        <v>12904</v>
      </c>
      <c r="D23" s="156">
        <v>7805</v>
      </c>
      <c r="E23" s="157">
        <v>1789</v>
      </c>
      <c r="F23" s="157">
        <v>267</v>
      </c>
      <c r="G23" s="157">
        <v>188</v>
      </c>
      <c r="H23" s="158">
        <v>944</v>
      </c>
      <c r="I23" s="157">
        <v>200</v>
      </c>
      <c r="J23" s="157">
        <v>45</v>
      </c>
      <c r="K23" s="157"/>
      <c r="L23" s="157">
        <v>11238</v>
      </c>
      <c r="M23" s="157">
        <v>1241</v>
      </c>
      <c r="N23" s="157">
        <v>426</v>
      </c>
      <c r="O23" s="159">
        <v>1666</v>
      </c>
      <c r="P23" s="992">
        <f t="shared" si="0"/>
        <v>21.345291479820627</v>
      </c>
      <c r="Q23" s="992">
        <f t="shared" si="1"/>
        <v>12.910725356478611</v>
      </c>
      <c r="R23" s="86"/>
    </row>
    <row r="24" spans="1:16" s="161" customFormat="1" ht="21" hidden="1" thickBot="1">
      <c r="A24" s="437" t="s">
        <v>123</v>
      </c>
      <c r="B24" s="154">
        <v>224158.664</v>
      </c>
      <c r="C24" s="155">
        <v>11598</v>
      </c>
      <c r="D24" s="156">
        <v>6887</v>
      </c>
      <c r="E24" s="157">
        <v>1513</v>
      </c>
      <c r="F24" s="157">
        <v>261</v>
      </c>
      <c r="G24" s="157">
        <v>190</v>
      </c>
      <c r="H24" s="158">
        <v>853</v>
      </c>
      <c r="I24" s="157">
        <v>181</v>
      </c>
      <c r="J24" s="157">
        <v>50</v>
      </c>
      <c r="K24" s="157"/>
      <c r="L24" s="157">
        <v>9934</v>
      </c>
      <c r="M24" s="157">
        <v>1302</v>
      </c>
      <c r="N24" s="157">
        <v>362</v>
      </c>
      <c r="O24" s="159">
        <v>1663</v>
      </c>
      <c r="P24" s="458">
        <v>24.146943516770726</v>
      </c>
    </row>
    <row r="25" spans="1:16" ht="21" hidden="1" thickBot="1">
      <c r="A25" s="438" t="s">
        <v>124</v>
      </c>
      <c r="B25" s="154">
        <v>222137.293</v>
      </c>
      <c r="C25" s="155">
        <v>11636</v>
      </c>
      <c r="D25" s="156">
        <v>6859</v>
      </c>
      <c r="E25" s="157">
        <v>1539</v>
      </c>
      <c r="F25" s="157">
        <v>259</v>
      </c>
      <c r="G25" s="157">
        <v>187</v>
      </c>
      <c r="H25" s="158">
        <v>853</v>
      </c>
      <c r="I25" s="157">
        <v>134</v>
      </c>
      <c r="J25" s="157">
        <v>51</v>
      </c>
      <c r="K25" s="157"/>
      <c r="L25" s="157">
        <v>9882</v>
      </c>
      <c r="M25" s="157">
        <v>1323</v>
      </c>
      <c r="N25" s="157">
        <v>431</v>
      </c>
      <c r="O25" s="159">
        <v>1754</v>
      </c>
      <c r="P25" s="293">
        <v>25.6</v>
      </c>
    </row>
    <row r="26" spans="1:16" ht="21" hidden="1" thickBot="1">
      <c r="A26" s="438" t="s">
        <v>125</v>
      </c>
      <c r="B26" s="154">
        <v>223703.27</v>
      </c>
      <c r="C26" s="155">
        <v>10287</v>
      </c>
      <c r="D26" s="156">
        <v>5841</v>
      </c>
      <c r="E26" s="157">
        <v>1340</v>
      </c>
      <c r="F26" s="157">
        <v>246</v>
      </c>
      <c r="G26" s="157">
        <v>178</v>
      </c>
      <c r="H26" s="158">
        <v>731</v>
      </c>
      <c r="I26" s="157">
        <v>86</v>
      </c>
      <c r="J26" s="157">
        <v>44</v>
      </c>
      <c r="K26" s="157"/>
      <c r="L26" s="157">
        <v>8466</v>
      </c>
      <c r="M26" s="157">
        <v>1190</v>
      </c>
      <c r="N26" s="157">
        <v>631</v>
      </c>
      <c r="O26" s="159">
        <v>1821</v>
      </c>
      <c r="P26" s="293">
        <v>31.2</v>
      </c>
    </row>
    <row r="27" spans="1:16" ht="21" hidden="1" thickBot="1">
      <c r="A27" s="438" t="s">
        <v>126</v>
      </c>
      <c r="B27" s="154">
        <v>234832</v>
      </c>
      <c r="C27" s="155">
        <v>9845</v>
      </c>
      <c r="D27" s="156">
        <v>5782</v>
      </c>
      <c r="E27" s="157">
        <v>1372</v>
      </c>
      <c r="F27" s="157">
        <v>227</v>
      </c>
      <c r="G27" s="157">
        <v>47</v>
      </c>
      <c r="H27" s="158">
        <v>694</v>
      </c>
      <c r="I27" s="157">
        <v>112</v>
      </c>
      <c r="J27" s="157">
        <v>42</v>
      </c>
      <c r="K27" s="157"/>
      <c r="L27" s="157">
        <v>8277</v>
      </c>
      <c r="M27" s="157">
        <v>1004</v>
      </c>
      <c r="N27" s="157">
        <v>564</v>
      </c>
      <c r="O27" s="159">
        <v>1568</v>
      </c>
      <c r="P27" s="293">
        <v>27.1</v>
      </c>
    </row>
    <row r="28" spans="1:17" ht="21" hidden="1" thickBot="1">
      <c r="A28" s="438" t="s">
        <v>127</v>
      </c>
      <c r="B28" s="154">
        <v>242970.57600000105</v>
      </c>
      <c r="C28" s="155">
        <v>9350.721420961925</v>
      </c>
      <c r="D28" s="156">
        <v>5281.725937945087</v>
      </c>
      <c r="E28" s="157">
        <v>1222.6843495101411</v>
      </c>
      <c r="F28" s="157">
        <v>219.97042246794447</v>
      </c>
      <c r="G28" s="157">
        <v>44.820948813159774</v>
      </c>
      <c r="H28" s="158">
        <v>1260.8754886846853</v>
      </c>
      <c r="I28" s="157">
        <v>128.01177209210675</v>
      </c>
      <c r="J28" s="157">
        <v>43.75754501510768</v>
      </c>
      <c r="K28" s="157"/>
      <c r="L28" s="157">
        <v>8201.846464528233</v>
      </c>
      <c r="M28" s="157">
        <v>896.185533387378</v>
      </c>
      <c r="N28" s="157">
        <v>252.68942304629704</v>
      </c>
      <c r="O28" s="159">
        <v>1148.874956433675</v>
      </c>
      <c r="P28" s="293">
        <v>21.7518850832434</v>
      </c>
      <c r="Q28" s="294" t="s">
        <v>128</v>
      </c>
    </row>
    <row r="29" spans="1:17" ht="19.5" hidden="1" thickBot="1">
      <c r="A29" s="295"/>
      <c r="B29" s="296">
        <v>213359.20700000107</v>
      </c>
      <c r="C29" s="297">
        <v>9273.316278776712</v>
      </c>
      <c r="D29" s="298">
        <v>5246.532976349713</v>
      </c>
      <c r="E29" s="299">
        <v>1210.394050005371</v>
      </c>
      <c r="F29" s="299">
        <v>205.40833281218477</v>
      </c>
      <c r="G29" s="299">
        <v>38.79556859245334</v>
      </c>
      <c r="H29" s="300">
        <v>1253.4102731112328</v>
      </c>
      <c r="I29" s="299">
        <v>123.76626076417648</v>
      </c>
      <c r="J29" s="299">
        <v>39.95162018014052</v>
      </c>
      <c r="K29" s="299"/>
      <c r="L29" s="299">
        <v>8118.259081815273</v>
      </c>
      <c r="M29" s="299">
        <v>897.9282420498737</v>
      </c>
      <c r="N29" s="299">
        <v>257.12895491154717</v>
      </c>
      <c r="O29" s="301">
        <v>1155.057196961421</v>
      </c>
      <c r="P29" s="302">
        <v>22.015628266670202</v>
      </c>
      <c r="Q29" s="303" t="s">
        <v>129</v>
      </c>
    </row>
    <row r="30" spans="1:17" s="2" customFormat="1" ht="20.25">
      <c r="A30" s="798" t="s">
        <v>374</v>
      </c>
      <c r="B30" s="799">
        <f>+B$13-B14</f>
        <v>-1705.8140000010608</v>
      </c>
      <c r="C30" s="800">
        <f aca="true" t="shared" si="2" ref="C30:O30">+C$13-C14</f>
        <v>612.3314345226099</v>
      </c>
      <c r="D30" s="801">
        <f t="shared" si="2"/>
        <v>510.96614941743974</v>
      </c>
      <c r="E30" s="802">
        <f t="shared" si="2"/>
        <v>91.25266071410715</v>
      </c>
      <c r="F30" s="802">
        <f t="shared" si="2"/>
        <v>4.3526325753159085</v>
      </c>
      <c r="G30" s="802">
        <f t="shared" si="2"/>
        <v>-1.4611277340363529</v>
      </c>
      <c r="H30" s="1096">
        <f t="shared" si="2"/>
        <v>-24.62188719376661</v>
      </c>
      <c r="I30" s="802">
        <f t="shared" si="2"/>
        <v>-2.4316760559062693</v>
      </c>
      <c r="J30" s="802">
        <f t="shared" si="2"/>
        <v>1.489642772793772</v>
      </c>
      <c r="K30" s="802"/>
      <c r="L30" s="802">
        <f t="shared" si="2"/>
        <v>580.6112350930598</v>
      </c>
      <c r="M30" s="802">
        <f t="shared" si="2"/>
        <v>-147.67203467038007</v>
      </c>
      <c r="N30" s="802">
        <f t="shared" si="2"/>
        <v>179.39223409974466</v>
      </c>
      <c r="O30" s="804">
        <f t="shared" si="2"/>
        <v>32.720199429364584</v>
      </c>
      <c r="P30" s="805"/>
      <c r="Q30" s="806"/>
    </row>
    <row r="31" spans="1:17" s="2" customFormat="1" ht="21" thickBot="1">
      <c r="A31" s="807" t="s">
        <v>375</v>
      </c>
      <c r="B31" s="808">
        <f>+B$13/B14*100</f>
        <v>99.18453242908306</v>
      </c>
      <c r="C31" s="809">
        <f aca="true" t="shared" si="3" ref="C31:O31">+C$13/C14*100</f>
        <v>102.87209866098786</v>
      </c>
      <c r="D31" s="810">
        <f t="shared" si="3"/>
        <v>103.47312499604024</v>
      </c>
      <c r="E31" s="811">
        <f t="shared" si="3"/>
        <v>102.83217444798593</v>
      </c>
      <c r="F31" s="811">
        <f t="shared" si="3"/>
        <v>100.9737433054398</v>
      </c>
      <c r="G31" s="811">
        <f t="shared" si="3"/>
        <v>99.30422488855412</v>
      </c>
      <c r="H31" s="1097">
        <f t="shared" si="3"/>
        <v>92.40065210068931</v>
      </c>
      <c r="I31" s="811">
        <f t="shared" si="3"/>
        <v>91.8944131469791</v>
      </c>
      <c r="J31" s="811">
        <f t="shared" si="3"/>
        <v>102.22334742208025</v>
      </c>
      <c r="K31" s="811"/>
      <c r="L31" s="811">
        <f t="shared" si="3"/>
        <v>103.05375919156926</v>
      </c>
      <c r="M31" s="811">
        <f t="shared" si="3"/>
        <v>87.45352296768225</v>
      </c>
      <c r="N31" s="811">
        <f t="shared" si="3"/>
        <v>115.87541894688005</v>
      </c>
      <c r="O31" s="813">
        <f t="shared" si="3"/>
        <v>101.41891584689353</v>
      </c>
      <c r="P31" s="805"/>
      <c r="Q31" s="806"/>
    </row>
    <row r="32" spans="1:17" s="2" customFormat="1" ht="20.25">
      <c r="A32" s="798" t="s">
        <v>376</v>
      </c>
      <c r="B32" s="799">
        <f>+B$13-B15</f>
        <v>-1624.1850000010745</v>
      </c>
      <c r="C32" s="800">
        <f aca="true" t="shared" si="4" ref="C32:O32">+C$13-C15</f>
        <v>106.33143452260992</v>
      </c>
      <c r="D32" s="801">
        <f t="shared" si="4"/>
        <v>899.9661494174397</v>
      </c>
      <c r="E32" s="802">
        <f t="shared" si="4"/>
        <v>63.25266071410715</v>
      </c>
      <c r="F32" s="802">
        <f t="shared" si="4"/>
        <v>10.352632575315909</v>
      </c>
      <c r="G32" s="802">
        <f t="shared" si="4"/>
        <v>-2.461127734036353</v>
      </c>
      <c r="H32" s="1096">
        <f t="shared" si="4"/>
        <v>-48.62188719376661</v>
      </c>
      <c r="I32" s="802">
        <f t="shared" si="4"/>
        <v>-3.4316760559062693</v>
      </c>
      <c r="J32" s="802">
        <f t="shared" si="4"/>
        <v>1.489642772793772</v>
      </c>
      <c r="K32" s="802"/>
      <c r="L32" s="802">
        <f t="shared" si="4"/>
        <v>921.6112350930598</v>
      </c>
      <c r="M32" s="802">
        <f t="shared" si="4"/>
        <v>-250.67203467038007</v>
      </c>
      <c r="N32" s="802">
        <f t="shared" si="4"/>
        <v>-565.6077659002553</v>
      </c>
      <c r="O32" s="804">
        <f t="shared" si="4"/>
        <v>-816.2798005706354</v>
      </c>
      <c r="P32" s="805"/>
      <c r="Q32" s="806"/>
    </row>
    <row r="33" spans="1:17" s="2" customFormat="1" ht="21" thickBot="1">
      <c r="A33" s="807" t="s">
        <v>377</v>
      </c>
      <c r="B33" s="808">
        <f>+B$13/B15*100</f>
        <v>99.22325221561982</v>
      </c>
      <c r="C33" s="809">
        <f aca="true" t="shared" si="5" ref="C33:O33">+C$13/C15*100</f>
        <v>100.48717783617067</v>
      </c>
      <c r="D33" s="810">
        <f t="shared" si="5"/>
        <v>106.2833634672725</v>
      </c>
      <c r="E33" s="811">
        <f t="shared" si="5"/>
        <v>101.94623571428023</v>
      </c>
      <c r="F33" s="811">
        <f t="shared" si="5"/>
        <v>102.34753573136415</v>
      </c>
      <c r="G33" s="811">
        <f t="shared" si="5"/>
        <v>98.83358875164154</v>
      </c>
      <c r="H33" s="1097">
        <f t="shared" si="5"/>
        <v>86.02819333512454</v>
      </c>
      <c r="I33" s="811">
        <f t="shared" si="5"/>
        <v>88.93007723901204</v>
      </c>
      <c r="J33" s="811">
        <f t="shared" si="5"/>
        <v>102.22334742208025</v>
      </c>
      <c r="K33" s="811"/>
      <c r="L33" s="811">
        <f t="shared" si="5"/>
        <v>104.93579281862178</v>
      </c>
      <c r="M33" s="811">
        <f t="shared" si="5"/>
        <v>80.41624729137655</v>
      </c>
      <c r="N33" s="811">
        <f t="shared" si="5"/>
        <v>69.83425248531971</v>
      </c>
      <c r="O33" s="813">
        <f t="shared" si="5"/>
        <v>74.12742311978968</v>
      </c>
      <c r="P33" s="805"/>
      <c r="Q33" s="806"/>
    </row>
    <row r="34" spans="1:17" s="2" customFormat="1" ht="20.25">
      <c r="A34" s="798" t="s">
        <v>378</v>
      </c>
      <c r="B34" s="799">
        <f>+B$13-B16</f>
        <v>-2637.098000001075</v>
      </c>
      <c r="C34" s="800">
        <f aca="true" t="shared" si="6" ref="C34:O34">+C$13-C16</f>
        <v>1484.33143452261</v>
      </c>
      <c r="D34" s="801">
        <f t="shared" si="6"/>
        <v>1626.9661494174397</v>
      </c>
      <c r="E34" s="802">
        <f t="shared" si="6"/>
        <v>180.25266071410715</v>
      </c>
      <c r="F34" s="802">
        <f t="shared" si="6"/>
        <v>24.35263257531591</v>
      </c>
      <c r="G34" s="802">
        <f t="shared" si="6"/>
        <v>1.5388722659636471</v>
      </c>
      <c r="H34" s="1096">
        <f t="shared" si="6"/>
        <v>-43.62188719376661</v>
      </c>
      <c r="I34" s="802">
        <f t="shared" si="6"/>
        <v>-5.431676055906269</v>
      </c>
      <c r="J34" s="802">
        <f t="shared" si="6"/>
        <v>8.489642772793772</v>
      </c>
      <c r="K34" s="802"/>
      <c r="L34" s="802">
        <f t="shared" si="6"/>
        <v>1793.6112350930598</v>
      </c>
      <c r="M34" s="802">
        <f t="shared" si="6"/>
        <v>-208.67203467038007</v>
      </c>
      <c r="N34" s="802">
        <f t="shared" si="6"/>
        <v>-100.60776590025534</v>
      </c>
      <c r="O34" s="804">
        <f t="shared" si="6"/>
        <v>-309.2798005706354</v>
      </c>
      <c r="P34" s="805"/>
      <c r="Q34" s="806"/>
    </row>
    <row r="35" spans="1:17" s="2" customFormat="1" ht="21" thickBot="1">
      <c r="A35" s="807" t="s">
        <v>379</v>
      </c>
      <c r="B35" s="808">
        <f>+B$13/B16*100</f>
        <v>98.74491802306173</v>
      </c>
      <c r="C35" s="809">
        <f aca="true" t="shared" si="7" ref="C35:O35">+C$13/C16*100</f>
        <v>107.25905435505972</v>
      </c>
      <c r="D35" s="810">
        <f t="shared" si="7"/>
        <v>111.96650595334981</v>
      </c>
      <c r="E35" s="811">
        <f t="shared" si="7"/>
        <v>105.75335655008323</v>
      </c>
      <c r="F35" s="811">
        <f t="shared" si="7"/>
        <v>105.70319264058921</v>
      </c>
      <c r="G35" s="811">
        <f t="shared" si="7"/>
        <v>100.74341655360564</v>
      </c>
      <c r="H35" s="1097">
        <f t="shared" si="7"/>
        <v>87.28224863155492</v>
      </c>
      <c r="I35" s="811">
        <f t="shared" si="7"/>
        <v>83.54037558816282</v>
      </c>
      <c r="J35" s="811">
        <f t="shared" si="7"/>
        <v>114.14940462132294</v>
      </c>
      <c r="K35" s="811"/>
      <c r="L35" s="811">
        <f t="shared" si="7"/>
        <v>110.07646761288237</v>
      </c>
      <c r="M35" s="811">
        <f t="shared" si="7"/>
        <v>83.14442369383036</v>
      </c>
      <c r="N35" s="811">
        <f t="shared" si="7"/>
        <v>92.8646974538826</v>
      </c>
      <c r="O35" s="813">
        <f t="shared" si="7"/>
        <v>88.32024922316332</v>
      </c>
      <c r="P35" s="805"/>
      <c r="Q35" s="806"/>
    </row>
    <row r="36" spans="1:17" s="2" customFormat="1" ht="20.25">
      <c r="A36" s="798" t="s">
        <v>380</v>
      </c>
      <c r="B36" s="799">
        <f>+B$13-B17</f>
        <v>-4072.421000001079</v>
      </c>
      <c r="C36" s="800">
        <f aca="true" t="shared" si="8" ref="C36:O36">+C$13-C17</f>
        <v>2139.33143452261</v>
      </c>
      <c r="D36" s="801">
        <f t="shared" si="8"/>
        <v>1627.9661494174397</v>
      </c>
      <c r="E36" s="802">
        <f t="shared" si="8"/>
        <v>333.25266071410715</v>
      </c>
      <c r="F36" s="802">
        <f t="shared" si="8"/>
        <v>30.35263257531591</v>
      </c>
      <c r="G36" s="802">
        <f t="shared" si="8"/>
        <v>3.538872265963647</v>
      </c>
      <c r="H36" s="1096">
        <f t="shared" si="8"/>
        <v>-48.62188719376661</v>
      </c>
      <c r="I36" s="802">
        <f t="shared" si="8"/>
        <v>-6.431676055906269</v>
      </c>
      <c r="J36" s="802">
        <f t="shared" si="8"/>
        <v>10.489642772793772</v>
      </c>
      <c r="K36" s="802"/>
      <c r="L36" s="802">
        <f t="shared" si="8"/>
        <v>1954.6112350930598</v>
      </c>
      <c r="M36" s="802">
        <f t="shared" si="8"/>
        <v>-104.67203467038007</v>
      </c>
      <c r="N36" s="802">
        <f t="shared" si="8"/>
        <v>291.39223409974466</v>
      </c>
      <c r="O36" s="804">
        <f t="shared" si="8"/>
        <v>185.72019942936458</v>
      </c>
      <c r="P36" s="805"/>
      <c r="Q36" s="806"/>
    </row>
    <row r="37" spans="1:17" s="2" customFormat="1" ht="21" thickBot="1">
      <c r="A37" s="807" t="s">
        <v>381</v>
      </c>
      <c r="B37" s="808">
        <f>+B$13/B17*100</f>
        <v>98.07495078360758</v>
      </c>
      <c r="C37" s="809">
        <f aca="true" t="shared" si="9" ref="C37:O37">+C$13/C17*100</f>
        <v>110.8085254106129</v>
      </c>
      <c r="D37" s="810">
        <f t="shared" si="9"/>
        <v>111.97474181255933</v>
      </c>
      <c r="E37" s="811">
        <f t="shared" si="9"/>
        <v>111.18297519174855</v>
      </c>
      <c r="F37" s="811">
        <f t="shared" si="9"/>
        <v>107.20965144306791</v>
      </c>
      <c r="G37" s="811">
        <f t="shared" si="9"/>
        <v>101.72627915412862</v>
      </c>
      <c r="H37" s="1097">
        <f t="shared" si="9"/>
        <v>86.02819333512454</v>
      </c>
      <c r="I37" s="811">
        <f t="shared" si="9"/>
        <v>81.08330571792274</v>
      </c>
      <c r="J37" s="811">
        <f t="shared" si="9"/>
        <v>118.08559098757547</v>
      </c>
      <c r="K37" s="811"/>
      <c r="L37" s="811">
        <f t="shared" si="9"/>
        <v>111.08119074263314</v>
      </c>
      <c r="M37" s="811">
        <f t="shared" si="9"/>
        <v>90.7696618456455</v>
      </c>
      <c r="N37" s="811">
        <f t="shared" si="9"/>
        <v>128.62399156186098</v>
      </c>
      <c r="O37" s="813">
        <f t="shared" si="9"/>
        <v>108.6261123747963</v>
      </c>
      <c r="P37" s="805"/>
      <c r="Q37" s="806"/>
    </row>
    <row r="38" spans="1:17" s="2" customFormat="1" ht="20.25">
      <c r="A38" s="798" t="s">
        <v>382</v>
      </c>
      <c r="B38" s="799">
        <f>+B$13-B18</f>
        <v>-5372.296000001079</v>
      </c>
      <c r="C38" s="800">
        <f aca="true" t="shared" si="10" ref="C38:O38">+C$13-C18</f>
        <v>3147.33143452261</v>
      </c>
      <c r="D38" s="801">
        <f t="shared" si="10"/>
        <v>2260.9661494174397</v>
      </c>
      <c r="E38" s="802">
        <f t="shared" si="10"/>
        <v>587.2526607141072</v>
      </c>
      <c r="F38" s="802">
        <f t="shared" si="10"/>
        <v>120.35263257531591</v>
      </c>
      <c r="G38" s="802">
        <f t="shared" si="10"/>
        <v>18.538872265963647</v>
      </c>
      <c r="H38" s="1096">
        <f>+H$13-H18</f>
        <v>-4.621887193766611</v>
      </c>
      <c r="I38" s="802">
        <f t="shared" si="10"/>
        <v>-3.4316760559062693</v>
      </c>
      <c r="J38" s="802">
        <f t="shared" si="10"/>
        <v>5.489642772793772</v>
      </c>
      <c r="K38" s="802"/>
      <c r="L38" s="802">
        <f t="shared" si="10"/>
        <v>2987.61123509306</v>
      </c>
      <c r="M38" s="802">
        <f t="shared" si="10"/>
        <v>-99.67203467038007</v>
      </c>
      <c r="N38" s="802">
        <f t="shared" si="10"/>
        <v>260.39223409974466</v>
      </c>
      <c r="O38" s="804">
        <f t="shared" si="10"/>
        <v>159.72019942936458</v>
      </c>
      <c r="P38" s="805"/>
      <c r="Q38" s="806"/>
    </row>
    <row r="39" spans="1:17" s="2" customFormat="1" ht="21" thickBot="1">
      <c r="A39" s="807" t="s">
        <v>383</v>
      </c>
      <c r="B39" s="808">
        <f>+B$13/B18*100</f>
        <v>97.47600367066141</v>
      </c>
      <c r="C39" s="809">
        <f aca="true" t="shared" si="11" ref="C39:O39">+C$13/C18*100</f>
        <v>116.75449259793777</v>
      </c>
      <c r="D39" s="810">
        <f t="shared" si="11"/>
        <v>117.44303463522172</v>
      </c>
      <c r="E39" s="811">
        <f t="shared" si="11"/>
        <v>121.54265079655566</v>
      </c>
      <c r="F39" s="811">
        <f t="shared" si="11"/>
        <v>136.3603119562888</v>
      </c>
      <c r="G39" s="811">
        <f t="shared" si="11"/>
        <v>109.75730119261245</v>
      </c>
      <c r="H39" s="1097">
        <f>+H$13/H18*100</f>
        <v>98.47964237047151</v>
      </c>
      <c r="I39" s="811">
        <f t="shared" si="11"/>
        <v>88.93007723901204</v>
      </c>
      <c r="J39" s="811">
        <f t="shared" si="11"/>
        <v>108.71371868697423</v>
      </c>
      <c r="K39" s="811"/>
      <c r="L39" s="811">
        <f t="shared" si="11"/>
        <v>117.99115521554293</v>
      </c>
      <c r="M39" s="811">
        <f t="shared" si="11"/>
        <v>91.17165326214526</v>
      </c>
      <c r="N39" s="811">
        <f t="shared" si="11"/>
        <v>124.82290124878406</v>
      </c>
      <c r="O39" s="813">
        <f t="shared" si="11"/>
        <v>107.3299770275064</v>
      </c>
      <c r="P39" s="805"/>
      <c r="Q39" s="806"/>
    </row>
    <row r="40" spans="1:17" s="2" customFormat="1" ht="20.25">
      <c r="A40" s="798" t="s">
        <v>384</v>
      </c>
      <c r="B40" s="799">
        <f>+B$13-B19</f>
        <v>-7977.139000001072</v>
      </c>
      <c r="C40" s="800">
        <f aca="true" t="shared" si="12" ref="C40:O40">+C$13-C19</f>
        <v>4228.33143452261</v>
      </c>
      <c r="D40" s="801">
        <f t="shared" si="12"/>
        <v>2927.9661494174397</v>
      </c>
      <c r="E40" s="802">
        <f t="shared" si="12"/>
        <v>768.2526607141072</v>
      </c>
      <c r="F40" s="802">
        <f t="shared" si="12"/>
        <v>123.35263257531591</v>
      </c>
      <c r="G40" s="802">
        <f t="shared" si="12"/>
        <v>17.538872265963647</v>
      </c>
      <c r="H40" s="803"/>
      <c r="I40" s="802">
        <f t="shared" si="12"/>
        <v>-17.43167605590627</v>
      </c>
      <c r="J40" s="802">
        <f t="shared" si="12"/>
        <v>-291.5103572272062</v>
      </c>
      <c r="K40" s="802"/>
      <c r="L40" s="802">
        <f t="shared" si="12"/>
        <v>3828.61123509306</v>
      </c>
      <c r="M40" s="802">
        <f t="shared" si="12"/>
        <v>-56.67203467038007</v>
      </c>
      <c r="N40" s="802">
        <f t="shared" si="12"/>
        <v>455.39223409974466</v>
      </c>
      <c r="O40" s="804">
        <f t="shared" si="12"/>
        <v>398.7201994293646</v>
      </c>
      <c r="P40" s="805"/>
      <c r="Q40" s="806"/>
    </row>
    <row r="41" spans="1:17" s="2" customFormat="1" ht="21" thickBot="1">
      <c r="A41" s="807" t="s">
        <v>385</v>
      </c>
      <c r="B41" s="808">
        <f>+B$13/B19*100</f>
        <v>96.29751498242169</v>
      </c>
      <c r="C41" s="809">
        <f aca="true" t="shared" si="13" ref="C41:O41">+C$13/C19*100</f>
        <v>123.88348076436178</v>
      </c>
      <c r="D41" s="810">
        <f t="shared" si="13"/>
        <v>123.81428344381813</v>
      </c>
      <c r="E41" s="811">
        <f t="shared" si="13"/>
        <v>130.18674501823602</v>
      </c>
      <c r="F41" s="811">
        <f t="shared" si="13"/>
        <v>137.60750993149875</v>
      </c>
      <c r="G41" s="811">
        <f t="shared" si="13"/>
        <v>109.18265563663019</v>
      </c>
      <c r="H41" s="812"/>
      <c r="I41" s="811">
        <f t="shared" si="13"/>
        <v>61.26294209798607</v>
      </c>
      <c r="J41" s="811">
        <f t="shared" si="13"/>
        <v>19.024900770220494</v>
      </c>
      <c r="K41" s="811"/>
      <c r="L41" s="811">
        <f t="shared" si="13"/>
        <v>124.28551370182721</v>
      </c>
      <c r="M41" s="811">
        <f t="shared" si="13"/>
        <v>94.78158060125413</v>
      </c>
      <c r="N41" s="811">
        <f t="shared" si="13"/>
        <v>153.32461757608252</v>
      </c>
      <c r="O41" s="813">
        <f t="shared" si="13"/>
        <v>120.55258759945178</v>
      </c>
      <c r="P41" s="805"/>
      <c r="Q41" s="806"/>
    </row>
    <row r="42" spans="1:17" s="2" customFormat="1" ht="20.25">
      <c r="A42" s="798" t="s">
        <v>386</v>
      </c>
      <c r="B42" s="799">
        <f>+B$13-B20</f>
        <v>-11928.89100000108</v>
      </c>
      <c r="C42" s="800">
        <f aca="true" t="shared" si="14" ref="C42:O42">+C$13-C20</f>
        <v>5246.33143452261</v>
      </c>
      <c r="D42" s="801">
        <f t="shared" si="14"/>
        <v>4133.96614941744</v>
      </c>
      <c r="E42" s="802">
        <f t="shared" si="14"/>
        <v>975.2526607141072</v>
      </c>
      <c r="F42" s="802">
        <f t="shared" si="14"/>
        <v>126.35263257531591</v>
      </c>
      <c r="G42" s="802">
        <f t="shared" si="14"/>
        <v>17.538872265963647</v>
      </c>
      <c r="H42" s="803"/>
      <c r="I42" s="802">
        <f t="shared" si="14"/>
        <v>-211.43167605590628</v>
      </c>
      <c r="J42" s="802">
        <f t="shared" si="14"/>
        <v>13.489642772793772</v>
      </c>
      <c r="K42" s="802"/>
      <c r="L42" s="802">
        <f t="shared" si="14"/>
        <v>4906.61123509306</v>
      </c>
      <c r="M42" s="802">
        <f t="shared" si="14"/>
        <v>-105.67203467038007</v>
      </c>
      <c r="N42" s="802">
        <f t="shared" si="14"/>
        <v>446.39223409974466</v>
      </c>
      <c r="O42" s="804">
        <f t="shared" si="14"/>
        <v>339.7201994293646</v>
      </c>
      <c r="P42" s="805"/>
      <c r="Q42" s="806"/>
    </row>
    <row r="43" spans="1:17" s="2" customFormat="1" ht="21" thickBot="1">
      <c r="A43" s="807" t="s">
        <v>387</v>
      </c>
      <c r="B43" s="808">
        <f>+B$13/B20*100</f>
        <v>94.56308228768742</v>
      </c>
      <c r="C43" s="809">
        <f aca="true" t="shared" si="15" ref="C43:O43">+C$13/C20*100</f>
        <v>131.4415164480559</v>
      </c>
      <c r="D43" s="810">
        <f t="shared" si="15"/>
        <v>137.27988231055497</v>
      </c>
      <c r="E43" s="811">
        <f t="shared" si="15"/>
        <v>141.71311636929457</v>
      </c>
      <c r="F43" s="811">
        <f t="shared" si="15"/>
        <v>138.8777331000972</v>
      </c>
      <c r="G43" s="811">
        <f t="shared" si="15"/>
        <v>109.18265563663019</v>
      </c>
      <c r="H43" s="812"/>
      <c r="I43" s="811">
        <f t="shared" si="15"/>
        <v>11.534863574934615</v>
      </c>
      <c r="J43" s="811">
        <f t="shared" si="15"/>
        <v>124.5266232232614</v>
      </c>
      <c r="K43" s="811"/>
      <c r="L43" s="811">
        <f t="shared" si="15"/>
        <v>133.40785208070443</v>
      </c>
      <c r="M43" s="811">
        <f t="shared" si="15"/>
        <v>90.68968857529691</v>
      </c>
      <c r="N43" s="811">
        <f t="shared" si="15"/>
        <v>151.72563546926355</v>
      </c>
      <c r="O43" s="813">
        <f t="shared" si="15"/>
        <v>116.99450722508078</v>
      </c>
      <c r="P43" s="805"/>
      <c r="Q43" s="806"/>
    </row>
    <row r="44" spans="1:17" s="2" customFormat="1" ht="20.25">
      <c r="A44" s="798" t="s">
        <v>388</v>
      </c>
      <c r="B44" s="799">
        <f>+B$13-B21</f>
        <v>-15631.77600000109</v>
      </c>
      <c r="C44" s="800">
        <f aca="true" t="shared" si="16" ref="C44:O44">+C$13-C21</f>
        <v>6241.33143452261</v>
      </c>
      <c r="D44" s="801">
        <f t="shared" si="16"/>
        <v>5581.96614941744</v>
      </c>
      <c r="E44" s="802">
        <f t="shared" si="16"/>
        <v>1124.2526607141072</v>
      </c>
      <c r="F44" s="802">
        <f t="shared" si="16"/>
        <v>132.3526325753159</v>
      </c>
      <c r="G44" s="802">
        <f t="shared" si="16"/>
        <v>18.538872265963647</v>
      </c>
      <c r="H44" s="803"/>
      <c r="I44" s="802">
        <f t="shared" si="16"/>
        <v>-198.43167605590628</v>
      </c>
      <c r="J44" s="802">
        <f t="shared" si="16"/>
        <v>19.489642772793772</v>
      </c>
      <c r="K44" s="802"/>
      <c r="L44" s="802">
        <f t="shared" si="16"/>
        <v>5840.61123509306</v>
      </c>
      <c r="M44" s="802">
        <f t="shared" si="16"/>
        <v>-226.67203467038007</v>
      </c>
      <c r="N44" s="802">
        <f t="shared" si="16"/>
        <v>627.3922340997447</v>
      </c>
      <c r="O44" s="804">
        <f t="shared" si="16"/>
        <v>400.7201994293646</v>
      </c>
      <c r="P44" s="805"/>
      <c r="Q44" s="806"/>
    </row>
    <row r="45" spans="1:17" s="2" customFormat="1" ht="21" thickBot="1">
      <c r="A45" s="807" t="s">
        <v>389</v>
      </c>
      <c r="B45" s="808">
        <f>+B$13/B21*100</f>
        <v>92.99363711658457</v>
      </c>
      <c r="C45" s="809">
        <f aca="true" t="shared" si="17" ref="C45:O45">+C$13/C21*100</f>
        <v>139.77650522288326</v>
      </c>
      <c r="D45" s="810">
        <f t="shared" si="17"/>
        <v>157.89820713014666</v>
      </c>
      <c r="E45" s="811">
        <f t="shared" si="17"/>
        <v>151.3591896169076</v>
      </c>
      <c r="F45" s="811">
        <f t="shared" si="17"/>
        <v>141.48985347188588</v>
      </c>
      <c r="G45" s="811">
        <f t="shared" si="17"/>
        <v>109.75730119261245</v>
      </c>
      <c r="H45" s="812"/>
      <c r="I45" s="811">
        <f t="shared" si="17"/>
        <v>12.198373426590146</v>
      </c>
      <c r="J45" s="811">
        <f t="shared" si="17"/>
        <v>139.77478116896688</v>
      </c>
      <c r="K45" s="811"/>
      <c r="L45" s="811">
        <f t="shared" si="17"/>
        <v>142.46790689371818</v>
      </c>
      <c r="M45" s="811">
        <f t="shared" si="17"/>
        <v>81.95286348165763</v>
      </c>
      <c r="N45" s="811">
        <f t="shared" si="17"/>
        <v>191.9929962023086</v>
      </c>
      <c r="O45" s="813">
        <f t="shared" si="17"/>
        <v>120.67699687458023</v>
      </c>
      <c r="P45" s="805"/>
      <c r="Q45" s="806"/>
    </row>
    <row r="46" spans="1:17" s="2" customFormat="1" ht="20.25">
      <c r="A46" s="798" t="s">
        <v>390</v>
      </c>
      <c r="B46" s="799">
        <f>+B$13-B22</f>
        <v>-17523.322000000102</v>
      </c>
      <c r="C46" s="800">
        <f aca="true" t="shared" si="18" ref="C46:O46">+C$13-C22</f>
        <v>7867.9544206969385</v>
      </c>
      <c r="D46" s="801">
        <f t="shared" si="18"/>
        <v>6607.485650313662</v>
      </c>
      <c r="E46" s="802">
        <f t="shared" si="18"/>
        <v>1302.4581999656868</v>
      </c>
      <c r="F46" s="802">
        <f t="shared" si="18"/>
        <v>174.61924867305385</v>
      </c>
      <c r="G46" s="802">
        <f t="shared" si="18"/>
        <v>18.292659265120363</v>
      </c>
      <c r="H46" s="803"/>
      <c r="I46" s="802">
        <f t="shared" si="18"/>
        <v>-181.64463931310897</v>
      </c>
      <c r="J46" s="802">
        <f t="shared" si="18"/>
        <v>21.489642772793772</v>
      </c>
      <c r="K46" s="802"/>
      <c r="L46" s="802">
        <f t="shared" si="18"/>
        <v>7204.03649259954</v>
      </c>
      <c r="M46" s="802">
        <f t="shared" si="18"/>
        <v>-202.6108084315249</v>
      </c>
      <c r="N46" s="802">
        <f t="shared" si="18"/>
        <v>866.5287365288038</v>
      </c>
      <c r="O46" s="804">
        <f t="shared" si="18"/>
        <v>663.917928097279</v>
      </c>
      <c r="P46" s="805"/>
      <c r="Q46" s="806"/>
    </row>
    <row r="47" spans="1:17" s="2" customFormat="1" ht="21" thickBot="1">
      <c r="A47" s="807" t="s">
        <v>391</v>
      </c>
      <c r="B47" s="808">
        <f>+B$13/B22*100</f>
        <v>92.21185100450957</v>
      </c>
      <c r="C47" s="809">
        <f aca="true" t="shared" si="19" ref="C47:O47">+C$13/C22*100</f>
        <v>155.94243110066319</v>
      </c>
      <c r="D47" s="810">
        <f t="shared" si="19"/>
        <v>176.69317632372338</v>
      </c>
      <c r="E47" s="811">
        <f t="shared" si="19"/>
        <v>164.77331350320662</v>
      </c>
      <c r="F47" s="811">
        <f t="shared" si="19"/>
        <v>163.10017469187116</v>
      </c>
      <c r="G47" s="811">
        <f t="shared" si="19"/>
        <v>109.6152553980348</v>
      </c>
      <c r="H47" s="812"/>
      <c r="I47" s="811">
        <f t="shared" si="19"/>
        <v>13.177158582760345</v>
      </c>
      <c r="J47" s="811">
        <f t="shared" si="19"/>
        <v>145.72264419743354</v>
      </c>
      <c r="K47" s="811"/>
      <c r="L47" s="811">
        <f t="shared" si="19"/>
        <v>158.14595450069226</v>
      </c>
      <c r="M47" s="811">
        <f t="shared" si="19"/>
        <v>83.55350016194812</v>
      </c>
      <c r="N47" s="811">
        <f t="shared" si="19"/>
        <v>295.66497155029066</v>
      </c>
      <c r="O47" s="813">
        <f t="shared" si="19"/>
        <v>139.64157079684512</v>
      </c>
      <c r="P47" s="805"/>
      <c r="Q47" s="806"/>
    </row>
    <row r="48" spans="1:17" s="2" customFormat="1" ht="20.25">
      <c r="A48" s="798" t="s">
        <v>392</v>
      </c>
      <c r="B48" s="799">
        <f>+B$13-B23</f>
        <v>-19460.211000001087</v>
      </c>
      <c r="C48" s="800">
        <f aca="true" t="shared" si="20" ref="C48:O48">+C$13-C23</f>
        <v>9028.33143452261</v>
      </c>
      <c r="D48" s="801">
        <f t="shared" si="20"/>
        <v>7417.96614941744</v>
      </c>
      <c r="E48" s="802">
        <f t="shared" si="20"/>
        <v>1524.2526607141072</v>
      </c>
      <c r="F48" s="802">
        <f t="shared" si="20"/>
        <v>184.3526325753159</v>
      </c>
      <c r="G48" s="802">
        <f t="shared" si="20"/>
        <v>20.538872265963647</v>
      </c>
      <c r="H48" s="803"/>
      <c r="I48" s="802">
        <f t="shared" si="20"/>
        <v>-172.43167605590628</v>
      </c>
      <c r="J48" s="802">
        <f t="shared" si="20"/>
        <v>23.489642772793772</v>
      </c>
      <c r="K48" s="802"/>
      <c r="L48" s="802">
        <f t="shared" si="20"/>
        <v>8355.61123509306</v>
      </c>
      <c r="M48" s="802">
        <f t="shared" si="20"/>
        <v>-211.67203467038007</v>
      </c>
      <c r="N48" s="802">
        <f>+N$13-N23</f>
        <v>883.3922340997447</v>
      </c>
      <c r="O48" s="804">
        <f t="shared" si="20"/>
        <v>672.7201994293646</v>
      </c>
      <c r="P48" s="805"/>
      <c r="Q48" s="806"/>
    </row>
    <row r="49" spans="1:17" s="2" customFormat="1" ht="21" thickBot="1">
      <c r="A49" s="807" t="s">
        <v>393</v>
      </c>
      <c r="B49" s="808">
        <f>+B$13/B23*100</f>
        <v>91.42482931552338</v>
      </c>
      <c r="C49" s="809">
        <f aca="true" t="shared" si="21" ref="C49:O49">+C$13/C23*100</f>
        <v>169.9653706953085</v>
      </c>
      <c r="D49" s="810">
        <f t="shared" si="21"/>
        <v>195.04120627056295</v>
      </c>
      <c r="E49" s="811">
        <f t="shared" si="21"/>
        <v>185.20137846361695</v>
      </c>
      <c r="F49" s="811">
        <f t="shared" si="21"/>
        <v>169.04592980348912</v>
      </c>
      <c r="G49" s="811">
        <f t="shared" si="21"/>
        <v>110.92493205636364</v>
      </c>
      <c r="H49" s="812"/>
      <c r="I49" s="811">
        <f t="shared" si="21"/>
        <v>13.784161972046865</v>
      </c>
      <c r="J49" s="811">
        <f t="shared" si="21"/>
        <v>152.19920616176395</v>
      </c>
      <c r="K49" s="811"/>
      <c r="L49" s="811">
        <f t="shared" si="21"/>
        <v>174.35140803606566</v>
      </c>
      <c r="M49" s="811">
        <f t="shared" si="21"/>
        <v>82.9434299218066</v>
      </c>
      <c r="N49" s="811">
        <f t="shared" si="21"/>
        <v>307.3690690374987</v>
      </c>
      <c r="O49" s="813">
        <f t="shared" si="21"/>
        <v>140.37936371124638</v>
      </c>
      <c r="P49" s="805"/>
      <c r="Q49" s="806"/>
    </row>
    <row r="50" spans="1:17" s="2" customFormat="1" ht="20.25" hidden="1">
      <c r="A50" s="1080" t="s">
        <v>322</v>
      </c>
      <c r="B50" s="1081">
        <f>+B14-B15</f>
        <v>81.62899999998626</v>
      </c>
      <c r="C50" s="1082">
        <f aca="true" t="shared" si="22" ref="C50:O50">+C14-C15</f>
        <v>-506</v>
      </c>
      <c r="D50" s="1083">
        <f t="shared" si="22"/>
        <v>389</v>
      </c>
      <c r="E50" s="1084">
        <f t="shared" si="22"/>
        <v>-28</v>
      </c>
      <c r="F50" s="1084">
        <f t="shared" si="22"/>
        <v>6</v>
      </c>
      <c r="G50" s="1084">
        <f t="shared" si="22"/>
        <v>-1</v>
      </c>
      <c r="H50" s="1085">
        <f t="shared" si="22"/>
        <v>-24</v>
      </c>
      <c r="I50" s="1084">
        <f t="shared" si="22"/>
        <v>-1</v>
      </c>
      <c r="J50" s="1084">
        <f t="shared" si="22"/>
        <v>0</v>
      </c>
      <c r="K50" s="1084"/>
      <c r="L50" s="1084">
        <f t="shared" si="22"/>
        <v>341</v>
      </c>
      <c r="M50" s="1084">
        <f t="shared" si="22"/>
        <v>-103</v>
      </c>
      <c r="N50" s="1084">
        <f t="shared" si="22"/>
        <v>-745</v>
      </c>
      <c r="O50" s="1086">
        <f t="shared" si="22"/>
        <v>-849</v>
      </c>
      <c r="P50" s="805"/>
      <c r="Q50" s="806"/>
    </row>
    <row r="51" spans="1:17" s="2" customFormat="1" ht="21" hidden="1" thickBot="1">
      <c r="A51" s="1087" t="s">
        <v>321</v>
      </c>
      <c r="B51" s="1088">
        <f>+B14/B15*100</f>
        <v>100.0390381298258</v>
      </c>
      <c r="C51" s="1089">
        <f aca="true" t="shared" si="23" ref="C51:O51">+C14/C15*100</f>
        <v>97.68166407037478</v>
      </c>
      <c r="D51" s="1090">
        <f t="shared" si="23"/>
        <v>102.71591147106054</v>
      </c>
      <c r="E51" s="1091">
        <f t="shared" si="23"/>
        <v>99.13846153846154</v>
      </c>
      <c r="F51" s="1091">
        <f t="shared" si="23"/>
        <v>101.36054421768708</v>
      </c>
      <c r="G51" s="1091">
        <f t="shared" si="23"/>
        <v>99.52606635071089</v>
      </c>
      <c r="H51" s="1092">
        <f t="shared" si="23"/>
        <v>93.10344827586206</v>
      </c>
      <c r="I51" s="1091">
        <f t="shared" si="23"/>
        <v>96.7741935483871</v>
      </c>
      <c r="J51" s="1091">
        <f t="shared" si="23"/>
        <v>100</v>
      </c>
      <c r="K51" s="1091"/>
      <c r="L51" s="1091">
        <f t="shared" si="23"/>
        <v>101.82626392459298</v>
      </c>
      <c r="M51" s="1091">
        <f t="shared" si="23"/>
        <v>91.953125</v>
      </c>
      <c r="N51" s="1091">
        <f t="shared" si="23"/>
        <v>60.266666666666666</v>
      </c>
      <c r="O51" s="1093">
        <f t="shared" si="23"/>
        <v>73.09033280507131</v>
      </c>
      <c r="P51" s="805"/>
      <c r="Q51" s="806"/>
    </row>
    <row r="52" spans="1:17" s="2" customFormat="1" ht="20.25" hidden="1">
      <c r="A52" s="1080" t="s">
        <v>324</v>
      </c>
      <c r="B52" s="1081">
        <f>+B14-B16</f>
        <v>-931.2840000000142</v>
      </c>
      <c r="C52" s="1082">
        <f aca="true" t="shared" si="24" ref="C52:O52">+C14-C16</f>
        <v>872</v>
      </c>
      <c r="D52" s="1083">
        <f t="shared" si="24"/>
        <v>1116</v>
      </c>
      <c r="E52" s="1084">
        <f t="shared" si="24"/>
        <v>89</v>
      </c>
      <c r="F52" s="1084">
        <f t="shared" si="24"/>
        <v>20</v>
      </c>
      <c r="G52" s="1084">
        <f t="shared" si="24"/>
        <v>3</v>
      </c>
      <c r="H52" s="1085">
        <f t="shared" si="24"/>
        <v>-19</v>
      </c>
      <c r="I52" s="1084">
        <f t="shared" si="24"/>
        <v>-3</v>
      </c>
      <c r="J52" s="1084">
        <f t="shared" si="24"/>
        <v>7</v>
      </c>
      <c r="K52" s="1084"/>
      <c r="L52" s="1084">
        <f t="shared" si="24"/>
        <v>1213</v>
      </c>
      <c r="M52" s="1084">
        <f t="shared" si="24"/>
        <v>-61</v>
      </c>
      <c r="N52" s="1084">
        <f t="shared" si="24"/>
        <v>-280</v>
      </c>
      <c r="O52" s="1086">
        <f t="shared" si="24"/>
        <v>-342</v>
      </c>
      <c r="P52" s="805"/>
      <c r="Q52" s="806"/>
    </row>
    <row r="53" spans="1:17" s="2" customFormat="1" ht="21" hidden="1" thickBot="1">
      <c r="A53" s="1087" t="s">
        <v>325</v>
      </c>
      <c r="B53" s="1088">
        <f>+B14/B16*100</f>
        <v>99.55677120690603</v>
      </c>
      <c r="C53" s="1089">
        <f aca="true" t="shared" si="25" ref="C53:O53">+C14/C16*100</f>
        <v>104.26447574334898</v>
      </c>
      <c r="D53" s="1090">
        <f t="shared" si="25"/>
        <v>108.20829655781112</v>
      </c>
      <c r="E53" s="1091">
        <f t="shared" si="25"/>
        <v>102.84072773699329</v>
      </c>
      <c r="F53" s="1091">
        <f t="shared" si="25"/>
        <v>104.68384074941453</v>
      </c>
      <c r="G53" s="1091">
        <f t="shared" si="25"/>
        <v>101.44927536231884</v>
      </c>
      <c r="H53" s="1092">
        <f t="shared" si="25"/>
        <v>94.46064139941691</v>
      </c>
      <c r="I53" s="1091">
        <f t="shared" si="25"/>
        <v>90.9090909090909</v>
      </c>
      <c r="J53" s="1091">
        <f t="shared" si="25"/>
        <v>111.66666666666667</v>
      </c>
      <c r="K53" s="1091"/>
      <c r="L53" s="1091">
        <f t="shared" si="25"/>
        <v>106.81460674157304</v>
      </c>
      <c r="M53" s="1091">
        <f t="shared" si="25"/>
        <v>95.07269789983846</v>
      </c>
      <c r="N53" s="1091">
        <f t="shared" si="25"/>
        <v>80.1418439716312</v>
      </c>
      <c r="O53" s="1093">
        <f t="shared" si="25"/>
        <v>87.08459214501511</v>
      </c>
      <c r="P53" s="805"/>
      <c r="Q53" s="806"/>
    </row>
    <row r="54" spans="1:17" s="2" customFormat="1" ht="20.25" hidden="1">
      <c r="A54" s="1080" t="s">
        <v>323</v>
      </c>
      <c r="B54" s="1081">
        <f>+B14-B17</f>
        <v>-2366.607000000018</v>
      </c>
      <c r="C54" s="1082">
        <f aca="true" t="shared" si="26" ref="C54:O54">+C14-C17</f>
        <v>1527</v>
      </c>
      <c r="D54" s="1083">
        <f t="shared" si="26"/>
        <v>1117</v>
      </c>
      <c r="E54" s="1084">
        <f t="shared" si="26"/>
        <v>242</v>
      </c>
      <c r="F54" s="1084">
        <f t="shared" si="26"/>
        <v>26</v>
      </c>
      <c r="G54" s="1084">
        <f t="shared" si="26"/>
        <v>5</v>
      </c>
      <c r="H54" s="1085">
        <f t="shared" si="26"/>
        <v>-24</v>
      </c>
      <c r="I54" s="1084">
        <f t="shared" si="26"/>
        <v>-4</v>
      </c>
      <c r="J54" s="1084">
        <f t="shared" si="26"/>
        <v>9</v>
      </c>
      <c r="K54" s="1084"/>
      <c r="L54" s="1084">
        <f t="shared" si="26"/>
        <v>1374</v>
      </c>
      <c r="M54" s="1084">
        <f t="shared" si="26"/>
        <v>43</v>
      </c>
      <c r="N54" s="1084">
        <f t="shared" si="26"/>
        <v>112</v>
      </c>
      <c r="O54" s="1086">
        <f t="shared" si="26"/>
        <v>153</v>
      </c>
      <c r="P54" s="805"/>
      <c r="Q54" s="806"/>
    </row>
    <row r="55" spans="1:17" s="2" customFormat="1" ht="21" hidden="1" thickBot="1">
      <c r="A55" s="1087" t="s">
        <v>326</v>
      </c>
      <c r="B55" s="1088">
        <f>+B14/B17*100</f>
        <v>98.8812956836099</v>
      </c>
      <c r="C55" s="1089">
        <f aca="true" t="shared" si="27" ref="C55:O55">+C14/C17*100</f>
        <v>107.71484868387813</v>
      </c>
      <c r="D55" s="1090">
        <f t="shared" si="27"/>
        <v>108.21625597646194</v>
      </c>
      <c r="E55" s="1091">
        <f t="shared" si="27"/>
        <v>108.12080536912751</v>
      </c>
      <c r="F55" s="1091">
        <f t="shared" si="27"/>
        <v>106.17577197149643</v>
      </c>
      <c r="G55" s="1091">
        <f t="shared" si="27"/>
        <v>102.4390243902439</v>
      </c>
      <c r="H55" s="1092">
        <f t="shared" si="27"/>
        <v>93.10344827586206</v>
      </c>
      <c r="I55" s="1091">
        <f t="shared" si="27"/>
        <v>88.23529411764706</v>
      </c>
      <c r="J55" s="1091">
        <f t="shared" si="27"/>
        <v>115.51724137931035</v>
      </c>
      <c r="K55" s="1091"/>
      <c r="L55" s="1091">
        <f t="shared" si="27"/>
        <v>107.78955723113555</v>
      </c>
      <c r="M55" s="1091">
        <f t="shared" si="27"/>
        <v>103.79188712522046</v>
      </c>
      <c r="N55" s="1091">
        <f t="shared" si="27"/>
        <v>111.00196463654224</v>
      </c>
      <c r="O55" s="1093">
        <f t="shared" si="27"/>
        <v>107.10636321411984</v>
      </c>
      <c r="P55" s="805"/>
      <c r="Q55" s="806"/>
    </row>
    <row r="56" spans="1:17" s="2" customFormat="1" ht="20.25" hidden="1">
      <c r="A56" s="1080" t="s">
        <v>327</v>
      </c>
      <c r="B56" s="1081">
        <f>+B14-B18</f>
        <v>-3666.482000000018</v>
      </c>
      <c r="C56" s="1082">
        <f aca="true" t="shared" si="28" ref="C56:O56">+C14-C18</f>
        <v>2535</v>
      </c>
      <c r="D56" s="1083">
        <f t="shared" si="28"/>
        <v>1750</v>
      </c>
      <c r="E56" s="1084">
        <f t="shared" si="28"/>
        <v>496</v>
      </c>
      <c r="F56" s="1084">
        <f t="shared" si="28"/>
        <v>116</v>
      </c>
      <c r="G56" s="1084">
        <f t="shared" si="28"/>
        <v>20</v>
      </c>
      <c r="H56" s="1094">
        <f t="shared" si="28"/>
        <v>20</v>
      </c>
      <c r="I56" s="1084">
        <f t="shared" si="28"/>
        <v>-1</v>
      </c>
      <c r="J56" s="1084">
        <f t="shared" si="28"/>
        <v>4</v>
      </c>
      <c r="K56" s="1084"/>
      <c r="L56" s="1084">
        <f t="shared" si="28"/>
        <v>2407</v>
      </c>
      <c r="M56" s="1084">
        <f t="shared" si="28"/>
        <v>48</v>
      </c>
      <c r="N56" s="1084">
        <f t="shared" si="28"/>
        <v>81</v>
      </c>
      <c r="O56" s="1086">
        <f t="shared" si="28"/>
        <v>127</v>
      </c>
      <c r="P56" s="805"/>
      <c r="Q56" s="806"/>
    </row>
    <row r="57" spans="1:17" s="2" customFormat="1" ht="21" hidden="1" thickBot="1">
      <c r="A57" s="1087" t="s">
        <v>328</v>
      </c>
      <c r="B57" s="1088">
        <f>+B14/B18*100</f>
        <v>98.27742419450006</v>
      </c>
      <c r="C57" s="1089">
        <f aca="true" t="shared" si="29" ref="C57:O57">+C14/C18*100</f>
        <v>113.49480968858133</v>
      </c>
      <c r="D57" s="1090">
        <f t="shared" si="29"/>
        <v>113.50100293164635</v>
      </c>
      <c r="E57" s="1091">
        <f t="shared" si="29"/>
        <v>118.1951577402788</v>
      </c>
      <c r="F57" s="1091">
        <f t="shared" si="29"/>
        <v>135.0453172205438</v>
      </c>
      <c r="G57" s="1091">
        <f t="shared" si="29"/>
        <v>110.5263157894737</v>
      </c>
      <c r="H57" s="1095">
        <f t="shared" si="29"/>
        <v>106.57894736842107</v>
      </c>
      <c r="I57" s="1091">
        <f t="shared" si="29"/>
        <v>96.7741935483871</v>
      </c>
      <c r="J57" s="1091">
        <f t="shared" si="29"/>
        <v>106.34920634920636</v>
      </c>
      <c r="K57" s="1091"/>
      <c r="L57" s="1091">
        <f t="shared" si="29"/>
        <v>114.4947609297844</v>
      </c>
      <c r="M57" s="1091">
        <f t="shared" si="29"/>
        <v>104.25155004428699</v>
      </c>
      <c r="N57" s="1091">
        <f t="shared" si="29"/>
        <v>107.72163965681602</v>
      </c>
      <c r="O57" s="1093">
        <f t="shared" si="29"/>
        <v>105.82836163377695</v>
      </c>
      <c r="P57" s="805"/>
      <c r="Q57" s="806"/>
    </row>
    <row r="58" spans="1:17" s="2" customFormat="1" ht="20.25" hidden="1">
      <c r="A58" s="1080" t="s">
        <v>329</v>
      </c>
      <c r="B58" s="1081">
        <f>+B14-B19</f>
        <v>-6271.325000000012</v>
      </c>
      <c r="C58" s="1082">
        <f aca="true" t="shared" si="30" ref="C58:O58">+C14-C19</f>
        <v>3616</v>
      </c>
      <c r="D58" s="1083">
        <f t="shared" si="30"/>
        <v>2417</v>
      </c>
      <c r="E58" s="1084">
        <f t="shared" si="30"/>
        <v>677</v>
      </c>
      <c r="F58" s="1084">
        <f t="shared" si="30"/>
        <v>119</v>
      </c>
      <c r="G58" s="1084">
        <f t="shared" si="30"/>
        <v>19</v>
      </c>
      <c r="H58" s="1085"/>
      <c r="I58" s="1084">
        <f t="shared" si="30"/>
        <v>-15</v>
      </c>
      <c r="J58" s="1084">
        <f t="shared" si="30"/>
        <v>-293</v>
      </c>
      <c r="K58" s="1084"/>
      <c r="L58" s="1084">
        <f t="shared" si="30"/>
        <v>3248</v>
      </c>
      <c r="M58" s="1084">
        <f t="shared" si="30"/>
        <v>91</v>
      </c>
      <c r="N58" s="1084">
        <f t="shared" si="30"/>
        <v>276</v>
      </c>
      <c r="O58" s="1086">
        <f t="shared" si="30"/>
        <v>366</v>
      </c>
      <c r="P58" s="805"/>
      <c r="Q58" s="806"/>
    </row>
    <row r="59" spans="1:17" s="2" customFormat="1" ht="21" hidden="1" thickBot="1">
      <c r="A59" s="1087" t="s">
        <v>330</v>
      </c>
      <c r="B59" s="1088">
        <f>+B14/B19*100</f>
        <v>97.08924630085282</v>
      </c>
      <c r="C59" s="1089">
        <f aca="true" t="shared" si="31" ref="C59:O59">+C14/C19*100</f>
        <v>120.42476276547673</v>
      </c>
      <c r="D59" s="1090">
        <f t="shared" si="31"/>
        <v>119.65839772265147</v>
      </c>
      <c r="E59" s="1091">
        <f t="shared" si="31"/>
        <v>126.60117878192534</v>
      </c>
      <c r="F59" s="1091">
        <f t="shared" si="31"/>
        <v>136.28048780487805</v>
      </c>
      <c r="G59" s="1091">
        <f t="shared" si="31"/>
        <v>109.94764397905759</v>
      </c>
      <c r="H59" s="1092"/>
      <c r="I59" s="1091">
        <f t="shared" si="31"/>
        <v>66.66666666666666</v>
      </c>
      <c r="J59" s="1091">
        <f t="shared" si="31"/>
        <v>18.61111111111111</v>
      </c>
      <c r="K59" s="1091"/>
      <c r="L59" s="1091">
        <f t="shared" si="31"/>
        <v>120.60260069774817</v>
      </c>
      <c r="M59" s="1091">
        <f t="shared" si="31"/>
        <v>108.3793738489871</v>
      </c>
      <c r="N59" s="1091">
        <f t="shared" si="31"/>
        <v>132.3185011709602</v>
      </c>
      <c r="O59" s="1093">
        <f t="shared" si="31"/>
        <v>118.8659793814433</v>
      </c>
      <c r="P59" s="805"/>
      <c r="Q59" s="806"/>
    </row>
    <row r="60" spans="1:17" s="2" customFormat="1" ht="20.25" hidden="1">
      <c r="A60" s="1080" t="s">
        <v>331</v>
      </c>
      <c r="B60" s="1081">
        <f>+B14-B20</f>
        <v>-10223.07700000002</v>
      </c>
      <c r="C60" s="1082">
        <f aca="true" t="shared" si="32" ref="C60:O60">+C14-C20</f>
        <v>4634</v>
      </c>
      <c r="D60" s="1083">
        <f t="shared" si="32"/>
        <v>3623</v>
      </c>
      <c r="E60" s="1084">
        <f t="shared" si="32"/>
        <v>884</v>
      </c>
      <c r="F60" s="1084">
        <f t="shared" si="32"/>
        <v>122</v>
      </c>
      <c r="G60" s="1084">
        <f t="shared" si="32"/>
        <v>19</v>
      </c>
      <c r="H60" s="1085"/>
      <c r="I60" s="1084">
        <f t="shared" si="32"/>
        <v>-209</v>
      </c>
      <c r="J60" s="1084">
        <f t="shared" si="32"/>
        <v>12</v>
      </c>
      <c r="K60" s="1084"/>
      <c r="L60" s="1084">
        <f t="shared" si="32"/>
        <v>4326</v>
      </c>
      <c r="M60" s="1084">
        <f t="shared" si="32"/>
        <v>42</v>
      </c>
      <c r="N60" s="1084">
        <f t="shared" si="32"/>
        <v>267</v>
      </c>
      <c r="O60" s="1086">
        <f t="shared" si="32"/>
        <v>307</v>
      </c>
      <c r="P60" s="805"/>
      <c r="Q60" s="806"/>
    </row>
    <row r="61" spans="1:17" s="2" customFormat="1" ht="21" hidden="1" thickBot="1">
      <c r="A61" s="1087" t="s">
        <v>332</v>
      </c>
      <c r="B61" s="1088">
        <f>+B14/B20*100</f>
        <v>95.34055358409844</v>
      </c>
      <c r="C61" s="1089">
        <f aca="true" t="shared" si="33" ref="C61:O61">+C14/C20*100</f>
        <v>127.77178472971353</v>
      </c>
      <c r="D61" s="1090">
        <f t="shared" si="33"/>
        <v>132.67201731445576</v>
      </c>
      <c r="E61" s="1091">
        <f t="shared" si="33"/>
        <v>137.81009409751925</v>
      </c>
      <c r="F61" s="1091">
        <f t="shared" si="33"/>
        <v>137.53846153846155</v>
      </c>
      <c r="G61" s="1091">
        <f t="shared" si="33"/>
        <v>109.94764397905759</v>
      </c>
      <c r="H61" s="1092"/>
      <c r="I61" s="1091">
        <f t="shared" si="33"/>
        <v>12.552301255230125</v>
      </c>
      <c r="J61" s="1091">
        <f t="shared" si="33"/>
        <v>121.81818181818183</v>
      </c>
      <c r="K61" s="1091"/>
      <c r="L61" s="1091">
        <f t="shared" si="33"/>
        <v>129.45461973173556</v>
      </c>
      <c r="M61" s="1091">
        <f t="shared" si="33"/>
        <v>103.70044052863436</v>
      </c>
      <c r="N61" s="1091">
        <f t="shared" si="33"/>
        <v>130.93858632676708</v>
      </c>
      <c r="O61" s="1093">
        <f t="shared" si="33"/>
        <v>115.35767883941972</v>
      </c>
      <c r="P61" s="805"/>
      <c r="Q61" s="806"/>
    </row>
    <row r="62" spans="1:17" s="2" customFormat="1" ht="20.25" hidden="1">
      <c r="A62" s="1080" t="s">
        <v>333</v>
      </c>
      <c r="B62" s="1081">
        <f>+B14-B21</f>
        <v>-13925.962000000029</v>
      </c>
      <c r="C62" s="1082">
        <f aca="true" t="shared" si="34" ref="C62:O62">+C14-C21</f>
        <v>5629</v>
      </c>
      <c r="D62" s="1083">
        <f t="shared" si="34"/>
        <v>5071</v>
      </c>
      <c r="E62" s="1084">
        <f t="shared" si="34"/>
        <v>1033</v>
      </c>
      <c r="F62" s="1084">
        <f t="shared" si="34"/>
        <v>128</v>
      </c>
      <c r="G62" s="1084">
        <f t="shared" si="34"/>
        <v>20</v>
      </c>
      <c r="H62" s="1085"/>
      <c r="I62" s="1084">
        <f t="shared" si="34"/>
        <v>-196</v>
      </c>
      <c r="J62" s="1084">
        <f t="shared" si="34"/>
        <v>18</v>
      </c>
      <c r="K62" s="1084"/>
      <c r="L62" s="1084">
        <f t="shared" si="34"/>
        <v>5260</v>
      </c>
      <c r="M62" s="1084">
        <f t="shared" si="34"/>
        <v>-79</v>
      </c>
      <c r="N62" s="1084">
        <f t="shared" si="34"/>
        <v>448</v>
      </c>
      <c r="O62" s="1086">
        <f t="shared" si="34"/>
        <v>368</v>
      </c>
      <c r="P62" s="805"/>
      <c r="Q62" s="806"/>
    </row>
    <row r="63" spans="1:17" s="2" customFormat="1" ht="21" hidden="1" thickBot="1">
      <c r="A63" s="1087" t="s">
        <v>334</v>
      </c>
      <c r="B63" s="1088">
        <f>+B14/B21*100</f>
        <v>93.75820487239281</v>
      </c>
      <c r="C63" s="1089">
        <f aca="true" t="shared" si="35" ref="C63:O63">+C14/C21*100</f>
        <v>135.87406793703397</v>
      </c>
      <c r="D63" s="1090">
        <f t="shared" si="35"/>
        <v>152.59827818691008</v>
      </c>
      <c r="E63" s="1091">
        <f t="shared" si="35"/>
        <v>147.1904979442668</v>
      </c>
      <c r="F63" s="1091">
        <f t="shared" si="35"/>
        <v>140.1253918495298</v>
      </c>
      <c r="G63" s="1091">
        <f t="shared" si="35"/>
        <v>110.5263157894737</v>
      </c>
      <c r="H63" s="1092"/>
      <c r="I63" s="1091">
        <f t="shared" si="35"/>
        <v>13.274336283185843</v>
      </c>
      <c r="J63" s="1091">
        <f t="shared" si="35"/>
        <v>136.73469387755102</v>
      </c>
      <c r="K63" s="1091"/>
      <c r="L63" s="1091">
        <f t="shared" si="35"/>
        <v>138.24620082891005</v>
      </c>
      <c r="M63" s="1091">
        <f t="shared" si="35"/>
        <v>93.71019108280255</v>
      </c>
      <c r="N63" s="1091">
        <f t="shared" si="35"/>
        <v>165.6891495601173</v>
      </c>
      <c r="O63" s="1093">
        <f t="shared" si="35"/>
        <v>118.98864809081526</v>
      </c>
      <c r="P63" s="805"/>
      <c r="Q63" s="806"/>
    </row>
    <row r="64" spans="1:17" s="2" customFormat="1" ht="20.25" hidden="1">
      <c r="A64" s="1080" t="s">
        <v>335</v>
      </c>
      <c r="B64" s="1081">
        <f>+B14-B22</f>
        <v>-15817.507999999041</v>
      </c>
      <c r="C64" s="1082">
        <f aca="true" t="shared" si="36" ref="C64:O64">+C14-C22</f>
        <v>7255.622986174329</v>
      </c>
      <c r="D64" s="1083">
        <f t="shared" si="36"/>
        <v>6096.519500896222</v>
      </c>
      <c r="E64" s="1084">
        <f t="shared" si="36"/>
        <v>1211.2055392515797</v>
      </c>
      <c r="F64" s="1084">
        <f t="shared" si="36"/>
        <v>170.26661609773794</v>
      </c>
      <c r="G64" s="1084">
        <f t="shared" si="36"/>
        <v>19.753786999156716</v>
      </c>
      <c r="H64" s="1085"/>
      <c r="I64" s="1084">
        <f t="shared" si="36"/>
        <v>-179.2129632572027</v>
      </c>
      <c r="J64" s="1084">
        <f t="shared" si="36"/>
        <v>20</v>
      </c>
      <c r="K64" s="1084"/>
      <c r="L64" s="1084">
        <f t="shared" si="36"/>
        <v>6623.42525750648</v>
      </c>
      <c r="M64" s="1084">
        <f t="shared" si="36"/>
        <v>-54.93877376114483</v>
      </c>
      <c r="N64" s="1084">
        <f t="shared" si="36"/>
        <v>687.1365024290592</v>
      </c>
      <c r="O64" s="1086">
        <f t="shared" si="36"/>
        <v>631.1977286679144</v>
      </c>
      <c r="P64" s="805"/>
      <c r="Q64" s="806"/>
    </row>
    <row r="65" spans="1:17" s="2" customFormat="1" ht="21" hidden="1" thickBot="1">
      <c r="A65" s="1087" t="s">
        <v>336</v>
      </c>
      <c r="B65" s="1088">
        <f>+B14/B22*100</f>
        <v>92.96999113288258</v>
      </c>
      <c r="C65" s="1089">
        <f aca="true" t="shared" si="37" ref="C65:O65">+C14/C22*100</f>
        <v>151.58865535986308</v>
      </c>
      <c r="D65" s="1090">
        <f t="shared" si="37"/>
        <v>170.76238523818154</v>
      </c>
      <c r="E65" s="1091">
        <f t="shared" si="37"/>
        <v>160.23517385266555</v>
      </c>
      <c r="F65" s="1091">
        <f t="shared" si="37"/>
        <v>161.5273132922313</v>
      </c>
      <c r="G65" s="1091">
        <f t="shared" si="37"/>
        <v>110.38327475095085</v>
      </c>
      <c r="H65" s="1092"/>
      <c r="I65" s="1091">
        <f t="shared" si="37"/>
        <v>14.339455611609752</v>
      </c>
      <c r="J65" s="1091">
        <f t="shared" si="37"/>
        <v>142.5531914893617</v>
      </c>
      <c r="K65" s="1091"/>
      <c r="L65" s="1091">
        <f t="shared" si="37"/>
        <v>153.45966584946282</v>
      </c>
      <c r="M65" s="1091">
        <f t="shared" si="37"/>
        <v>95.54046232399885</v>
      </c>
      <c r="N65" s="1091">
        <f t="shared" si="37"/>
        <v>255.15762897550366</v>
      </c>
      <c r="O65" s="1093">
        <f t="shared" si="37"/>
        <v>137.687895429344</v>
      </c>
      <c r="P65" s="805"/>
      <c r="Q65" s="806"/>
    </row>
    <row r="66" spans="1:17" s="2" customFormat="1" ht="20.25" hidden="1">
      <c r="A66" s="1080" t="s">
        <v>337</v>
      </c>
      <c r="B66" s="1081">
        <f>+B14-B23</f>
        <v>-17754.397000000026</v>
      </c>
      <c r="C66" s="1082">
        <f aca="true" t="shared" si="38" ref="C66:O66">+C14-C23</f>
        <v>8416</v>
      </c>
      <c r="D66" s="1083">
        <f t="shared" si="38"/>
        <v>6907</v>
      </c>
      <c r="E66" s="1084">
        <f t="shared" si="38"/>
        <v>1433</v>
      </c>
      <c r="F66" s="1084">
        <f t="shared" si="38"/>
        <v>180</v>
      </c>
      <c r="G66" s="1084">
        <f t="shared" si="38"/>
        <v>22</v>
      </c>
      <c r="H66" s="1085"/>
      <c r="I66" s="1084">
        <f t="shared" si="38"/>
        <v>-170</v>
      </c>
      <c r="J66" s="1084">
        <f t="shared" si="38"/>
        <v>22</v>
      </c>
      <c r="K66" s="1084"/>
      <c r="L66" s="1084">
        <f t="shared" si="38"/>
        <v>7775</v>
      </c>
      <c r="M66" s="1084">
        <f t="shared" si="38"/>
        <v>-64</v>
      </c>
      <c r="N66" s="1084">
        <f t="shared" si="38"/>
        <v>704</v>
      </c>
      <c r="O66" s="1086">
        <f t="shared" si="38"/>
        <v>640</v>
      </c>
      <c r="P66" s="805"/>
      <c r="Q66" s="806"/>
    </row>
    <row r="67" spans="1:17" s="2" customFormat="1" ht="21" hidden="1" thickBot="1">
      <c r="A67" s="1087" t="s">
        <v>338</v>
      </c>
      <c r="B67" s="1088">
        <f>+B14/B23*100</f>
        <v>92.1764987710076</v>
      </c>
      <c r="C67" s="1089">
        <f aca="true" t="shared" si="39" ref="C67:O67">+C14/C23*100</f>
        <v>165.2200867947923</v>
      </c>
      <c r="D67" s="1090">
        <f t="shared" si="39"/>
        <v>188.4945547725817</v>
      </c>
      <c r="E67" s="1091">
        <f t="shared" si="39"/>
        <v>180.1006148686417</v>
      </c>
      <c r="F67" s="1091">
        <f t="shared" si="39"/>
        <v>167.41573033707866</v>
      </c>
      <c r="G67" s="1091">
        <f t="shared" si="39"/>
        <v>111.70212765957446</v>
      </c>
      <c r="H67" s="1092"/>
      <c r="I67" s="1091">
        <f t="shared" si="39"/>
        <v>15</v>
      </c>
      <c r="J67" s="1091">
        <f t="shared" si="39"/>
        <v>148.88888888888889</v>
      </c>
      <c r="K67" s="1091"/>
      <c r="L67" s="1091">
        <f t="shared" si="39"/>
        <v>169.18490834668088</v>
      </c>
      <c r="M67" s="1091">
        <f t="shared" si="39"/>
        <v>94.84286865431105</v>
      </c>
      <c r="N67" s="1091">
        <f t="shared" si="39"/>
        <v>265.2582159624413</v>
      </c>
      <c r="O67" s="1093">
        <f t="shared" si="39"/>
        <v>138.41536614645858</v>
      </c>
      <c r="P67" s="805"/>
      <c r="Q67" s="806"/>
    </row>
    <row r="68" spans="1:17" s="2" customFormat="1" ht="21" hidden="1" thickBot="1">
      <c r="A68" s="1000" t="s">
        <v>298</v>
      </c>
      <c r="B68" s="1001">
        <f>+B15-B16</f>
        <v>-1012.9130000000005</v>
      </c>
      <c r="C68" s="1002">
        <f aca="true" t="shared" si="40" ref="C68:O68">+C15-C16</f>
        <v>1378</v>
      </c>
      <c r="D68" s="1003">
        <f t="shared" si="40"/>
        <v>727</v>
      </c>
      <c r="E68" s="1004">
        <f t="shared" si="40"/>
        <v>117</v>
      </c>
      <c r="F68" s="1004">
        <f t="shared" si="40"/>
        <v>14</v>
      </c>
      <c r="G68" s="1004">
        <f t="shared" si="40"/>
        <v>4</v>
      </c>
      <c r="H68" s="1005">
        <f>+IF(H15=0,,H15-H16)</f>
        <v>5</v>
      </c>
      <c r="I68" s="1004">
        <f t="shared" si="40"/>
        <v>-2</v>
      </c>
      <c r="J68" s="1004">
        <f t="shared" si="40"/>
        <v>7</v>
      </c>
      <c r="K68" s="1004"/>
      <c r="L68" s="1004">
        <f t="shared" si="40"/>
        <v>872</v>
      </c>
      <c r="M68" s="1004">
        <f t="shared" si="40"/>
        <v>42</v>
      </c>
      <c r="N68" s="1004">
        <f t="shared" si="40"/>
        <v>465</v>
      </c>
      <c r="O68" s="1006">
        <f t="shared" si="40"/>
        <v>507</v>
      </c>
      <c r="P68" s="805"/>
      <c r="Q68" s="806"/>
    </row>
    <row r="69" spans="1:17" s="2" customFormat="1" ht="21" hidden="1" thickBot="1">
      <c r="A69" s="1007" t="s">
        <v>299</v>
      </c>
      <c r="B69" s="1008">
        <f>+B15/B16*100</f>
        <v>99.51792127160009</v>
      </c>
      <c r="C69" s="1009">
        <f aca="true" t="shared" si="41" ref="C69:O69">+C15/C16*100</f>
        <v>106.7390453834116</v>
      </c>
      <c r="D69" s="1010">
        <f t="shared" si="41"/>
        <v>105.34716092968519</v>
      </c>
      <c r="E69" s="1011">
        <f t="shared" si="41"/>
        <v>103.73443983402491</v>
      </c>
      <c r="F69" s="1011">
        <f t="shared" si="41"/>
        <v>103.27868852459017</v>
      </c>
      <c r="G69" s="1011">
        <f t="shared" si="41"/>
        <v>101.93236714975846</v>
      </c>
      <c r="H69" s="1012">
        <f>+IF(H15=0,,H15/H16*100)</f>
        <v>101.45772594752187</v>
      </c>
      <c r="I69" s="1011">
        <f t="shared" si="41"/>
        <v>93.93939393939394</v>
      </c>
      <c r="J69" s="1011">
        <f t="shared" si="41"/>
        <v>111.66666666666667</v>
      </c>
      <c r="K69" s="1011"/>
      <c r="L69" s="1011">
        <f t="shared" si="41"/>
        <v>104.89887640449437</v>
      </c>
      <c r="M69" s="1011">
        <f t="shared" si="41"/>
        <v>103.39256865912762</v>
      </c>
      <c r="N69" s="1011">
        <f t="shared" si="41"/>
        <v>132.9787234042553</v>
      </c>
      <c r="O69" s="1013">
        <f t="shared" si="41"/>
        <v>119.1465256797583</v>
      </c>
      <c r="P69" s="805"/>
      <c r="Q69" s="806"/>
    </row>
    <row r="70" spans="1:17" s="2" customFormat="1" ht="21" hidden="1" thickBot="1">
      <c r="A70" s="1000" t="s">
        <v>300</v>
      </c>
      <c r="B70" s="1001">
        <f>+B15-B17</f>
        <v>-2448.2360000000044</v>
      </c>
      <c r="C70" s="1002">
        <f aca="true" t="shared" si="42" ref="C70:O70">+C15-C17</f>
        <v>2033</v>
      </c>
      <c r="D70" s="1003">
        <f t="shared" si="42"/>
        <v>728</v>
      </c>
      <c r="E70" s="1004">
        <f t="shared" si="42"/>
        <v>270</v>
      </c>
      <c r="F70" s="1004">
        <f t="shared" si="42"/>
        <v>20</v>
      </c>
      <c r="G70" s="1004">
        <f t="shared" si="42"/>
        <v>6</v>
      </c>
      <c r="H70" s="1005">
        <f t="shared" si="42"/>
        <v>0</v>
      </c>
      <c r="I70" s="1004">
        <f t="shared" si="42"/>
        <v>-3</v>
      </c>
      <c r="J70" s="1004">
        <f t="shared" si="42"/>
        <v>9</v>
      </c>
      <c r="K70" s="1004"/>
      <c r="L70" s="1004">
        <f t="shared" si="42"/>
        <v>1033</v>
      </c>
      <c r="M70" s="1004">
        <f t="shared" si="42"/>
        <v>146</v>
      </c>
      <c r="N70" s="1004">
        <f t="shared" si="42"/>
        <v>857</v>
      </c>
      <c r="O70" s="1006">
        <f t="shared" si="42"/>
        <v>1002</v>
      </c>
      <c r="P70" s="805"/>
      <c r="Q70" s="806"/>
    </row>
    <row r="71" spans="1:17" s="2" customFormat="1" ht="21" hidden="1" thickBot="1">
      <c r="A71" s="1007" t="s">
        <v>301</v>
      </c>
      <c r="B71" s="1008">
        <f>+B15/B17*100</f>
        <v>98.84270933841503</v>
      </c>
      <c r="C71" s="1009">
        <f aca="true" t="shared" si="43" ref="C71:O71">+C15/C17*100</f>
        <v>110.27130803819531</v>
      </c>
      <c r="D71" s="1010">
        <f t="shared" si="43"/>
        <v>105.35490989334315</v>
      </c>
      <c r="E71" s="1011">
        <f t="shared" si="43"/>
        <v>109.06040268456377</v>
      </c>
      <c r="F71" s="1011">
        <f t="shared" si="43"/>
        <v>104.75059382422802</v>
      </c>
      <c r="G71" s="1011">
        <f t="shared" si="43"/>
        <v>102.92682926829269</v>
      </c>
      <c r="H71" s="1012">
        <f t="shared" si="43"/>
        <v>100</v>
      </c>
      <c r="I71" s="1011">
        <f t="shared" si="43"/>
        <v>91.17647058823529</v>
      </c>
      <c r="J71" s="1011">
        <f t="shared" si="43"/>
        <v>115.51724137931035</v>
      </c>
      <c r="K71" s="1011"/>
      <c r="L71" s="1011">
        <f t="shared" si="43"/>
        <v>105.85634106241851</v>
      </c>
      <c r="M71" s="1011">
        <f t="shared" si="43"/>
        <v>112.8747795414462</v>
      </c>
      <c r="N71" s="1011">
        <f t="shared" si="43"/>
        <v>184.18467583497053</v>
      </c>
      <c r="O71" s="1013">
        <f t="shared" si="43"/>
        <v>146.53971202972596</v>
      </c>
      <c r="P71" s="805"/>
      <c r="Q71" s="806"/>
    </row>
    <row r="72" spans="1:17" s="2" customFormat="1" ht="21" hidden="1" thickBot="1">
      <c r="A72" s="1000" t="s">
        <v>302</v>
      </c>
      <c r="B72" s="1001">
        <f>+B15-B18</f>
        <v>-3748.1110000000044</v>
      </c>
      <c r="C72" s="1002">
        <f aca="true" t="shared" si="44" ref="C72:O72">+C15-C18</f>
        <v>3041</v>
      </c>
      <c r="D72" s="1003">
        <f t="shared" si="44"/>
        <v>1361</v>
      </c>
      <c r="E72" s="1004">
        <f t="shared" si="44"/>
        <v>524</v>
      </c>
      <c r="F72" s="1004">
        <f t="shared" si="44"/>
        <v>110</v>
      </c>
      <c r="G72" s="1004">
        <f t="shared" si="44"/>
        <v>21</v>
      </c>
      <c r="H72" s="1005">
        <f t="shared" si="44"/>
        <v>44</v>
      </c>
      <c r="I72" s="1004">
        <f t="shared" si="44"/>
        <v>0</v>
      </c>
      <c r="J72" s="1004">
        <f t="shared" si="44"/>
        <v>4</v>
      </c>
      <c r="K72" s="1004"/>
      <c r="L72" s="1004">
        <f t="shared" si="44"/>
        <v>2066</v>
      </c>
      <c r="M72" s="1004">
        <f t="shared" si="44"/>
        <v>151</v>
      </c>
      <c r="N72" s="1004">
        <f t="shared" si="44"/>
        <v>826</v>
      </c>
      <c r="O72" s="1006">
        <f t="shared" si="44"/>
        <v>976</v>
      </c>
      <c r="P72" s="805"/>
      <c r="Q72" s="806"/>
    </row>
    <row r="73" spans="1:17" s="2" customFormat="1" ht="21" hidden="1" thickBot="1">
      <c r="A73" s="1007" t="s">
        <v>303</v>
      </c>
      <c r="B73" s="1008">
        <f>+B15/B18*100</f>
        <v>98.23907349744844</v>
      </c>
      <c r="C73" s="1009">
        <f aca="true" t="shared" si="45" ref="C73:O73">+C15/C18*100</f>
        <v>116.18844822997072</v>
      </c>
      <c r="D73" s="1010">
        <f t="shared" si="45"/>
        <v>110.49992285141181</v>
      </c>
      <c r="E73" s="1011">
        <f t="shared" si="45"/>
        <v>119.22230374174615</v>
      </c>
      <c r="F73" s="1011">
        <f t="shared" si="45"/>
        <v>133.23262839879152</v>
      </c>
      <c r="G73" s="1011">
        <f t="shared" si="45"/>
        <v>111.05263157894736</v>
      </c>
      <c r="H73" s="1012">
        <f t="shared" si="45"/>
        <v>114.4736842105263</v>
      </c>
      <c r="I73" s="1011">
        <f t="shared" si="45"/>
        <v>100</v>
      </c>
      <c r="J73" s="1011">
        <f t="shared" si="45"/>
        <v>106.34920634920636</v>
      </c>
      <c r="K73" s="1011"/>
      <c r="L73" s="1011">
        <f t="shared" si="45"/>
        <v>112.44128628206673</v>
      </c>
      <c r="M73" s="1011">
        <f t="shared" si="45"/>
        <v>113.3746678476528</v>
      </c>
      <c r="N73" s="1011">
        <f t="shared" si="45"/>
        <v>178.74165872259294</v>
      </c>
      <c r="O73" s="1013">
        <f t="shared" si="45"/>
        <v>144.79118861863242</v>
      </c>
      <c r="P73" s="805"/>
      <c r="Q73" s="806"/>
    </row>
    <row r="74" spans="1:17" s="2" customFormat="1" ht="21" hidden="1" thickBot="1">
      <c r="A74" s="1000" t="s">
        <v>304</v>
      </c>
      <c r="B74" s="1001">
        <f>+B15-B19</f>
        <v>-6352.953999999998</v>
      </c>
      <c r="C74" s="1002">
        <f aca="true" t="shared" si="46" ref="C74:O74">+C15-C19</f>
        <v>4122</v>
      </c>
      <c r="D74" s="1003">
        <f t="shared" si="46"/>
        <v>2028</v>
      </c>
      <c r="E74" s="1004">
        <f t="shared" si="46"/>
        <v>705</v>
      </c>
      <c r="F74" s="1004">
        <f t="shared" si="46"/>
        <v>113</v>
      </c>
      <c r="G74" s="1004">
        <f t="shared" si="46"/>
        <v>20</v>
      </c>
      <c r="H74" s="1014"/>
      <c r="I74" s="1004">
        <f t="shared" si="46"/>
        <v>-14</v>
      </c>
      <c r="J74" s="1004">
        <f t="shared" si="46"/>
        <v>-293</v>
      </c>
      <c r="K74" s="1004"/>
      <c r="L74" s="1004">
        <f t="shared" si="46"/>
        <v>2907</v>
      </c>
      <c r="M74" s="1004">
        <f t="shared" si="46"/>
        <v>194</v>
      </c>
      <c r="N74" s="1004">
        <f t="shared" si="46"/>
        <v>1021</v>
      </c>
      <c r="O74" s="1006">
        <f t="shared" si="46"/>
        <v>1215</v>
      </c>
      <c r="P74" s="805"/>
      <c r="Q74" s="806"/>
    </row>
    <row r="75" spans="1:17" s="2" customFormat="1" ht="21" hidden="1" thickBot="1">
      <c r="A75" s="1007" t="s">
        <v>305</v>
      </c>
      <c r="B75" s="1008">
        <f>+B15/B19*100</f>
        <v>97.05135926522516</v>
      </c>
      <c r="C75" s="1009">
        <f aca="true" t="shared" si="47" ref="C75:O75">+C15/C19*100</f>
        <v>123.2828739267962</v>
      </c>
      <c r="D75" s="1010">
        <f t="shared" si="47"/>
        <v>116.49450996339976</v>
      </c>
      <c r="E75" s="1011">
        <f t="shared" si="47"/>
        <v>127.70137524557956</v>
      </c>
      <c r="F75" s="1011">
        <f t="shared" si="47"/>
        <v>134.4512195121951</v>
      </c>
      <c r="G75" s="1011">
        <f t="shared" si="47"/>
        <v>110.47120418848169</v>
      </c>
      <c r="H75" s="1015"/>
      <c r="I75" s="1011">
        <f t="shared" si="47"/>
        <v>68.88888888888889</v>
      </c>
      <c r="J75" s="1011">
        <f t="shared" si="47"/>
        <v>18.61111111111111</v>
      </c>
      <c r="K75" s="1011"/>
      <c r="L75" s="1011">
        <f t="shared" si="47"/>
        <v>118.4395813510942</v>
      </c>
      <c r="M75" s="1011">
        <f t="shared" si="47"/>
        <v>117.86372007366484</v>
      </c>
      <c r="N75" s="1011">
        <f t="shared" si="47"/>
        <v>219.55503512880563</v>
      </c>
      <c r="O75" s="1013">
        <f t="shared" si="47"/>
        <v>162.62886597938143</v>
      </c>
      <c r="P75" s="805"/>
      <c r="Q75" s="806"/>
    </row>
    <row r="76" spans="1:17" s="2" customFormat="1" ht="21" hidden="1" thickBot="1">
      <c r="A76" s="1000" t="s">
        <v>306</v>
      </c>
      <c r="B76" s="1001">
        <f>+B15-B20</f>
        <v>-10304.706000000006</v>
      </c>
      <c r="C76" s="1002">
        <f aca="true" t="shared" si="48" ref="C76:O76">+C15-C20</f>
        <v>5140</v>
      </c>
      <c r="D76" s="1003">
        <f t="shared" si="48"/>
        <v>3234</v>
      </c>
      <c r="E76" s="1004">
        <f t="shared" si="48"/>
        <v>912</v>
      </c>
      <c r="F76" s="1004">
        <f t="shared" si="48"/>
        <v>116</v>
      </c>
      <c r="G76" s="1004">
        <f t="shared" si="48"/>
        <v>20</v>
      </c>
      <c r="H76" s="1005"/>
      <c r="I76" s="1004">
        <f t="shared" si="48"/>
        <v>-208</v>
      </c>
      <c r="J76" s="1004">
        <f t="shared" si="48"/>
        <v>12</v>
      </c>
      <c r="K76" s="1004"/>
      <c r="L76" s="1004">
        <f t="shared" si="48"/>
        <v>3985</v>
      </c>
      <c r="M76" s="1004">
        <f t="shared" si="48"/>
        <v>145</v>
      </c>
      <c r="N76" s="1004">
        <f t="shared" si="48"/>
        <v>1012</v>
      </c>
      <c r="O76" s="1006">
        <f t="shared" si="48"/>
        <v>1156</v>
      </c>
      <c r="P76" s="805"/>
      <c r="Q76" s="806"/>
    </row>
    <row r="77" spans="1:17" s="2" customFormat="1" ht="21" hidden="1" thickBot="1">
      <c r="A77" s="1007" t="s">
        <v>307</v>
      </c>
      <c r="B77" s="1008">
        <f>+B15/B20*100</f>
        <v>95.30334893901129</v>
      </c>
      <c r="C77" s="1009">
        <f aca="true" t="shared" si="49" ref="C77:O77">+C15/C20*100</f>
        <v>130.80426705022174</v>
      </c>
      <c r="D77" s="1010">
        <f t="shared" si="49"/>
        <v>129.16403643250067</v>
      </c>
      <c r="E77" s="1011">
        <f t="shared" si="49"/>
        <v>139.0076988879384</v>
      </c>
      <c r="F77" s="1011">
        <f t="shared" si="49"/>
        <v>135.69230769230768</v>
      </c>
      <c r="G77" s="1011">
        <f t="shared" si="49"/>
        <v>110.47120418848169</v>
      </c>
      <c r="H77" s="1012"/>
      <c r="I77" s="1011">
        <f t="shared" si="49"/>
        <v>12.97071129707113</v>
      </c>
      <c r="J77" s="1011">
        <f t="shared" si="49"/>
        <v>121.81818181818183</v>
      </c>
      <c r="K77" s="1011"/>
      <c r="L77" s="1011">
        <f t="shared" si="49"/>
        <v>127.13283856471709</v>
      </c>
      <c r="M77" s="1011">
        <f t="shared" si="49"/>
        <v>112.77533039647578</v>
      </c>
      <c r="N77" s="1011">
        <f t="shared" si="49"/>
        <v>217.26535341830822</v>
      </c>
      <c r="O77" s="1013">
        <f t="shared" si="49"/>
        <v>157.82891445722862</v>
      </c>
      <c r="P77" s="805"/>
      <c r="Q77" s="806"/>
    </row>
    <row r="78" spans="1:17" s="2" customFormat="1" ht="21" hidden="1" thickBot="1">
      <c r="A78" s="1000" t="s">
        <v>308</v>
      </c>
      <c r="B78" s="1001">
        <f>+B15-B21</f>
        <v>-14007.591000000015</v>
      </c>
      <c r="C78" s="1002">
        <f aca="true" t="shared" si="50" ref="C78:O78">+C15-C21</f>
        <v>6135</v>
      </c>
      <c r="D78" s="1003">
        <f t="shared" si="50"/>
        <v>4682</v>
      </c>
      <c r="E78" s="1004">
        <f t="shared" si="50"/>
        <v>1061</v>
      </c>
      <c r="F78" s="1004">
        <f t="shared" si="50"/>
        <v>122</v>
      </c>
      <c r="G78" s="1004">
        <f t="shared" si="50"/>
        <v>21</v>
      </c>
      <c r="H78" s="1005"/>
      <c r="I78" s="1004">
        <f t="shared" si="50"/>
        <v>-195</v>
      </c>
      <c r="J78" s="1004">
        <f t="shared" si="50"/>
        <v>18</v>
      </c>
      <c r="K78" s="1004"/>
      <c r="L78" s="1004">
        <f t="shared" si="50"/>
        <v>4919</v>
      </c>
      <c r="M78" s="1004">
        <f t="shared" si="50"/>
        <v>24</v>
      </c>
      <c r="N78" s="1004">
        <f t="shared" si="50"/>
        <v>1193</v>
      </c>
      <c r="O78" s="1006">
        <f t="shared" si="50"/>
        <v>1217</v>
      </c>
      <c r="P78" s="805"/>
      <c r="Q78" s="806"/>
    </row>
    <row r="79" spans="1:17" s="2" customFormat="1" ht="21" hidden="1" thickBot="1">
      <c r="A79" s="1007" t="s">
        <v>309</v>
      </c>
      <c r="B79" s="1008">
        <f>+B15/B21*100</f>
        <v>93.72161770559805</v>
      </c>
      <c r="C79" s="1009">
        <f aca="true" t="shared" si="51" ref="C79:O79">+C15/C21*100</f>
        <v>139.09884647250016</v>
      </c>
      <c r="D79" s="1010">
        <f t="shared" si="51"/>
        <v>148.56342703039104</v>
      </c>
      <c r="E79" s="1011">
        <f t="shared" si="51"/>
        <v>148.46962083142986</v>
      </c>
      <c r="F79" s="1011">
        <f t="shared" si="51"/>
        <v>138.24451410658307</v>
      </c>
      <c r="G79" s="1011">
        <f t="shared" si="51"/>
        <v>111.05263157894736</v>
      </c>
      <c r="H79" s="1012"/>
      <c r="I79" s="1011">
        <f t="shared" si="51"/>
        <v>13.716814159292035</v>
      </c>
      <c r="J79" s="1011">
        <f t="shared" si="51"/>
        <v>136.73469387755102</v>
      </c>
      <c r="K79" s="1011"/>
      <c r="L79" s="1011">
        <f t="shared" si="51"/>
        <v>135.7667418017887</v>
      </c>
      <c r="M79" s="1011">
        <f t="shared" si="51"/>
        <v>101.91082802547771</v>
      </c>
      <c r="N79" s="1011">
        <f t="shared" si="51"/>
        <v>274.92668621700875</v>
      </c>
      <c r="O79" s="1013">
        <f t="shared" si="51"/>
        <v>162.796697626419</v>
      </c>
      <c r="P79" s="805"/>
      <c r="Q79" s="806"/>
    </row>
    <row r="80" spans="1:17" s="2" customFormat="1" ht="21" hidden="1" thickBot="1">
      <c r="A80" s="1000" t="s">
        <v>310</v>
      </c>
      <c r="B80" s="1001">
        <f>+B15-B22</f>
        <v>-15899.136999999027</v>
      </c>
      <c r="C80" s="1002">
        <f aca="true" t="shared" si="52" ref="C80:O80">+C15-C22</f>
        <v>7761.622986174329</v>
      </c>
      <c r="D80" s="1003">
        <f t="shared" si="52"/>
        <v>5707.519500896222</v>
      </c>
      <c r="E80" s="1004">
        <f t="shared" si="52"/>
        <v>1239.2055392515797</v>
      </c>
      <c r="F80" s="1004">
        <f t="shared" si="52"/>
        <v>164.26661609773794</v>
      </c>
      <c r="G80" s="1004">
        <f t="shared" si="52"/>
        <v>20.753786999156716</v>
      </c>
      <c r="H80" s="1005"/>
      <c r="I80" s="1004">
        <f t="shared" si="52"/>
        <v>-178.2129632572027</v>
      </c>
      <c r="J80" s="1004">
        <f t="shared" si="52"/>
        <v>20</v>
      </c>
      <c r="K80" s="1004"/>
      <c r="L80" s="1004">
        <f t="shared" si="52"/>
        <v>6282.42525750648</v>
      </c>
      <c r="M80" s="1004">
        <f t="shared" si="52"/>
        <v>48.06122623885517</v>
      </c>
      <c r="N80" s="1004">
        <f t="shared" si="52"/>
        <v>1432.1365024290592</v>
      </c>
      <c r="O80" s="1006">
        <f t="shared" si="52"/>
        <v>1480.1977286679144</v>
      </c>
      <c r="P80" s="805"/>
      <c r="Q80" s="806"/>
    </row>
    <row r="81" spans="1:17" s="2" customFormat="1" ht="21" hidden="1" thickBot="1">
      <c r="A81" s="1007" t="s">
        <v>311</v>
      </c>
      <c r="B81" s="1008">
        <f>+B15/B22*100</f>
        <v>92.9337115499158</v>
      </c>
      <c r="C81" s="1009">
        <f aca="true" t="shared" si="53" ref="C81:O81">+C15/C22*100</f>
        <v>155.18639736793486</v>
      </c>
      <c r="D81" s="1010">
        <f t="shared" si="53"/>
        <v>166.24725691724268</v>
      </c>
      <c r="E81" s="1011">
        <f t="shared" si="53"/>
        <v>161.62765829334668</v>
      </c>
      <c r="F81" s="1011">
        <f t="shared" si="53"/>
        <v>159.35916143595975</v>
      </c>
      <c r="G81" s="1011">
        <f t="shared" si="53"/>
        <v>110.90890939262204</v>
      </c>
      <c r="H81" s="1012"/>
      <c r="I81" s="1011">
        <f t="shared" si="53"/>
        <v>14.817437465330077</v>
      </c>
      <c r="J81" s="1011">
        <f t="shared" si="53"/>
        <v>142.5531914893617</v>
      </c>
      <c r="K81" s="1011"/>
      <c r="L81" s="1011">
        <f t="shared" si="53"/>
        <v>150.70735185090044</v>
      </c>
      <c r="M81" s="1011">
        <f t="shared" si="53"/>
        <v>103.90126743816357</v>
      </c>
      <c r="N81" s="1011">
        <f t="shared" si="53"/>
        <v>423.38102153014995</v>
      </c>
      <c r="O81" s="1013">
        <f t="shared" si="53"/>
        <v>188.38044669539474</v>
      </c>
      <c r="P81" s="805"/>
      <c r="Q81" s="806"/>
    </row>
    <row r="82" spans="1:17" s="2" customFormat="1" ht="21" hidden="1" thickBot="1">
      <c r="A82" s="1000" t="s">
        <v>312</v>
      </c>
      <c r="B82" s="1001">
        <f>+B15-B23</f>
        <v>-17836.026000000013</v>
      </c>
      <c r="C82" s="1002">
        <f aca="true" t="shared" si="54" ref="C82:O82">+C15-C23</f>
        <v>8922</v>
      </c>
      <c r="D82" s="1003">
        <f t="shared" si="54"/>
        <v>6518</v>
      </c>
      <c r="E82" s="1004">
        <f t="shared" si="54"/>
        <v>1461</v>
      </c>
      <c r="F82" s="1004">
        <f t="shared" si="54"/>
        <v>174</v>
      </c>
      <c r="G82" s="1004">
        <f t="shared" si="54"/>
        <v>23</v>
      </c>
      <c r="H82" s="1005"/>
      <c r="I82" s="1004">
        <f t="shared" si="54"/>
        <v>-169</v>
      </c>
      <c r="J82" s="1004">
        <f t="shared" si="54"/>
        <v>22</v>
      </c>
      <c r="K82" s="1004"/>
      <c r="L82" s="1004">
        <f t="shared" si="54"/>
        <v>7434</v>
      </c>
      <c r="M82" s="1004">
        <f t="shared" si="54"/>
        <v>39</v>
      </c>
      <c r="N82" s="1004">
        <f t="shared" si="54"/>
        <v>1449</v>
      </c>
      <c r="O82" s="1006">
        <f t="shared" si="54"/>
        <v>1489</v>
      </c>
      <c r="P82" s="805"/>
      <c r="Q82" s="806"/>
    </row>
    <row r="83" spans="1:17" s="2" customFormat="1" ht="21" hidden="1" thickBot="1">
      <c r="A83" s="1007" t="s">
        <v>313</v>
      </c>
      <c r="B83" s="1008">
        <f>+B15/B23*100</f>
        <v>92.14052883174008</v>
      </c>
      <c r="C83" s="1009">
        <f aca="true" t="shared" si="55" ref="C83:O83">+C15/C23*100</f>
        <v>169.14135151890886</v>
      </c>
      <c r="D83" s="1010">
        <f t="shared" si="55"/>
        <v>183.51057014734144</v>
      </c>
      <c r="E83" s="1011">
        <f t="shared" si="55"/>
        <v>181.66573504751258</v>
      </c>
      <c r="F83" s="1011">
        <f t="shared" si="55"/>
        <v>165.1685393258427</v>
      </c>
      <c r="G83" s="1011">
        <f t="shared" si="55"/>
        <v>112.2340425531915</v>
      </c>
      <c r="H83" s="1012"/>
      <c r="I83" s="1011">
        <f t="shared" si="55"/>
        <v>15.5</v>
      </c>
      <c r="J83" s="1011">
        <f t="shared" si="55"/>
        <v>148.88888888888889</v>
      </c>
      <c r="K83" s="1011"/>
      <c r="L83" s="1011">
        <f t="shared" si="55"/>
        <v>166.15056059797118</v>
      </c>
      <c r="M83" s="1011">
        <f t="shared" si="55"/>
        <v>103.1426269137792</v>
      </c>
      <c r="N83" s="1011">
        <f t="shared" si="55"/>
        <v>440.14084507042253</v>
      </c>
      <c r="O83" s="1013">
        <f t="shared" si="55"/>
        <v>189.37575030012005</v>
      </c>
      <c r="P83" s="805"/>
      <c r="Q83" s="806"/>
    </row>
    <row r="84" spans="1:17" s="2" customFormat="1" ht="21" hidden="1" thickBot="1">
      <c r="A84" s="978" t="s">
        <v>282</v>
      </c>
      <c r="B84" s="979">
        <f>+B16-B17</f>
        <v>-1435.323000000004</v>
      </c>
      <c r="C84" s="980">
        <f aca="true" t="shared" si="56" ref="C84:O84">+C16-C17</f>
        <v>655</v>
      </c>
      <c r="D84" s="981">
        <f t="shared" si="56"/>
        <v>1</v>
      </c>
      <c r="E84" s="982">
        <f t="shared" si="56"/>
        <v>153</v>
      </c>
      <c r="F84" s="982">
        <f t="shared" si="56"/>
        <v>6</v>
      </c>
      <c r="G84" s="982">
        <f t="shared" si="56"/>
        <v>2</v>
      </c>
      <c r="H84" s="983">
        <f t="shared" si="56"/>
        <v>-5</v>
      </c>
      <c r="I84" s="982">
        <f t="shared" si="56"/>
        <v>-1</v>
      </c>
      <c r="J84" s="982">
        <f t="shared" si="56"/>
        <v>2</v>
      </c>
      <c r="K84" s="982"/>
      <c r="L84" s="982">
        <f t="shared" si="56"/>
        <v>161</v>
      </c>
      <c r="M84" s="982">
        <f t="shared" si="56"/>
        <v>104</v>
      </c>
      <c r="N84" s="982">
        <f t="shared" si="56"/>
        <v>392</v>
      </c>
      <c r="O84" s="984">
        <f t="shared" si="56"/>
        <v>495</v>
      </c>
      <c r="P84" s="805"/>
      <c r="Q84" s="806"/>
    </row>
    <row r="85" spans="1:17" s="2" customFormat="1" ht="21" hidden="1" thickBot="1">
      <c r="A85" s="985" t="s">
        <v>283</v>
      </c>
      <c r="B85" s="986">
        <f>+B16/B17*100</f>
        <v>99.321517245781</v>
      </c>
      <c r="C85" s="987">
        <f aca="true" t="shared" si="57" ref="C85:O85">+C16/C17*100</f>
        <v>103.30925074521295</v>
      </c>
      <c r="D85" s="988">
        <f t="shared" si="57"/>
        <v>100.00735564545789</v>
      </c>
      <c r="E85" s="989">
        <f t="shared" si="57"/>
        <v>105.13422818791946</v>
      </c>
      <c r="F85" s="989">
        <f t="shared" si="57"/>
        <v>101.42517814726841</v>
      </c>
      <c r="G85" s="989">
        <f t="shared" si="57"/>
        <v>100.97560975609755</v>
      </c>
      <c r="H85" s="990">
        <f t="shared" si="57"/>
        <v>98.5632183908046</v>
      </c>
      <c r="I85" s="989">
        <f t="shared" si="57"/>
        <v>97.05882352941177</v>
      </c>
      <c r="J85" s="989">
        <f t="shared" si="57"/>
        <v>103.44827586206897</v>
      </c>
      <c r="K85" s="989"/>
      <c r="L85" s="989">
        <f t="shared" si="57"/>
        <v>100.91275015590453</v>
      </c>
      <c r="M85" s="989">
        <f t="shared" si="57"/>
        <v>109.1710758377425</v>
      </c>
      <c r="N85" s="989">
        <f t="shared" si="57"/>
        <v>138.50687622789783</v>
      </c>
      <c r="O85" s="991">
        <f t="shared" si="57"/>
        <v>122.99117510450534</v>
      </c>
      <c r="P85" s="805"/>
      <c r="Q85" s="806"/>
    </row>
    <row r="86" spans="1:17" s="2" customFormat="1" ht="21" hidden="1" thickBot="1">
      <c r="A86" s="978" t="s">
        <v>284</v>
      </c>
      <c r="B86" s="979">
        <f>+B16-B18</f>
        <v>-2735.198000000004</v>
      </c>
      <c r="C86" s="980">
        <f aca="true" t="shared" si="58" ref="C86:O86">+C16-C18</f>
        <v>1663</v>
      </c>
      <c r="D86" s="981">
        <f t="shared" si="58"/>
        <v>634</v>
      </c>
      <c r="E86" s="982">
        <f t="shared" si="58"/>
        <v>407</v>
      </c>
      <c r="F86" s="982">
        <f t="shared" si="58"/>
        <v>96</v>
      </c>
      <c r="G86" s="982">
        <f t="shared" si="58"/>
        <v>17</v>
      </c>
      <c r="H86" s="983">
        <f t="shared" si="58"/>
        <v>39</v>
      </c>
      <c r="I86" s="982">
        <f t="shared" si="58"/>
        <v>2</v>
      </c>
      <c r="J86" s="982">
        <f t="shared" si="58"/>
        <v>-3</v>
      </c>
      <c r="K86" s="982"/>
      <c r="L86" s="982">
        <f t="shared" si="58"/>
        <v>1194</v>
      </c>
      <c r="M86" s="982">
        <f t="shared" si="58"/>
        <v>109</v>
      </c>
      <c r="N86" s="982">
        <f t="shared" si="58"/>
        <v>361</v>
      </c>
      <c r="O86" s="984">
        <f t="shared" si="58"/>
        <v>469</v>
      </c>
      <c r="P86" s="805"/>
      <c r="Q86" s="806"/>
    </row>
    <row r="87" spans="1:17" s="2" customFormat="1" ht="21" hidden="1" thickBot="1">
      <c r="A87" s="985" t="s">
        <v>285</v>
      </c>
      <c r="B87" s="986">
        <f>+B16/B18*100</f>
        <v>98.71495730838122</v>
      </c>
      <c r="C87" s="987">
        <f aca="true" t="shared" si="59" ref="C87:O87">+C16/C18*100</f>
        <v>108.85280809156241</v>
      </c>
      <c r="D87" s="988">
        <f t="shared" si="59"/>
        <v>104.89122049066502</v>
      </c>
      <c r="E87" s="989">
        <f t="shared" si="59"/>
        <v>114.9303008070433</v>
      </c>
      <c r="F87" s="989">
        <f t="shared" si="59"/>
        <v>129.00302114803625</v>
      </c>
      <c r="G87" s="989">
        <f t="shared" si="59"/>
        <v>108.94736842105263</v>
      </c>
      <c r="H87" s="990">
        <f t="shared" si="59"/>
        <v>112.82894736842107</v>
      </c>
      <c r="I87" s="989">
        <f t="shared" si="59"/>
        <v>106.4516129032258</v>
      </c>
      <c r="J87" s="989">
        <f t="shared" si="59"/>
        <v>95.23809523809523</v>
      </c>
      <c r="K87" s="989"/>
      <c r="L87" s="989">
        <f t="shared" si="59"/>
        <v>107.19017222690594</v>
      </c>
      <c r="M87" s="989">
        <f t="shared" si="59"/>
        <v>109.65456155890168</v>
      </c>
      <c r="N87" s="989">
        <f t="shared" si="59"/>
        <v>134.4137273593899</v>
      </c>
      <c r="O87" s="991">
        <f t="shared" si="59"/>
        <v>121.52363469481413</v>
      </c>
      <c r="P87" s="805"/>
      <c r="Q87" s="806"/>
    </row>
    <row r="88" spans="1:17" s="2" customFormat="1" ht="21" hidden="1" thickBot="1">
      <c r="A88" s="978" t="s">
        <v>286</v>
      </c>
      <c r="B88" s="979">
        <f>+B16-B19</f>
        <v>-5340.040999999997</v>
      </c>
      <c r="C88" s="980">
        <f aca="true" t="shared" si="60" ref="C88:O88">+C16-C19</f>
        <v>2744</v>
      </c>
      <c r="D88" s="981">
        <f t="shared" si="60"/>
        <v>1301</v>
      </c>
      <c r="E88" s="982">
        <f t="shared" si="60"/>
        <v>588</v>
      </c>
      <c r="F88" s="982">
        <f t="shared" si="60"/>
        <v>99</v>
      </c>
      <c r="G88" s="982">
        <f t="shared" si="60"/>
        <v>16</v>
      </c>
      <c r="H88" s="983"/>
      <c r="I88" s="982">
        <f t="shared" si="60"/>
        <v>-12</v>
      </c>
      <c r="J88" s="982">
        <f t="shared" si="60"/>
        <v>-300</v>
      </c>
      <c r="K88" s="982"/>
      <c r="L88" s="982">
        <f t="shared" si="60"/>
        <v>2035</v>
      </c>
      <c r="M88" s="982">
        <f t="shared" si="60"/>
        <v>152</v>
      </c>
      <c r="N88" s="982">
        <f t="shared" si="60"/>
        <v>556</v>
      </c>
      <c r="O88" s="984">
        <f t="shared" si="60"/>
        <v>708</v>
      </c>
      <c r="P88" s="805"/>
      <c r="Q88" s="806"/>
    </row>
    <row r="89" spans="1:17" s="2" customFormat="1" ht="21" hidden="1" thickBot="1">
      <c r="A89" s="985" t="s">
        <v>287</v>
      </c>
      <c r="B89" s="986">
        <f>+B16/B19*100</f>
        <v>97.52148962231306</v>
      </c>
      <c r="C89" s="987">
        <f aca="true" t="shared" si="61" ref="C89:O89">+C16/C19*100</f>
        <v>115.49932218707637</v>
      </c>
      <c r="D89" s="988">
        <f t="shared" si="61"/>
        <v>110.58153721024806</v>
      </c>
      <c r="E89" s="989">
        <f t="shared" si="61"/>
        <v>123.1041257367387</v>
      </c>
      <c r="F89" s="989">
        <f t="shared" si="61"/>
        <v>130.1829268292683</v>
      </c>
      <c r="G89" s="989">
        <f t="shared" si="61"/>
        <v>108.37696335078535</v>
      </c>
      <c r="H89" s="990"/>
      <c r="I89" s="989">
        <f t="shared" si="61"/>
        <v>73.33333333333333</v>
      </c>
      <c r="J89" s="989">
        <f t="shared" si="61"/>
        <v>16.666666666666664</v>
      </c>
      <c r="K89" s="989"/>
      <c r="L89" s="989">
        <f t="shared" si="61"/>
        <v>112.90834126228988</v>
      </c>
      <c r="M89" s="989">
        <f t="shared" si="61"/>
        <v>113.99631675874771</v>
      </c>
      <c r="N89" s="989">
        <f t="shared" si="61"/>
        <v>165.10538641686182</v>
      </c>
      <c r="O89" s="991">
        <f t="shared" si="61"/>
        <v>136.49484536082474</v>
      </c>
      <c r="P89" s="805"/>
      <c r="Q89" s="806"/>
    </row>
    <row r="90" spans="1:17" s="2" customFormat="1" ht="21" hidden="1" thickBot="1">
      <c r="A90" s="978" t="s">
        <v>288</v>
      </c>
      <c r="B90" s="979">
        <f>+B16-B20</f>
        <v>-9291.793000000005</v>
      </c>
      <c r="C90" s="980">
        <f aca="true" t="shared" si="62" ref="C90:O90">+C16-C20</f>
        <v>3762</v>
      </c>
      <c r="D90" s="981">
        <f t="shared" si="62"/>
        <v>2507</v>
      </c>
      <c r="E90" s="982">
        <f t="shared" si="62"/>
        <v>795</v>
      </c>
      <c r="F90" s="982">
        <f t="shared" si="62"/>
        <v>102</v>
      </c>
      <c r="G90" s="982">
        <f t="shared" si="62"/>
        <v>16</v>
      </c>
      <c r="H90" s="983"/>
      <c r="I90" s="982">
        <f t="shared" si="62"/>
        <v>-206</v>
      </c>
      <c r="J90" s="982">
        <f t="shared" si="62"/>
        <v>5</v>
      </c>
      <c r="K90" s="982"/>
      <c r="L90" s="982">
        <f t="shared" si="62"/>
        <v>3113</v>
      </c>
      <c r="M90" s="982">
        <f t="shared" si="62"/>
        <v>103</v>
      </c>
      <c r="N90" s="982">
        <f t="shared" si="62"/>
        <v>547</v>
      </c>
      <c r="O90" s="984">
        <f t="shared" si="62"/>
        <v>649</v>
      </c>
      <c r="P90" s="805"/>
      <c r="Q90" s="806"/>
    </row>
    <row r="91" spans="1:17" s="2" customFormat="1" ht="21" hidden="1" thickBot="1">
      <c r="A91" s="985" t="s">
        <v>289</v>
      </c>
      <c r="B91" s="986">
        <f>+B16/B20*100</f>
        <v>95.76501168961661</v>
      </c>
      <c r="C91" s="987">
        <f aca="true" t="shared" si="63" ref="C91:O91">+C16/C20*100</f>
        <v>122.54584681769147</v>
      </c>
      <c r="D91" s="988">
        <f t="shared" si="63"/>
        <v>122.6079898999008</v>
      </c>
      <c r="E91" s="989">
        <f t="shared" si="63"/>
        <v>134.0034217279726</v>
      </c>
      <c r="F91" s="989">
        <f t="shared" si="63"/>
        <v>131.3846153846154</v>
      </c>
      <c r="G91" s="989">
        <f t="shared" si="63"/>
        <v>108.37696335078535</v>
      </c>
      <c r="H91" s="990"/>
      <c r="I91" s="989">
        <f t="shared" si="63"/>
        <v>13.807531380753138</v>
      </c>
      <c r="J91" s="989">
        <f t="shared" si="63"/>
        <v>109.09090909090908</v>
      </c>
      <c r="K91" s="989"/>
      <c r="L91" s="989">
        <f t="shared" si="63"/>
        <v>121.19561516987811</v>
      </c>
      <c r="M91" s="989">
        <f t="shared" si="63"/>
        <v>109.07488986784142</v>
      </c>
      <c r="N91" s="989">
        <f t="shared" si="63"/>
        <v>163.3835457705678</v>
      </c>
      <c r="O91" s="991">
        <f t="shared" si="63"/>
        <v>132.46623311655827</v>
      </c>
      <c r="P91" s="805"/>
      <c r="Q91" s="806"/>
    </row>
    <row r="92" spans="1:17" s="2" customFormat="1" ht="21" hidden="1" thickBot="1">
      <c r="A92" s="978" t="s">
        <v>290</v>
      </c>
      <c r="B92" s="979">
        <f>+B16-B21</f>
        <v>-12994.678000000014</v>
      </c>
      <c r="C92" s="980">
        <f aca="true" t="shared" si="64" ref="C92:O92">+C16-C21</f>
        <v>4757</v>
      </c>
      <c r="D92" s="981">
        <f t="shared" si="64"/>
        <v>3955</v>
      </c>
      <c r="E92" s="982">
        <f t="shared" si="64"/>
        <v>944</v>
      </c>
      <c r="F92" s="982">
        <f t="shared" si="64"/>
        <v>108</v>
      </c>
      <c r="G92" s="982">
        <f t="shared" si="64"/>
        <v>17</v>
      </c>
      <c r="H92" s="983"/>
      <c r="I92" s="982">
        <f t="shared" si="64"/>
        <v>-193</v>
      </c>
      <c r="J92" s="982">
        <f t="shared" si="64"/>
        <v>11</v>
      </c>
      <c r="K92" s="982"/>
      <c r="L92" s="982">
        <f t="shared" si="64"/>
        <v>4047</v>
      </c>
      <c r="M92" s="982">
        <f t="shared" si="64"/>
        <v>-18</v>
      </c>
      <c r="N92" s="982">
        <f t="shared" si="64"/>
        <v>728</v>
      </c>
      <c r="O92" s="984">
        <f t="shared" si="64"/>
        <v>710</v>
      </c>
      <c r="P92" s="805"/>
      <c r="Q92" s="806"/>
    </row>
    <row r="93" spans="1:17" s="2" customFormat="1" ht="21" hidden="1" thickBot="1">
      <c r="A93" s="985" t="s">
        <v>295</v>
      </c>
      <c r="B93" s="986">
        <f>+B16/B21*100</f>
        <v>94.17561832890077</v>
      </c>
      <c r="C93" s="987">
        <f aca="true" t="shared" si="65" ref="C93:O93">+C16/C21*100</f>
        <v>130.31674208144796</v>
      </c>
      <c r="D93" s="988">
        <f t="shared" si="65"/>
        <v>141.02271548594544</v>
      </c>
      <c r="E93" s="989">
        <f t="shared" si="65"/>
        <v>143.1247144814984</v>
      </c>
      <c r="F93" s="989">
        <f t="shared" si="65"/>
        <v>133.85579937304075</v>
      </c>
      <c r="G93" s="989">
        <f t="shared" si="65"/>
        <v>108.94736842105263</v>
      </c>
      <c r="H93" s="990"/>
      <c r="I93" s="989">
        <f t="shared" si="65"/>
        <v>14.601769911504425</v>
      </c>
      <c r="J93" s="989">
        <f t="shared" si="65"/>
        <v>122.44897959183673</v>
      </c>
      <c r="K93" s="989"/>
      <c r="L93" s="989">
        <f t="shared" si="65"/>
        <v>129.42630698756633</v>
      </c>
      <c r="M93" s="989">
        <f t="shared" si="65"/>
        <v>98.56687898089172</v>
      </c>
      <c r="N93" s="989">
        <f t="shared" si="65"/>
        <v>206.74486803519062</v>
      </c>
      <c r="O93" s="991">
        <f t="shared" si="65"/>
        <v>136.63570691434467</v>
      </c>
      <c r="P93" s="805"/>
      <c r="Q93" s="806"/>
    </row>
    <row r="94" spans="1:17" s="2" customFormat="1" ht="21" hidden="1" thickBot="1">
      <c r="A94" s="978" t="s">
        <v>291</v>
      </c>
      <c r="B94" s="979">
        <f>+B16-B22</f>
        <v>-14886.223999999027</v>
      </c>
      <c r="C94" s="980">
        <f aca="true" t="shared" si="66" ref="C94:O94">+C16-C22</f>
        <v>6383.622986174329</v>
      </c>
      <c r="D94" s="981">
        <f t="shared" si="66"/>
        <v>4980.519500896222</v>
      </c>
      <c r="E94" s="982">
        <f t="shared" si="66"/>
        <v>1122.2055392515797</v>
      </c>
      <c r="F94" s="982">
        <f t="shared" si="66"/>
        <v>150.26661609773794</v>
      </c>
      <c r="G94" s="982">
        <f t="shared" si="66"/>
        <v>16.753786999156716</v>
      </c>
      <c r="H94" s="983"/>
      <c r="I94" s="982">
        <f t="shared" si="66"/>
        <v>-176.2129632572027</v>
      </c>
      <c r="J94" s="982">
        <f t="shared" si="66"/>
        <v>13</v>
      </c>
      <c r="K94" s="982"/>
      <c r="L94" s="982">
        <f t="shared" si="66"/>
        <v>5410.42525750648</v>
      </c>
      <c r="M94" s="982">
        <f t="shared" si="66"/>
        <v>6.06122623885517</v>
      </c>
      <c r="N94" s="982">
        <f t="shared" si="66"/>
        <v>967.1365024290592</v>
      </c>
      <c r="O94" s="984">
        <f t="shared" si="66"/>
        <v>973.1977286679144</v>
      </c>
      <c r="P94" s="805"/>
      <c r="Q94" s="806"/>
    </row>
    <row r="95" spans="1:17" s="2" customFormat="1" ht="21" hidden="1" thickBot="1">
      <c r="A95" s="985" t="s">
        <v>292</v>
      </c>
      <c r="B95" s="986">
        <f>+B16/B22*100</f>
        <v>93.38389544561029</v>
      </c>
      <c r="C95" s="987">
        <f aca="true" t="shared" si="67" ref="C95:O95">+C16/C22*100</f>
        <v>145.38859403369983</v>
      </c>
      <c r="D95" s="988">
        <f t="shared" si="67"/>
        <v>157.80895797296876</v>
      </c>
      <c r="E95" s="989">
        <f t="shared" si="67"/>
        <v>155.8090625947862</v>
      </c>
      <c r="F95" s="989">
        <f t="shared" si="67"/>
        <v>154.30014043799275</v>
      </c>
      <c r="G95" s="989">
        <f t="shared" si="67"/>
        <v>108.80637082593725</v>
      </c>
      <c r="H95" s="990"/>
      <c r="I95" s="989">
        <f t="shared" si="67"/>
        <v>15.773401172770726</v>
      </c>
      <c r="J95" s="989">
        <f t="shared" si="67"/>
        <v>127.65957446808511</v>
      </c>
      <c r="K95" s="989"/>
      <c r="L95" s="989">
        <f t="shared" si="67"/>
        <v>143.66917646454732</v>
      </c>
      <c r="M95" s="989">
        <f t="shared" si="67"/>
        <v>100.49200710034883</v>
      </c>
      <c r="N95" s="989">
        <f t="shared" si="67"/>
        <v>318.38252819067276</v>
      </c>
      <c r="O95" s="991">
        <f t="shared" si="67"/>
        <v>158.10821643404287</v>
      </c>
      <c r="P95" s="805"/>
      <c r="Q95" s="806"/>
    </row>
    <row r="96" spans="1:17" s="2" customFormat="1" ht="21" hidden="1" thickBot="1">
      <c r="A96" s="978" t="s">
        <v>293</v>
      </c>
      <c r="B96" s="979">
        <f>+B16-B23</f>
        <v>-16823.113000000012</v>
      </c>
      <c r="C96" s="980">
        <f aca="true" t="shared" si="68" ref="C96:O96">+C16-C23</f>
        <v>7544</v>
      </c>
      <c r="D96" s="981">
        <f t="shared" si="68"/>
        <v>5791</v>
      </c>
      <c r="E96" s="982">
        <f t="shared" si="68"/>
        <v>1344</v>
      </c>
      <c r="F96" s="982">
        <f t="shared" si="68"/>
        <v>160</v>
      </c>
      <c r="G96" s="982">
        <f t="shared" si="68"/>
        <v>19</v>
      </c>
      <c r="H96" s="983"/>
      <c r="I96" s="982">
        <f t="shared" si="68"/>
        <v>-167</v>
      </c>
      <c r="J96" s="982">
        <f t="shared" si="68"/>
        <v>15</v>
      </c>
      <c r="K96" s="982"/>
      <c r="L96" s="982">
        <f t="shared" si="68"/>
        <v>6562</v>
      </c>
      <c r="M96" s="982">
        <f t="shared" si="68"/>
        <v>-3</v>
      </c>
      <c r="N96" s="982">
        <f t="shared" si="68"/>
        <v>984</v>
      </c>
      <c r="O96" s="984">
        <f t="shared" si="68"/>
        <v>982</v>
      </c>
      <c r="P96" s="805"/>
      <c r="Q96" s="806"/>
    </row>
    <row r="97" spans="1:17" s="2" customFormat="1" ht="21" hidden="1" thickBot="1">
      <c r="A97" s="985" t="s">
        <v>294</v>
      </c>
      <c r="B97" s="986">
        <f>+B16/B23*100</f>
        <v>92.58687043941973</v>
      </c>
      <c r="C97" s="987">
        <f aca="true" t="shared" si="69" ref="C97:O97">+C16/C23*100</f>
        <v>158.46249225046498</v>
      </c>
      <c r="D97" s="988">
        <f t="shared" si="69"/>
        <v>174.19602818705957</v>
      </c>
      <c r="E97" s="989">
        <f t="shared" si="69"/>
        <v>175.12576858580212</v>
      </c>
      <c r="F97" s="989">
        <f t="shared" si="69"/>
        <v>159.9250936329588</v>
      </c>
      <c r="G97" s="989">
        <f t="shared" si="69"/>
        <v>110.10638297872339</v>
      </c>
      <c r="H97" s="990"/>
      <c r="I97" s="989">
        <f t="shared" si="69"/>
        <v>16.5</v>
      </c>
      <c r="J97" s="989">
        <f t="shared" si="69"/>
        <v>133.33333333333331</v>
      </c>
      <c r="K97" s="989"/>
      <c r="L97" s="989">
        <f t="shared" si="69"/>
        <v>158.3911728065492</v>
      </c>
      <c r="M97" s="989">
        <f t="shared" si="69"/>
        <v>99.75825946817083</v>
      </c>
      <c r="N97" s="989">
        <f t="shared" si="69"/>
        <v>330.98591549295776</v>
      </c>
      <c r="O97" s="991">
        <f t="shared" si="69"/>
        <v>158.94357743097237</v>
      </c>
      <c r="P97" s="805"/>
      <c r="Q97" s="806"/>
    </row>
    <row r="98" spans="1:17" s="2" customFormat="1" ht="21" hidden="1" thickBot="1">
      <c r="A98" s="884" t="s">
        <v>256</v>
      </c>
      <c r="B98" s="885">
        <f>+B17-B18</f>
        <v>-1299.875</v>
      </c>
      <c r="C98" s="886">
        <f aca="true" t="shared" si="70" ref="C98:O98">+C17-C18</f>
        <v>1008</v>
      </c>
      <c r="D98" s="887">
        <f t="shared" si="70"/>
        <v>633</v>
      </c>
      <c r="E98" s="888">
        <f t="shared" si="70"/>
        <v>254</v>
      </c>
      <c r="F98" s="888">
        <f t="shared" si="70"/>
        <v>90</v>
      </c>
      <c r="G98" s="888">
        <f t="shared" si="70"/>
        <v>15</v>
      </c>
      <c r="H98" s="889">
        <f t="shared" si="70"/>
        <v>44</v>
      </c>
      <c r="I98" s="888">
        <f t="shared" si="70"/>
        <v>3</v>
      </c>
      <c r="J98" s="888">
        <f t="shared" si="70"/>
        <v>-5</v>
      </c>
      <c r="K98" s="888"/>
      <c r="L98" s="888">
        <f t="shared" si="70"/>
        <v>1033</v>
      </c>
      <c r="M98" s="888">
        <f t="shared" si="70"/>
        <v>5</v>
      </c>
      <c r="N98" s="888">
        <f t="shared" si="70"/>
        <v>-31</v>
      </c>
      <c r="O98" s="890">
        <f t="shared" si="70"/>
        <v>-26</v>
      </c>
      <c r="P98" s="805"/>
      <c r="Q98" s="806"/>
    </row>
    <row r="99" spans="1:17" s="2" customFormat="1" ht="21" hidden="1" thickBot="1">
      <c r="A99" s="891" t="s">
        <v>257</v>
      </c>
      <c r="B99" s="892">
        <f>+B17/B18*100</f>
        <v>99.38929654497846</v>
      </c>
      <c r="C99" s="893">
        <f aca="true" t="shared" si="71" ref="C99:O99">+C17/C18*100</f>
        <v>105.36598349747139</v>
      </c>
      <c r="D99" s="894">
        <f t="shared" si="71"/>
        <v>104.88350563184694</v>
      </c>
      <c r="E99" s="895">
        <f t="shared" si="71"/>
        <v>109.31768158473953</v>
      </c>
      <c r="F99" s="895">
        <f t="shared" si="71"/>
        <v>127.19033232628398</v>
      </c>
      <c r="G99" s="895">
        <f t="shared" si="71"/>
        <v>107.89473684210526</v>
      </c>
      <c r="H99" s="896">
        <f t="shared" si="71"/>
        <v>114.4736842105263</v>
      </c>
      <c r="I99" s="895">
        <f t="shared" si="71"/>
        <v>109.6774193548387</v>
      </c>
      <c r="J99" s="895">
        <f t="shared" si="71"/>
        <v>92.06349206349206</v>
      </c>
      <c r="K99" s="895"/>
      <c r="L99" s="895">
        <f t="shared" si="71"/>
        <v>106.22064314103336</v>
      </c>
      <c r="M99" s="895">
        <f t="shared" si="71"/>
        <v>100.4428697962799</v>
      </c>
      <c r="N99" s="895">
        <f t="shared" si="71"/>
        <v>97.04480457578646</v>
      </c>
      <c r="O99" s="897">
        <f t="shared" si="71"/>
        <v>98.80679210647085</v>
      </c>
      <c r="P99" s="805"/>
      <c r="Q99" s="806"/>
    </row>
    <row r="100" spans="1:17" s="2" customFormat="1" ht="21" hidden="1" thickBot="1">
      <c r="A100" s="884" t="s">
        <v>258</v>
      </c>
      <c r="B100" s="885">
        <f>+B17-B19</f>
        <v>-3904.7179999999935</v>
      </c>
      <c r="C100" s="886">
        <f aca="true" t="shared" si="72" ref="C100:O100">+C17-C19</f>
        <v>2089</v>
      </c>
      <c r="D100" s="887">
        <f t="shared" si="72"/>
        <v>1300</v>
      </c>
      <c r="E100" s="888">
        <f t="shared" si="72"/>
        <v>435</v>
      </c>
      <c r="F100" s="888">
        <f t="shared" si="72"/>
        <v>93</v>
      </c>
      <c r="G100" s="888">
        <f t="shared" si="72"/>
        <v>14</v>
      </c>
      <c r="H100" s="889"/>
      <c r="I100" s="888">
        <f t="shared" si="72"/>
        <v>-11</v>
      </c>
      <c r="J100" s="888">
        <f t="shared" si="72"/>
        <v>-302</v>
      </c>
      <c r="K100" s="888"/>
      <c r="L100" s="888">
        <f t="shared" si="72"/>
        <v>1874</v>
      </c>
      <c r="M100" s="888">
        <f t="shared" si="72"/>
        <v>48</v>
      </c>
      <c r="N100" s="888">
        <f t="shared" si="72"/>
        <v>164</v>
      </c>
      <c r="O100" s="890">
        <f t="shared" si="72"/>
        <v>213</v>
      </c>
      <c r="P100" s="805"/>
      <c r="Q100" s="806"/>
    </row>
    <row r="101" spans="1:17" s="2" customFormat="1" ht="21" hidden="1" thickBot="1">
      <c r="A101" s="891" t="s">
        <v>259</v>
      </c>
      <c r="B101" s="892">
        <f>+B17/B19*100</f>
        <v>98.18767607122474</v>
      </c>
      <c r="C101" s="893">
        <f aca="true" t="shared" si="73" ref="C101:O101">+C17/C19*100</f>
        <v>111.79959331224583</v>
      </c>
      <c r="D101" s="894">
        <f t="shared" si="73"/>
        <v>110.57340382269216</v>
      </c>
      <c r="E101" s="895">
        <f t="shared" si="73"/>
        <v>117.09233791748525</v>
      </c>
      <c r="F101" s="895">
        <f t="shared" si="73"/>
        <v>128.35365853658536</v>
      </c>
      <c r="G101" s="895">
        <f t="shared" si="73"/>
        <v>107.32984293193716</v>
      </c>
      <c r="H101" s="896"/>
      <c r="I101" s="895">
        <f t="shared" si="73"/>
        <v>75.55555555555556</v>
      </c>
      <c r="J101" s="895">
        <f t="shared" si="73"/>
        <v>16.11111111111111</v>
      </c>
      <c r="K101" s="895"/>
      <c r="L101" s="895">
        <f t="shared" si="73"/>
        <v>111.88709165873772</v>
      </c>
      <c r="M101" s="895">
        <f t="shared" si="73"/>
        <v>104.41988950276244</v>
      </c>
      <c r="N101" s="895">
        <f t="shared" si="73"/>
        <v>119.20374707259953</v>
      </c>
      <c r="O101" s="897">
        <f t="shared" si="73"/>
        <v>110.97938144329898</v>
      </c>
      <c r="P101" s="805"/>
      <c r="Q101" s="806"/>
    </row>
    <row r="102" spans="1:17" s="2" customFormat="1" ht="21" hidden="1" thickBot="1">
      <c r="A102" s="884" t="s">
        <v>260</v>
      </c>
      <c r="B102" s="885">
        <f>+B17-B20</f>
        <v>-7856.470000000001</v>
      </c>
      <c r="C102" s="886">
        <f aca="true" t="shared" si="74" ref="C102:O102">+C17-C20</f>
        <v>3107</v>
      </c>
      <c r="D102" s="887">
        <f t="shared" si="74"/>
        <v>2506</v>
      </c>
      <c r="E102" s="888">
        <f t="shared" si="74"/>
        <v>642</v>
      </c>
      <c r="F102" s="888">
        <f t="shared" si="74"/>
        <v>96</v>
      </c>
      <c r="G102" s="888">
        <f t="shared" si="74"/>
        <v>14</v>
      </c>
      <c r="H102" s="889"/>
      <c r="I102" s="888">
        <f t="shared" si="74"/>
        <v>-205</v>
      </c>
      <c r="J102" s="888">
        <f t="shared" si="74"/>
        <v>3</v>
      </c>
      <c r="K102" s="888"/>
      <c r="L102" s="888">
        <f t="shared" si="74"/>
        <v>2952</v>
      </c>
      <c r="M102" s="888">
        <f t="shared" si="74"/>
        <v>-1</v>
      </c>
      <c r="N102" s="888">
        <f t="shared" si="74"/>
        <v>155</v>
      </c>
      <c r="O102" s="890">
        <f t="shared" si="74"/>
        <v>154</v>
      </c>
      <c r="P102" s="805"/>
      <c r="Q102" s="806"/>
    </row>
    <row r="103" spans="1:17" s="2" customFormat="1" ht="21" hidden="1" thickBot="1">
      <c r="A103" s="891" t="s">
        <v>261</v>
      </c>
      <c r="B103" s="892">
        <f>+B17/B20*100</f>
        <v>96.4191993288187</v>
      </c>
      <c r="C103" s="893">
        <f aca="true" t="shared" si="75" ref="C103:O103">+C17/C20*100</f>
        <v>118.6204003356107</v>
      </c>
      <c r="D103" s="894">
        <f t="shared" si="75"/>
        <v>122.59897195418883</v>
      </c>
      <c r="E103" s="895">
        <f t="shared" si="75"/>
        <v>127.45936698032507</v>
      </c>
      <c r="F103" s="895">
        <f t="shared" si="75"/>
        <v>129.53846153846155</v>
      </c>
      <c r="G103" s="895">
        <f t="shared" si="75"/>
        <v>107.32984293193716</v>
      </c>
      <c r="H103" s="896"/>
      <c r="I103" s="895">
        <f t="shared" si="75"/>
        <v>14.225941422594143</v>
      </c>
      <c r="J103" s="895">
        <f t="shared" si="75"/>
        <v>105.45454545454544</v>
      </c>
      <c r="K103" s="895"/>
      <c r="L103" s="895">
        <f t="shared" si="75"/>
        <v>120.09940763940901</v>
      </c>
      <c r="M103" s="895">
        <f t="shared" si="75"/>
        <v>99.91189427312776</v>
      </c>
      <c r="N103" s="895">
        <f t="shared" si="75"/>
        <v>117.9606025492468</v>
      </c>
      <c r="O103" s="897">
        <f t="shared" si="75"/>
        <v>107.703851925963</v>
      </c>
      <c r="P103" s="805"/>
      <c r="Q103" s="806"/>
    </row>
    <row r="104" spans="1:17" s="2" customFormat="1" ht="21" hidden="1" thickBot="1">
      <c r="A104" s="884" t="s">
        <v>262</v>
      </c>
      <c r="B104" s="885">
        <f>+B17-B21</f>
        <v>-11559.35500000001</v>
      </c>
      <c r="C104" s="886">
        <f aca="true" t="shared" si="76" ref="C104:O104">+C17-C21</f>
        <v>4102</v>
      </c>
      <c r="D104" s="887">
        <f t="shared" si="76"/>
        <v>3954</v>
      </c>
      <c r="E104" s="888">
        <f t="shared" si="76"/>
        <v>791</v>
      </c>
      <c r="F104" s="888">
        <f t="shared" si="76"/>
        <v>102</v>
      </c>
      <c r="G104" s="888">
        <f t="shared" si="76"/>
        <v>15</v>
      </c>
      <c r="H104" s="889"/>
      <c r="I104" s="888">
        <f t="shared" si="76"/>
        <v>-192</v>
      </c>
      <c r="J104" s="888">
        <f t="shared" si="76"/>
        <v>9</v>
      </c>
      <c r="K104" s="888"/>
      <c r="L104" s="888">
        <f t="shared" si="76"/>
        <v>3886</v>
      </c>
      <c r="M104" s="888">
        <f t="shared" si="76"/>
        <v>-122</v>
      </c>
      <c r="N104" s="888">
        <f t="shared" si="76"/>
        <v>336</v>
      </c>
      <c r="O104" s="890">
        <f t="shared" si="76"/>
        <v>215</v>
      </c>
      <c r="P104" s="805"/>
      <c r="Q104" s="806"/>
    </row>
    <row r="105" spans="1:17" s="2" customFormat="1" ht="21" hidden="1" thickBot="1">
      <c r="A105" s="891" t="s">
        <v>263</v>
      </c>
      <c r="B105" s="892">
        <f>+B17/B21*100</f>
        <v>94.81894854249337</v>
      </c>
      <c r="C105" s="893">
        <f aca="true" t="shared" si="77" ref="C105:O105">+C17/C21*100</f>
        <v>126.14237460964884</v>
      </c>
      <c r="D105" s="894">
        <f t="shared" si="77"/>
        <v>141.01234311793382</v>
      </c>
      <c r="E105" s="895">
        <f t="shared" si="77"/>
        <v>136.13522156235723</v>
      </c>
      <c r="F105" s="895">
        <f t="shared" si="77"/>
        <v>131.97492163009403</v>
      </c>
      <c r="G105" s="895">
        <f t="shared" si="77"/>
        <v>107.89473684210526</v>
      </c>
      <c r="H105" s="896"/>
      <c r="I105" s="895">
        <f t="shared" si="77"/>
        <v>15.04424778761062</v>
      </c>
      <c r="J105" s="895">
        <f t="shared" si="77"/>
        <v>118.36734693877551</v>
      </c>
      <c r="K105" s="895"/>
      <c r="L105" s="895">
        <f t="shared" si="77"/>
        <v>128.25565331200465</v>
      </c>
      <c r="M105" s="895">
        <f t="shared" si="77"/>
        <v>90.28662420382165</v>
      </c>
      <c r="N105" s="895">
        <f t="shared" si="77"/>
        <v>149.266862170088</v>
      </c>
      <c r="O105" s="897">
        <f t="shared" si="77"/>
        <v>111.09391124871001</v>
      </c>
      <c r="P105" s="805"/>
      <c r="Q105" s="806"/>
    </row>
    <row r="106" spans="1:17" s="2" customFormat="1" ht="21" hidden="1" thickBot="1">
      <c r="A106" s="884" t="s">
        <v>264</v>
      </c>
      <c r="B106" s="885">
        <f>+B17-B22</f>
        <v>-13450.900999999023</v>
      </c>
      <c r="C106" s="886">
        <f aca="true" t="shared" si="78" ref="C106:O106">+C17-C22</f>
        <v>5728.622986174329</v>
      </c>
      <c r="D106" s="887">
        <f t="shared" si="78"/>
        <v>4979.519500896222</v>
      </c>
      <c r="E106" s="888">
        <f t="shared" si="78"/>
        <v>969.2055392515797</v>
      </c>
      <c r="F106" s="888">
        <f t="shared" si="78"/>
        <v>144.26661609773794</v>
      </c>
      <c r="G106" s="888">
        <f t="shared" si="78"/>
        <v>14.753786999156716</v>
      </c>
      <c r="H106" s="889"/>
      <c r="I106" s="888">
        <f t="shared" si="78"/>
        <v>-175.2129632572027</v>
      </c>
      <c r="J106" s="888">
        <f t="shared" si="78"/>
        <v>11</v>
      </c>
      <c r="K106" s="888"/>
      <c r="L106" s="888">
        <f t="shared" si="78"/>
        <v>5249.42525750648</v>
      </c>
      <c r="M106" s="888">
        <f t="shared" si="78"/>
        <v>-97.93877376114483</v>
      </c>
      <c r="N106" s="888">
        <f t="shared" si="78"/>
        <v>575.1365024290592</v>
      </c>
      <c r="O106" s="890">
        <f t="shared" si="78"/>
        <v>478.19772866791436</v>
      </c>
      <c r="P106" s="805"/>
      <c r="Q106" s="806"/>
    </row>
    <row r="107" spans="1:17" s="2" customFormat="1" ht="21" hidden="1" thickBot="1">
      <c r="A107" s="891" t="s">
        <v>265</v>
      </c>
      <c r="B107" s="892">
        <f>+B17/B22*100</f>
        <v>94.02181726092901</v>
      </c>
      <c r="C107" s="893">
        <f aca="true" t="shared" si="79" ref="C107:O107">+C17/C22*100</f>
        <v>140.7314378770061</v>
      </c>
      <c r="D107" s="894">
        <f t="shared" si="79"/>
        <v>157.79735095929024</v>
      </c>
      <c r="E107" s="895">
        <f t="shared" si="79"/>
        <v>148.2001297582071</v>
      </c>
      <c r="F107" s="895">
        <f t="shared" si="79"/>
        <v>152.1319885817212</v>
      </c>
      <c r="G107" s="895">
        <f t="shared" si="79"/>
        <v>107.75510154259487</v>
      </c>
      <c r="H107" s="896"/>
      <c r="I107" s="895">
        <f t="shared" si="79"/>
        <v>16.251383026491055</v>
      </c>
      <c r="J107" s="895">
        <f t="shared" si="79"/>
        <v>123.40425531914893</v>
      </c>
      <c r="K107" s="895"/>
      <c r="L107" s="895">
        <f t="shared" si="79"/>
        <v>142.36969683472756</v>
      </c>
      <c r="M107" s="895">
        <f t="shared" si="79"/>
        <v>92.05002912099805</v>
      </c>
      <c r="N107" s="895">
        <f t="shared" si="79"/>
        <v>229.86766928943604</v>
      </c>
      <c r="O107" s="897">
        <f t="shared" si="79"/>
        <v>128.55248866408397</v>
      </c>
      <c r="P107" s="805"/>
      <c r="Q107" s="806"/>
    </row>
    <row r="108" spans="1:17" s="2" customFormat="1" ht="21" hidden="1" thickBot="1">
      <c r="A108" s="884" t="s">
        <v>266</v>
      </c>
      <c r="B108" s="885">
        <f>+B17-B23</f>
        <v>-15387.790000000008</v>
      </c>
      <c r="C108" s="886">
        <f aca="true" t="shared" si="80" ref="C108:O108">+C17-C23</f>
        <v>6889</v>
      </c>
      <c r="D108" s="887">
        <f t="shared" si="80"/>
        <v>5790</v>
      </c>
      <c r="E108" s="888">
        <f t="shared" si="80"/>
        <v>1191</v>
      </c>
      <c r="F108" s="888">
        <f t="shared" si="80"/>
        <v>154</v>
      </c>
      <c r="G108" s="888">
        <f t="shared" si="80"/>
        <v>17</v>
      </c>
      <c r="H108" s="889"/>
      <c r="I108" s="888">
        <f t="shared" si="80"/>
        <v>-166</v>
      </c>
      <c r="J108" s="888">
        <f t="shared" si="80"/>
        <v>13</v>
      </c>
      <c r="K108" s="888"/>
      <c r="L108" s="888">
        <f t="shared" si="80"/>
        <v>6401</v>
      </c>
      <c r="M108" s="888">
        <f t="shared" si="80"/>
        <v>-107</v>
      </c>
      <c r="N108" s="888">
        <f t="shared" si="80"/>
        <v>592</v>
      </c>
      <c r="O108" s="890">
        <f t="shared" si="80"/>
        <v>487</v>
      </c>
      <c r="P108" s="805"/>
      <c r="Q108" s="806"/>
    </row>
    <row r="109" spans="1:17" s="2" customFormat="1" ht="21" hidden="1" thickBot="1">
      <c r="A109" s="891" t="s">
        <v>267</v>
      </c>
      <c r="B109" s="892">
        <f>+B17/B23*100</f>
        <v>93.21934763673039</v>
      </c>
      <c r="C109" s="893">
        <f aca="true" t="shared" si="81" ref="C109:O109">+C17/C23*100</f>
        <v>153.38654680719156</v>
      </c>
      <c r="D109" s="894">
        <f t="shared" si="81"/>
        <v>174.18321588725178</v>
      </c>
      <c r="E109" s="895">
        <f t="shared" si="81"/>
        <v>166.5735047512577</v>
      </c>
      <c r="F109" s="895">
        <f t="shared" si="81"/>
        <v>157.67790262172286</v>
      </c>
      <c r="G109" s="895">
        <f t="shared" si="81"/>
        <v>109.04255319148936</v>
      </c>
      <c r="H109" s="896"/>
      <c r="I109" s="895">
        <f t="shared" si="81"/>
        <v>17</v>
      </c>
      <c r="J109" s="895">
        <f t="shared" si="81"/>
        <v>128.88888888888889</v>
      </c>
      <c r="K109" s="895"/>
      <c r="L109" s="895">
        <f t="shared" si="81"/>
        <v>156.95853354689447</v>
      </c>
      <c r="M109" s="895">
        <f t="shared" si="81"/>
        <v>91.37792103142627</v>
      </c>
      <c r="N109" s="895">
        <f t="shared" si="81"/>
        <v>238.96713615023475</v>
      </c>
      <c r="O109" s="897">
        <f t="shared" si="81"/>
        <v>129.2316926770708</v>
      </c>
      <c r="P109" s="805"/>
      <c r="Q109" s="806"/>
    </row>
    <row r="110" spans="1:17" ht="21" hidden="1" thickBot="1">
      <c r="A110" s="784" t="s">
        <v>222</v>
      </c>
      <c r="B110" s="785">
        <f>+B18-B19</f>
        <v>-2604.8429999999935</v>
      </c>
      <c r="C110" s="786">
        <f aca="true" t="shared" si="82" ref="C110:O110">+C18-C19</f>
        <v>1081</v>
      </c>
      <c r="D110" s="787">
        <f t="shared" si="82"/>
        <v>667</v>
      </c>
      <c r="E110" s="788">
        <f t="shared" si="82"/>
        <v>181</v>
      </c>
      <c r="F110" s="788">
        <f t="shared" si="82"/>
        <v>3</v>
      </c>
      <c r="G110" s="788">
        <f t="shared" si="82"/>
        <v>-1</v>
      </c>
      <c r="H110" s="789" t="e">
        <f t="shared" si="82"/>
        <v>#VALUE!</v>
      </c>
      <c r="I110" s="788">
        <f t="shared" si="82"/>
        <v>-14</v>
      </c>
      <c r="J110" s="788">
        <f t="shared" si="82"/>
        <v>-297</v>
      </c>
      <c r="K110" s="788"/>
      <c r="L110" s="788">
        <f t="shared" si="82"/>
        <v>841</v>
      </c>
      <c r="M110" s="788">
        <f t="shared" si="82"/>
        <v>43</v>
      </c>
      <c r="N110" s="788">
        <f t="shared" si="82"/>
        <v>195</v>
      </c>
      <c r="O110" s="790">
        <f t="shared" si="82"/>
        <v>239</v>
      </c>
      <c r="P110" s="304"/>
      <c r="Q110" s="303"/>
    </row>
    <row r="111" spans="1:17" ht="21" hidden="1" thickBot="1">
      <c r="A111" s="791" t="s">
        <v>223</v>
      </c>
      <c r="B111" s="792">
        <f>+B18/B19*100</f>
        <v>98.79099609764323</v>
      </c>
      <c r="C111" s="793">
        <f aca="true" t="shared" si="83" ref="C111:O111">+C18/C19*100</f>
        <v>106.10596475372797</v>
      </c>
      <c r="D111" s="794">
        <f t="shared" si="83"/>
        <v>105.42496949979667</v>
      </c>
      <c r="E111" s="795">
        <f t="shared" si="83"/>
        <v>107.11198428290767</v>
      </c>
      <c r="F111" s="795">
        <f t="shared" si="83"/>
        <v>100.91463414634146</v>
      </c>
      <c r="G111" s="795">
        <f t="shared" si="83"/>
        <v>99.47643979057592</v>
      </c>
      <c r="H111" s="796" t="e">
        <f t="shared" si="83"/>
        <v>#VALUE!</v>
      </c>
      <c r="I111" s="795">
        <f t="shared" si="83"/>
        <v>68.88888888888889</v>
      </c>
      <c r="J111" s="795">
        <f t="shared" si="83"/>
        <v>17.5</v>
      </c>
      <c r="K111" s="795"/>
      <c r="L111" s="795">
        <f t="shared" si="83"/>
        <v>105.33460196638123</v>
      </c>
      <c r="M111" s="795">
        <f t="shared" si="83"/>
        <v>103.95948434622468</v>
      </c>
      <c r="N111" s="795">
        <f t="shared" si="83"/>
        <v>122.83372365339578</v>
      </c>
      <c r="O111" s="797">
        <f t="shared" si="83"/>
        <v>112.31958762886597</v>
      </c>
      <c r="P111" s="304"/>
      <c r="Q111" s="303"/>
    </row>
    <row r="112" spans="1:17" ht="21" hidden="1" thickBot="1">
      <c r="A112" s="784" t="s">
        <v>221</v>
      </c>
      <c r="B112" s="785">
        <f>+B18-B20</f>
        <v>-6556.595000000001</v>
      </c>
      <c r="C112" s="786">
        <f aca="true" t="shared" si="84" ref="C112:O112">+C18-C20</f>
        <v>2099</v>
      </c>
      <c r="D112" s="787">
        <f t="shared" si="84"/>
        <v>1873</v>
      </c>
      <c r="E112" s="788">
        <f t="shared" si="84"/>
        <v>388</v>
      </c>
      <c r="F112" s="788">
        <f t="shared" si="84"/>
        <v>6</v>
      </c>
      <c r="G112" s="788">
        <f t="shared" si="84"/>
        <v>-1</v>
      </c>
      <c r="H112" s="789">
        <f t="shared" si="84"/>
        <v>-145</v>
      </c>
      <c r="I112" s="788">
        <f t="shared" si="84"/>
        <v>-208</v>
      </c>
      <c r="J112" s="788">
        <f t="shared" si="84"/>
        <v>8</v>
      </c>
      <c r="K112" s="788"/>
      <c r="L112" s="788">
        <f t="shared" si="84"/>
        <v>1919</v>
      </c>
      <c r="M112" s="788">
        <f t="shared" si="84"/>
        <v>-6</v>
      </c>
      <c r="N112" s="788">
        <f t="shared" si="84"/>
        <v>186</v>
      </c>
      <c r="O112" s="790">
        <f t="shared" si="84"/>
        <v>180</v>
      </c>
      <c r="P112" s="304"/>
      <c r="Q112" s="303"/>
    </row>
    <row r="113" spans="1:17" ht="21" hidden="1" thickBot="1">
      <c r="A113" s="791" t="s">
        <v>224</v>
      </c>
      <c r="B113" s="792">
        <f>+B18/B20*100</f>
        <v>97.01165284451363</v>
      </c>
      <c r="C113" s="793">
        <f aca="true" t="shared" si="85" ref="C113:O113">+C18/C20*100</f>
        <v>112.57940788685126</v>
      </c>
      <c r="D113" s="794">
        <f t="shared" si="85"/>
        <v>116.89061231851386</v>
      </c>
      <c r="E113" s="795">
        <f t="shared" si="85"/>
        <v>116.59538066723695</v>
      </c>
      <c r="F113" s="795">
        <f t="shared" si="85"/>
        <v>101.84615384615385</v>
      </c>
      <c r="G113" s="795">
        <f t="shared" si="85"/>
        <v>99.47643979057592</v>
      </c>
      <c r="H113" s="796">
        <f t="shared" si="85"/>
        <v>67.70601336302894</v>
      </c>
      <c r="I113" s="795">
        <f t="shared" si="85"/>
        <v>12.97071129707113</v>
      </c>
      <c r="J113" s="795">
        <f t="shared" si="85"/>
        <v>114.54545454545455</v>
      </c>
      <c r="K113" s="795"/>
      <c r="L113" s="795">
        <f t="shared" si="85"/>
        <v>113.0659767141009</v>
      </c>
      <c r="M113" s="795">
        <f t="shared" si="85"/>
        <v>99.47136563876651</v>
      </c>
      <c r="N113" s="795">
        <f t="shared" si="85"/>
        <v>121.55272305909617</v>
      </c>
      <c r="O113" s="797">
        <f t="shared" si="85"/>
        <v>109.00450225112557</v>
      </c>
      <c r="P113" s="304"/>
      <c r="Q113" s="303"/>
    </row>
    <row r="114" spans="1:17" ht="21" hidden="1" thickBot="1">
      <c r="A114" s="784" t="s">
        <v>225</v>
      </c>
      <c r="B114" s="785">
        <f>+B18-B21</f>
        <v>-10259.48000000001</v>
      </c>
      <c r="C114" s="786">
        <f aca="true" t="shared" si="86" ref="C114:O114">+C18-C21</f>
        <v>3094</v>
      </c>
      <c r="D114" s="787">
        <f t="shared" si="86"/>
        <v>3321</v>
      </c>
      <c r="E114" s="788">
        <f t="shared" si="86"/>
        <v>537</v>
      </c>
      <c r="F114" s="788">
        <f t="shared" si="86"/>
        <v>12</v>
      </c>
      <c r="G114" s="788">
        <f t="shared" si="86"/>
        <v>0</v>
      </c>
      <c r="H114" s="789">
        <f t="shared" si="86"/>
        <v>-835</v>
      </c>
      <c r="I114" s="788">
        <f t="shared" si="86"/>
        <v>-195</v>
      </c>
      <c r="J114" s="788">
        <f t="shared" si="86"/>
        <v>14</v>
      </c>
      <c r="K114" s="788"/>
      <c r="L114" s="788">
        <f t="shared" si="86"/>
        <v>2853</v>
      </c>
      <c r="M114" s="788">
        <f t="shared" si="86"/>
        <v>-127</v>
      </c>
      <c r="N114" s="788">
        <f t="shared" si="86"/>
        <v>367</v>
      </c>
      <c r="O114" s="790">
        <f t="shared" si="86"/>
        <v>241</v>
      </c>
      <c r="P114" s="304"/>
      <c r="Q114" s="303"/>
    </row>
    <row r="115" spans="1:17" ht="21" hidden="1" thickBot="1">
      <c r="A115" s="791" t="s">
        <v>226</v>
      </c>
      <c r="B115" s="792">
        <f>+B18/B21*100</f>
        <v>95.40156922187613</v>
      </c>
      <c r="C115" s="793">
        <f aca="true" t="shared" si="87" ref="C115:O115">+C18/C21*100</f>
        <v>119.71830985915493</v>
      </c>
      <c r="D115" s="794">
        <f t="shared" si="87"/>
        <v>134.44663416658022</v>
      </c>
      <c r="E115" s="795">
        <f t="shared" si="87"/>
        <v>124.53174965737779</v>
      </c>
      <c r="F115" s="795">
        <f t="shared" si="87"/>
        <v>103.76175548589342</v>
      </c>
      <c r="G115" s="795">
        <f t="shared" si="87"/>
        <v>100</v>
      </c>
      <c r="H115" s="796">
        <f t="shared" si="87"/>
        <v>26.690079016681302</v>
      </c>
      <c r="I115" s="795">
        <f t="shared" si="87"/>
        <v>13.716814159292035</v>
      </c>
      <c r="J115" s="795">
        <f t="shared" si="87"/>
        <v>128.57142857142858</v>
      </c>
      <c r="K115" s="795"/>
      <c r="L115" s="795">
        <f t="shared" si="87"/>
        <v>120.7445648222206</v>
      </c>
      <c r="M115" s="795">
        <f t="shared" si="87"/>
        <v>89.88853503184714</v>
      </c>
      <c r="N115" s="795">
        <f t="shared" si="87"/>
        <v>153.81231671554252</v>
      </c>
      <c r="O115" s="797">
        <f t="shared" si="87"/>
        <v>112.43550051599587</v>
      </c>
      <c r="P115" s="304"/>
      <c r="Q115" s="303"/>
    </row>
    <row r="116" spans="1:17" ht="21" hidden="1" thickBot="1">
      <c r="A116" s="784" t="s">
        <v>227</v>
      </c>
      <c r="B116" s="785">
        <f>+B18-B22</f>
        <v>-12151.025999999023</v>
      </c>
      <c r="C116" s="786">
        <f aca="true" t="shared" si="88" ref="C116:O116">+C18-C22</f>
        <v>4720.622986174329</v>
      </c>
      <c r="D116" s="787">
        <f t="shared" si="88"/>
        <v>4346.519500896222</v>
      </c>
      <c r="E116" s="788">
        <f t="shared" si="88"/>
        <v>715.2055392515797</v>
      </c>
      <c r="F116" s="788">
        <f t="shared" si="88"/>
        <v>54.26661609773794</v>
      </c>
      <c r="G116" s="788">
        <f t="shared" si="88"/>
        <v>-0.24621300084328368</v>
      </c>
      <c r="H116" s="789">
        <f t="shared" si="88"/>
        <v>-735.6608692252498</v>
      </c>
      <c r="I116" s="788">
        <f t="shared" si="88"/>
        <v>-178.2129632572027</v>
      </c>
      <c r="J116" s="788">
        <f t="shared" si="88"/>
        <v>16</v>
      </c>
      <c r="K116" s="788"/>
      <c r="L116" s="788">
        <f t="shared" si="88"/>
        <v>4216.42525750648</v>
      </c>
      <c r="M116" s="788">
        <f t="shared" si="88"/>
        <v>-102.93877376114483</v>
      </c>
      <c r="N116" s="788">
        <f t="shared" si="88"/>
        <v>606.1365024290592</v>
      </c>
      <c r="O116" s="790">
        <f t="shared" si="88"/>
        <v>504.19772866791436</v>
      </c>
      <c r="P116" s="304"/>
      <c r="Q116" s="303"/>
    </row>
    <row r="117" spans="1:17" ht="21" hidden="1" thickBot="1">
      <c r="A117" s="791" t="s">
        <v>228</v>
      </c>
      <c r="B117" s="792">
        <f>+B18/B22*100</f>
        <v>94.5995399196528</v>
      </c>
      <c r="C117" s="793">
        <f aca="true" t="shared" si="89" ref="C117:O117">+C18/C22*100</f>
        <v>133.56439450914766</v>
      </c>
      <c r="D117" s="794">
        <f t="shared" si="89"/>
        <v>150.4501113007959</v>
      </c>
      <c r="E117" s="795">
        <f t="shared" si="89"/>
        <v>135.56830661774248</v>
      </c>
      <c r="F117" s="795">
        <f t="shared" si="89"/>
        <v>119.60971073764779</v>
      </c>
      <c r="G117" s="795">
        <f t="shared" si="89"/>
        <v>99.87058191752695</v>
      </c>
      <c r="H117" s="796">
        <f t="shared" si="89"/>
        <v>29.240304122106597</v>
      </c>
      <c r="I117" s="795">
        <f t="shared" si="89"/>
        <v>14.817437465330077</v>
      </c>
      <c r="J117" s="795">
        <f t="shared" si="89"/>
        <v>134.04255319148936</v>
      </c>
      <c r="K117" s="795"/>
      <c r="L117" s="795">
        <f t="shared" si="89"/>
        <v>134.03204181855466</v>
      </c>
      <c r="M117" s="795">
        <f t="shared" si="89"/>
        <v>91.64416479506772</v>
      </c>
      <c r="N117" s="795">
        <f t="shared" si="89"/>
        <v>236.86756884540122</v>
      </c>
      <c r="O117" s="797">
        <f t="shared" si="89"/>
        <v>130.10491072876866</v>
      </c>
      <c r="P117" s="304"/>
      <c r="Q117" s="303"/>
    </row>
    <row r="118" spans="1:17" ht="21" hidden="1" thickBot="1">
      <c r="A118" s="784" t="s">
        <v>229</v>
      </c>
      <c r="B118" s="785">
        <f>+B18-B23</f>
        <v>-14087.915000000008</v>
      </c>
      <c r="C118" s="786">
        <f aca="true" t="shared" si="90" ref="C118:O118">+C18-C23</f>
        <v>5881</v>
      </c>
      <c r="D118" s="787">
        <f t="shared" si="90"/>
        <v>5157</v>
      </c>
      <c r="E118" s="788">
        <f t="shared" si="90"/>
        <v>937</v>
      </c>
      <c r="F118" s="788">
        <f t="shared" si="90"/>
        <v>64</v>
      </c>
      <c r="G118" s="788">
        <f t="shared" si="90"/>
        <v>2</v>
      </c>
      <c r="H118" s="789">
        <f t="shared" si="90"/>
        <v>-640</v>
      </c>
      <c r="I118" s="788">
        <f t="shared" si="90"/>
        <v>-169</v>
      </c>
      <c r="J118" s="788">
        <f t="shared" si="90"/>
        <v>18</v>
      </c>
      <c r="K118" s="788"/>
      <c r="L118" s="788">
        <f t="shared" si="90"/>
        <v>5368</v>
      </c>
      <c r="M118" s="788">
        <f t="shared" si="90"/>
        <v>-112</v>
      </c>
      <c r="N118" s="788">
        <f t="shared" si="90"/>
        <v>623</v>
      </c>
      <c r="O118" s="790">
        <f t="shared" si="90"/>
        <v>513</v>
      </c>
      <c r="P118" s="304"/>
      <c r="Q118" s="303"/>
    </row>
    <row r="119" spans="1:17" ht="21" hidden="1" thickBot="1">
      <c r="A119" s="791" t="s">
        <v>230</v>
      </c>
      <c r="B119" s="792">
        <f>+B18/B23*100</f>
        <v>93.7921394730308</v>
      </c>
      <c r="C119" s="793">
        <f aca="true" t="shared" si="91" ref="C119:O119">+C18/C23*100</f>
        <v>145.57501549907005</v>
      </c>
      <c r="D119" s="794">
        <f t="shared" si="91"/>
        <v>166.07303010890456</v>
      </c>
      <c r="E119" s="795">
        <f t="shared" si="91"/>
        <v>152.37562884292902</v>
      </c>
      <c r="F119" s="795">
        <f t="shared" si="91"/>
        <v>123.97003745318351</v>
      </c>
      <c r="G119" s="795">
        <f t="shared" si="91"/>
        <v>101.06382978723406</v>
      </c>
      <c r="H119" s="796">
        <f t="shared" si="91"/>
        <v>32.20338983050847</v>
      </c>
      <c r="I119" s="795">
        <f t="shared" si="91"/>
        <v>15.5</v>
      </c>
      <c r="J119" s="795">
        <f t="shared" si="91"/>
        <v>140</v>
      </c>
      <c r="K119" s="795"/>
      <c r="L119" s="795">
        <f t="shared" si="91"/>
        <v>147.76650649581774</v>
      </c>
      <c r="M119" s="795">
        <f t="shared" si="91"/>
        <v>90.97502014504431</v>
      </c>
      <c r="N119" s="795">
        <f t="shared" si="91"/>
        <v>246.24413145539904</v>
      </c>
      <c r="O119" s="797">
        <f t="shared" si="91"/>
        <v>130.79231692677072</v>
      </c>
      <c r="P119" s="304"/>
      <c r="Q119" s="303"/>
    </row>
    <row r="120" spans="1:17" ht="21" hidden="1" thickBot="1">
      <c r="A120" s="439" t="s">
        <v>209</v>
      </c>
      <c r="B120" s="422">
        <f>+B19-B20</f>
        <v>-3951.7520000000077</v>
      </c>
      <c r="C120" s="423">
        <f aca="true" t="shared" si="92" ref="C120:O120">+C19-C20</f>
        <v>1018</v>
      </c>
      <c r="D120" s="424">
        <f t="shared" si="92"/>
        <v>1206</v>
      </c>
      <c r="E120" s="425">
        <f t="shared" si="92"/>
        <v>207</v>
      </c>
      <c r="F120" s="425">
        <f t="shared" si="92"/>
        <v>3</v>
      </c>
      <c r="G120" s="425">
        <f t="shared" si="92"/>
        <v>0</v>
      </c>
      <c r="H120" s="426" t="e">
        <f t="shared" si="92"/>
        <v>#VALUE!</v>
      </c>
      <c r="I120" s="425">
        <f t="shared" si="92"/>
        <v>-194</v>
      </c>
      <c r="J120" s="425">
        <f t="shared" si="92"/>
        <v>305</v>
      </c>
      <c r="K120" s="425"/>
      <c r="L120" s="425">
        <f t="shared" si="92"/>
        <v>1078</v>
      </c>
      <c r="M120" s="425">
        <f t="shared" si="92"/>
        <v>-49</v>
      </c>
      <c r="N120" s="425">
        <f t="shared" si="92"/>
        <v>-9</v>
      </c>
      <c r="O120" s="427">
        <f t="shared" si="92"/>
        <v>-59</v>
      </c>
      <c r="P120" s="304"/>
      <c r="Q120" s="303"/>
    </row>
    <row r="121" spans="1:17" ht="21" hidden="1" thickBot="1">
      <c r="A121" s="440" t="s">
        <v>210</v>
      </c>
      <c r="B121" s="656">
        <f>+B19/B20*100</f>
        <v>98.19888114968401</v>
      </c>
      <c r="C121" s="657">
        <f aca="true" t="shared" si="93" ref="C121:O121">+C19/C20*100</f>
        <v>106.1009229294019</v>
      </c>
      <c r="D121" s="658">
        <f t="shared" si="93"/>
        <v>110.87564252863199</v>
      </c>
      <c r="E121" s="659">
        <f t="shared" si="93"/>
        <v>108.85372112917022</v>
      </c>
      <c r="F121" s="659">
        <f t="shared" si="93"/>
        <v>100.92307692307692</v>
      </c>
      <c r="G121" s="659">
        <f t="shared" si="93"/>
        <v>100</v>
      </c>
      <c r="H121" s="660" t="e">
        <f t="shared" si="93"/>
        <v>#VALUE!</v>
      </c>
      <c r="I121" s="659">
        <f t="shared" si="93"/>
        <v>18.828451882845187</v>
      </c>
      <c r="J121" s="659">
        <f t="shared" si="93"/>
        <v>654.5454545454546</v>
      </c>
      <c r="K121" s="659"/>
      <c r="L121" s="659">
        <f t="shared" si="93"/>
        <v>107.33982433444542</v>
      </c>
      <c r="M121" s="659">
        <f t="shared" si="93"/>
        <v>95.68281938325991</v>
      </c>
      <c r="N121" s="659">
        <f t="shared" si="93"/>
        <v>98.95712630359212</v>
      </c>
      <c r="O121" s="661">
        <f t="shared" si="93"/>
        <v>97.04852426213107</v>
      </c>
      <c r="P121" s="304"/>
      <c r="Q121" s="303"/>
    </row>
    <row r="122" spans="1:17" ht="21" hidden="1" thickBot="1">
      <c r="A122" s="439" t="s">
        <v>208</v>
      </c>
      <c r="B122" s="422">
        <f>+B19-B21</f>
        <v>-7654.637000000017</v>
      </c>
      <c r="C122" s="423">
        <f aca="true" t="shared" si="94" ref="C122:O122">+C19-C21</f>
        <v>2013</v>
      </c>
      <c r="D122" s="424">
        <f t="shared" si="94"/>
        <v>2654</v>
      </c>
      <c r="E122" s="425">
        <f t="shared" si="94"/>
        <v>356</v>
      </c>
      <c r="F122" s="425">
        <f t="shared" si="94"/>
        <v>9</v>
      </c>
      <c r="G122" s="425">
        <f t="shared" si="94"/>
        <v>1</v>
      </c>
      <c r="H122" s="426" t="e">
        <f t="shared" si="94"/>
        <v>#VALUE!</v>
      </c>
      <c r="I122" s="425">
        <f t="shared" si="94"/>
        <v>-181</v>
      </c>
      <c r="J122" s="425">
        <f t="shared" si="94"/>
        <v>311</v>
      </c>
      <c r="K122" s="425"/>
      <c r="L122" s="425">
        <f t="shared" si="94"/>
        <v>2012</v>
      </c>
      <c r="M122" s="425">
        <f t="shared" si="94"/>
        <v>-170</v>
      </c>
      <c r="N122" s="425">
        <f t="shared" si="94"/>
        <v>172</v>
      </c>
      <c r="O122" s="427">
        <f t="shared" si="94"/>
        <v>2</v>
      </c>
      <c r="P122" s="304"/>
      <c r="Q122" s="303"/>
    </row>
    <row r="123" spans="1:17" ht="21" hidden="1" thickBot="1">
      <c r="A123" s="441" t="s">
        <v>211</v>
      </c>
      <c r="B123" s="662">
        <f>+B19/B21*100</f>
        <v>96.56909332869056</v>
      </c>
      <c r="C123" s="663">
        <f aca="true" t="shared" si="95" ref="C123:O123">+C19/C21*100</f>
        <v>112.82901026065898</v>
      </c>
      <c r="D123" s="664">
        <f t="shared" si="95"/>
        <v>127.52826470283165</v>
      </c>
      <c r="E123" s="665">
        <f t="shared" si="95"/>
        <v>116.26313385107355</v>
      </c>
      <c r="F123" s="665">
        <f t="shared" si="95"/>
        <v>102.82131661442007</v>
      </c>
      <c r="G123" s="665">
        <f t="shared" si="95"/>
        <v>100.52631578947368</v>
      </c>
      <c r="H123" s="666" t="e">
        <f t="shared" si="95"/>
        <v>#VALUE!</v>
      </c>
      <c r="I123" s="665">
        <f t="shared" si="95"/>
        <v>19.911504424778762</v>
      </c>
      <c r="J123" s="665">
        <f t="shared" si="95"/>
        <v>734.6938775510205</v>
      </c>
      <c r="K123" s="665"/>
      <c r="L123" s="665">
        <f t="shared" si="95"/>
        <v>114.62953537410019</v>
      </c>
      <c r="M123" s="665">
        <f t="shared" si="95"/>
        <v>86.46496815286623</v>
      </c>
      <c r="N123" s="665">
        <f t="shared" si="95"/>
        <v>125.2199413489736</v>
      </c>
      <c r="O123" s="667">
        <f t="shared" si="95"/>
        <v>100.1031991744066</v>
      </c>
      <c r="P123" s="304"/>
      <c r="Q123" s="303"/>
    </row>
    <row r="124" spans="1:17" ht="21" hidden="1" thickBot="1">
      <c r="A124" s="439" t="s">
        <v>212</v>
      </c>
      <c r="B124" s="422">
        <f>+B19-B22</f>
        <v>-9546.18299999903</v>
      </c>
      <c r="C124" s="423">
        <f aca="true" t="shared" si="96" ref="C124:O124">+C19-C22</f>
        <v>3639.6229861743286</v>
      </c>
      <c r="D124" s="424">
        <f t="shared" si="96"/>
        <v>3679.519500896222</v>
      </c>
      <c r="E124" s="425">
        <f t="shared" si="96"/>
        <v>534.2055392515797</v>
      </c>
      <c r="F124" s="425">
        <f t="shared" si="96"/>
        <v>51.26661609773794</v>
      </c>
      <c r="G124" s="425">
        <f t="shared" si="96"/>
        <v>0.7537869991567163</v>
      </c>
      <c r="H124" s="426" t="e">
        <f t="shared" si="96"/>
        <v>#VALUE!</v>
      </c>
      <c r="I124" s="425">
        <f t="shared" si="96"/>
        <v>-164.2129632572027</v>
      </c>
      <c r="J124" s="425">
        <f t="shared" si="96"/>
        <v>313</v>
      </c>
      <c r="K124" s="425"/>
      <c r="L124" s="425">
        <f t="shared" si="96"/>
        <v>3375.42525750648</v>
      </c>
      <c r="M124" s="425">
        <f t="shared" si="96"/>
        <v>-145.93877376114483</v>
      </c>
      <c r="N124" s="425">
        <f t="shared" si="96"/>
        <v>411.13650242905914</v>
      </c>
      <c r="O124" s="427">
        <f t="shared" si="96"/>
        <v>265.19772866791436</v>
      </c>
      <c r="P124" s="304"/>
      <c r="Q124" s="303"/>
    </row>
    <row r="125" spans="1:17" ht="21" hidden="1" thickBot="1">
      <c r="A125" s="440" t="s">
        <v>213</v>
      </c>
      <c r="B125" s="656">
        <f>+B19/B22*100</f>
        <v>95.75724879436616</v>
      </c>
      <c r="C125" s="657">
        <f aca="true" t="shared" si="97" ref="C125:O125">+C19/C22*100</f>
        <v>125.87830931008519</v>
      </c>
      <c r="D125" s="658">
        <f t="shared" si="97"/>
        <v>142.70823317723233</v>
      </c>
      <c r="E125" s="659">
        <f t="shared" si="97"/>
        <v>126.56688934048226</v>
      </c>
      <c r="F125" s="659">
        <f t="shared" si="97"/>
        <v>118.525634809512</v>
      </c>
      <c r="G125" s="659">
        <f t="shared" si="97"/>
        <v>100.39621655919815</v>
      </c>
      <c r="H125" s="660" t="e">
        <f t="shared" si="97"/>
        <v>#VALUE!</v>
      </c>
      <c r="I125" s="659">
        <f t="shared" si="97"/>
        <v>21.50918341741463</v>
      </c>
      <c r="J125" s="659">
        <f t="shared" si="97"/>
        <v>765.9574468085107</v>
      </c>
      <c r="K125" s="659"/>
      <c r="L125" s="659">
        <f t="shared" si="97"/>
        <v>127.24407679570722</v>
      </c>
      <c r="M125" s="659">
        <f t="shared" si="97"/>
        <v>88.1537315920669</v>
      </c>
      <c r="N125" s="659">
        <f t="shared" si="97"/>
        <v>192.8359426062656</v>
      </c>
      <c r="O125" s="661">
        <f t="shared" si="97"/>
        <v>115.83456944185922</v>
      </c>
      <c r="P125" s="304"/>
      <c r="Q125" s="303"/>
    </row>
    <row r="126" spans="1:17" ht="21" hidden="1" thickBot="1">
      <c r="A126" s="439" t="s">
        <v>214</v>
      </c>
      <c r="B126" s="422">
        <f>+B19-B23</f>
        <v>-11483.072000000015</v>
      </c>
      <c r="C126" s="423">
        <f aca="true" t="shared" si="98" ref="C126:O126">+C19-C23</f>
        <v>4800</v>
      </c>
      <c r="D126" s="424">
        <f t="shared" si="98"/>
        <v>4490</v>
      </c>
      <c r="E126" s="425">
        <f t="shared" si="98"/>
        <v>756</v>
      </c>
      <c r="F126" s="425">
        <f t="shared" si="98"/>
        <v>61</v>
      </c>
      <c r="G126" s="425">
        <f t="shared" si="98"/>
        <v>3</v>
      </c>
      <c r="H126" s="426" t="e">
        <f t="shared" si="98"/>
        <v>#VALUE!</v>
      </c>
      <c r="I126" s="425">
        <f t="shared" si="98"/>
        <v>-155</v>
      </c>
      <c r="J126" s="425">
        <f t="shared" si="98"/>
        <v>315</v>
      </c>
      <c r="K126" s="425"/>
      <c r="L126" s="425">
        <f t="shared" si="98"/>
        <v>4527</v>
      </c>
      <c r="M126" s="425">
        <f t="shared" si="98"/>
        <v>-155</v>
      </c>
      <c r="N126" s="425">
        <f t="shared" si="98"/>
        <v>428</v>
      </c>
      <c r="O126" s="427">
        <f t="shared" si="98"/>
        <v>274</v>
      </c>
      <c r="P126" s="304"/>
      <c r="Q126" s="303"/>
    </row>
    <row r="127" spans="1:17" ht="21" hidden="1" thickBot="1">
      <c r="A127" s="441" t="s">
        <v>215</v>
      </c>
      <c r="B127" s="662">
        <f>+B19/B23*100</f>
        <v>94.93996738359472</v>
      </c>
      <c r="C127" s="663">
        <f aca="true" t="shared" si="99" ref="C127:O127">+C19/C23*100</f>
        <v>137.19776813391195</v>
      </c>
      <c r="D127" s="664">
        <f t="shared" si="99"/>
        <v>157.5272261370916</v>
      </c>
      <c r="E127" s="665">
        <f t="shared" si="99"/>
        <v>142.2582448295137</v>
      </c>
      <c r="F127" s="665">
        <f t="shared" si="99"/>
        <v>122.84644194756554</v>
      </c>
      <c r="G127" s="665">
        <f t="shared" si="99"/>
        <v>101.59574468085107</v>
      </c>
      <c r="H127" s="666" t="e">
        <f t="shared" si="99"/>
        <v>#VALUE!</v>
      </c>
      <c r="I127" s="665">
        <f t="shared" si="99"/>
        <v>22.5</v>
      </c>
      <c r="J127" s="665">
        <f t="shared" si="99"/>
        <v>800</v>
      </c>
      <c r="K127" s="665"/>
      <c r="L127" s="665">
        <f t="shared" si="99"/>
        <v>140.28296849973304</v>
      </c>
      <c r="M127" s="665">
        <f t="shared" si="99"/>
        <v>87.51007252215955</v>
      </c>
      <c r="N127" s="665">
        <f t="shared" si="99"/>
        <v>200.4694835680751</v>
      </c>
      <c r="O127" s="667">
        <f t="shared" si="99"/>
        <v>116.44657863145258</v>
      </c>
      <c r="P127" s="304"/>
      <c r="Q127" s="303"/>
    </row>
    <row r="128" spans="1:17" s="25" customFormat="1" ht="21" hidden="1" thickBot="1">
      <c r="A128" s="703" t="s">
        <v>191</v>
      </c>
      <c r="B128" s="704">
        <v>-3702.8850000000093</v>
      </c>
      <c r="C128" s="705">
        <v>995</v>
      </c>
      <c r="D128" s="706">
        <v>1448</v>
      </c>
      <c r="E128" s="707">
        <v>149</v>
      </c>
      <c r="F128" s="707">
        <v>6</v>
      </c>
      <c r="G128" s="707">
        <v>1</v>
      </c>
      <c r="H128" s="708">
        <v>-690</v>
      </c>
      <c r="I128" s="707">
        <v>13</v>
      </c>
      <c r="J128" s="707">
        <v>6</v>
      </c>
      <c r="K128" s="707"/>
      <c r="L128" s="707">
        <v>934</v>
      </c>
      <c r="M128" s="707">
        <v>-121</v>
      </c>
      <c r="N128" s="707">
        <v>181</v>
      </c>
      <c r="O128" s="709">
        <v>61</v>
      </c>
      <c r="P128" s="548"/>
      <c r="Q128" s="549"/>
    </row>
    <row r="129" spans="1:17" s="25" customFormat="1" ht="21" hidden="1" thickBot="1">
      <c r="A129" s="710" t="s">
        <v>192</v>
      </c>
      <c r="B129" s="711">
        <v>98.34031935811043</v>
      </c>
      <c r="C129" s="712">
        <v>106.3412147090689</v>
      </c>
      <c r="D129" s="713">
        <v>115.0191888808215</v>
      </c>
      <c r="E129" s="714">
        <v>106.80676107811786</v>
      </c>
      <c r="F129" s="714">
        <v>101.88087774294672</v>
      </c>
      <c r="G129" s="714">
        <v>100.52631578947368</v>
      </c>
      <c r="H129" s="715">
        <v>39.42054433713784</v>
      </c>
      <c r="I129" s="714">
        <v>105.75221238938053</v>
      </c>
      <c r="J129" s="714">
        <v>112.24489795918366</v>
      </c>
      <c r="K129" s="714"/>
      <c r="L129" s="714">
        <v>106.79124554642623</v>
      </c>
      <c r="M129" s="714">
        <v>90.36624203821655</v>
      </c>
      <c r="N129" s="714">
        <v>126.53958944281524</v>
      </c>
      <c r="O129" s="716">
        <v>103.14757481940144</v>
      </c>
      <c r="P129" s="548"/>
      <c r="Q129" s="549"/>
    </row>
    <row r="130" spans="1:17" s="25" customFormat="1" ht="21" hidden="1" thickBot="1">
      <c r="A130" s="703" t="s">
        <v>193</v>
      </c>
      <c r="B130" s="704">
        <v>-5594.430999999022</v>
      </c>
      <c r="C130" s="705">
        <v>2621.6229861743286</v>
      </c>
      <c r="D130" s="706">
        <v>2473.519500896222</v>
      </c>
      <c r="E130" s="707">
        <v>327.2055392515797</v>
      </c>
      <c r="F130" s="707">
        <v>48.26661609773794</v>
      </c>
      <c r="G130" s="707">
        <v>0.7537869991567163</v>
      </c>
      <c r="H130" s="708">
        <v>-590.6608692252498</v>
      </c>
      <c r="I130" s="707">
        <v>29.787036742797312</v>
      </c>
      <c r="J130" s="707">
        <v>8</v>
      </c>
      <c r="K130" s="707"/>
      <c r="L130" s="707">
        <v>2297.42525750648</v>
      </c>
      <c r="M130" s="707">
        <v>-96.93877376114483</v>
      </c>
      <c r="N130" s="707">
        <v>420.13650242905914</v>
      </c>
      <c r="O130" s="709">
        <v>324.19772866791436</v>
      </c>
      <c r="P130" s="548"/>
      <c r="Q130" s="549"/>
    </row>
    <row r="131" spans="1:17" s="25" customFormat="1" ht="21" hidden="1" thickBot="1">
      <c r="A131" s="717" t="s">
        <v>194</v>
      </c>
      <c r="B131" s="718">
        <v>97.51358434359749</v>
      </c>
      <c r="C131" s="719">
        <v>118.64016432151385</v>
      </c>
      <c r="D131" s="720">
        <v>128.710174680954</v>
      </c>
      <c r="E131" s="721">
        <v>116.27245079687525</v>
      </c>
      <c r="F131" s="721">
        <v>117.44155888137622</v>
      </c>
      <c r="G131" s="721">
        <v>100.39621655919815</v>
      </c>
      <c r="H131" s="722">
        <v>43.18715970666402</v>
      </c>
      <c r="I131" s="721">
        <v>114.2376630391577</v>
      </c>
      <c r="J131" s="721">
        <v>117.02127659574468</v>
      </c>
      <c r="K131" s="721"/>
      <c r="L131" s="721">
        <v>118.54321318734868</v>
      </c>
      <c r="M131" s="721">
        <v>92.13120198618411</v>
      </c>
      <c r="N131" s="721">
        <v>194.86817150961033</v>
      </c>
      <c r="O131" s="723">
        <v>119.35737335787451</v>
      </c>
      <c r="P131" s="548"/>
      <c r="Q131" s="549"/>
    </row>
    <row r="132" spans="1:17" s="25" customFormat="1" ht="21" hidden="1" thickBot="1">
      <c r="A132" s="703" t="s">
        <v>195</v>
      </c>
      <c r="B132" s="704">
        <v>-7531.320000000007</v>
      </c>
      <c r="C132" s="705">
        <v>3782</v>
      </c>
      <c r="D132" s="706">
        <v>3284</v>
      </c>
      <c r="E132" s="707">
        <v>549</v>
      </c>
      <c r="F132" s="707">
        <v>58</v>
      </c>
      <c r="G132" s="707">
        <v>3</v>
      </c>
      <c r="H132" s="708">
        <v>-495</v>
      </c>
      <c r="I132" s="707">
        <v>39</v>
      </c>
      <c r="J132" s="707">
        <v>10</v>
      </c>
      <c r="K132" s="707"/>
      <c r="L132" s="707">
        <v>3449</v>
      </c>
      <c r="M132" s="707">
        <v>-106</v>
      </c>
      <c r="N132" s="707">
        <v>437</v>
      </c>
      <c r="O132" s="709">
        <v>333</v>
      </c>
      <c r="P132" s="548"/>
      <c r="Q132" s="549"/>
    </row>
    <row r="133" spans="1:17" s="25" customFormat="1" ht="21" hidden="1" thickBot="1">
      <c r="A133" s="717" t="s">
        <v>196</v>
      </c>
      <c r="B133" s="711">
        <v>96.68131273194268</v>
      </c>
      <c r="C133" s="712">
        <v>129.30874147551148</v>
      </c>
      <c r="D133" s="713">
        <v>142.0755925688661</v>
      </c>
      <c r="E133" s="714">
        <v>130.68753493571828</v>
      </c>
      <c r="F133" s="714">
        <v>121.72284644194758</v>
      </c>
      <c r="G133" s="714">
        <v>101.59574468085107</v>
      </c>
      <c r="H133" s="715">
        <v>47.563559322033896</v>
      </c>
      <c r="I133" s="714">
        <v>119.5</v>
      </c>
      <c r="J133" s="714">
        <v>122.22222222222223</v>
      </c>
      <c r="K133" s="714"/>
      <c r="L133" s="714">
        <v>130.69051432639262</v>
      </c>
      <c r="M133" s="714">
        <v>91.45850120870266</v>
      </c>
      <c r="N133" s="714">
        <v>202.58215962441315</v>
      </c>
      <c r="O133" s="716">
        <v>119.98799519807923</v>
      </c>
      <c r="P133" s="548"/>
      <c r="Q133" s="549"/>
    </row>
    <row r="134" spans="1:17" ht="21" hidden="1" thickBot="1">
      <c r="A134" s="689" t="s">
        <v>130</v>
      </c>
      <c r="B134" s="690">
        <v>-1891.5459999990126</v>
      </c>
      <c r="C134" s="691">
        <v>1626.6229861743286</v>
      </c>
      <c r="D134" s="692">
        <v>1025.5195008962219</v>
      </c>
      <c r="E134" s="693">
        <v>178.2055392515797</v>
      </c>
      <c r="F134" s="693">
        <v>42.26661609773794</v>
      </c>
      <c r="G134" s="693">
        <v>-0.24621300084328368</v>
      </c>
      <c r="H134" s="694">
        <v>99.33913077475017</v>
      </c>
      <c r="I134" s="693">
        <v>16.787036742797312</v>
      </c>
      <c r="J134" s="693">
        <v>2</v>
      </c>
      <c r="K134" s="693"/>
      <c r="L134" s="693">
        <v>1363.4252575064802</v>
      </c>
      <c r="M134" s="693">
        <v>24.06122623885517</v>
      </c>
      <c r="N134" s="693">
        <v>239.13650242905914</v>
      </c>
      <c r="O134" s="695">
        <v>263.19772866791436</v>
      </c>
      <c r="P134" s="304"/>
      <c r="Q134" s="303"/>
    </row>
    <row r="135" spans="1:17" ht="21" hidden="1" thickBot="1">
      <c r="A135" s="696" t="s">
        <v>131</v>
      </c>
      <c r="B135" s="697">
        <v>99.15931225370302</v>
      </c>
      <c r="C135" s="698">
        <v>111.56555306058216</v>
      </c>
      <c r="D135" s="699">
        <v>111.90321887447719</v>
      </c>
      <c r="E135" s="700">
        <v>108.8624443089649</v>
      </c>
      <c r="F135" s="700">
        <v>115.27340702510467</v>
      </c>
      <c r="G135" s="700">
        <v>99.87058191752695</v>
      </c>
      <c r="H135" s="701">
        <v>109.55495524697176</v>
      </c>
      <c r="I135" s="700">
        <v>108.02389894079347</v>
      </c>
      <c r="J135" s="700">
        <v>104.25531914893618</v>
      </c>
      <c r="K135" s="700"/>
      <c r="L135" s="700">
        <v>111.00461707398424</v>
      </c>
      <c r="M135" s="700">
        <v>101.953118673698</v>
      </c>
      <c r="N135" s="700">
        <v>153.99779023123318</v>
      </c>
      <c r="O135" s="702">
        <v>115.7151523599604</v>
      </c>
      <c r="P135" s="304"/>
      <c r="Q135" s="303"/>
    </row>
    <row r="136" spans="1:17" ht="21" hidden="1" thickBot="1">
      <c r="A136" s="689" t="s">
        <v>132</v>
      </c>
      <c r="B136" s="690">
        <v>-3828.4349999999977</v>
      </c>
      <c r="C136" s="691">
        <v>2787</v>
      </c>
      <c r="D136" s="692">
        <v>1836</v>
      </c>
      <c r="E136" s="693">
        <v>400</v>
      </c>
      <c r="F136" s="693">
        <v>52</v>
      </c>
      <c r="G136" s="693">
        <v>2</v>
      </c>
      <c r="H136" s="694">
        <v>195</v>
      </c>
      <c r="I136" s="693">
        <v>26</v>
      </c>
      <c r="J136" s="693">
        <v>4</v>
      </c>
      <c r="K136" s="693"/>
      <c r="L136" s="693">
        <v>2515</v>
      </c>
      <c r="M136" s="693">
        <v>15</v>
      </c>
      <c r="N136" s="693">
        <v>256</v>
      </c>
      <c r="O136" s="695">
        <v>272</v>
      </c>
      <c r="P136" s="213">
        <v>-1.2436422733067793</v>
      </c>
      <c r="Q136" s="213">
        <v>0</v>
      </c>
    </row>
    <row r="137" spans="1:17" s="161" customFormat="1" ht="21" hidden="1" thickBot="1">
      <c r="A137" s="696" t="s">
        <v>133</v>
      </c>
      <c r="B137" s="697">
        <v>98.31299446961688</v>
      </c>
      <c r="C137" s="698">
        <v>121.59795412275263</v>
      </c>
      <c r="D137" s="699">
        <v>123.52338244714926</v>
      </c>
      <c r="E137" s="700">
        <v>122.35885969815538</v>
      </c>
      <c r="F137" s="700">
        <v>119.47565543071161</v>
      </c>
      <c r="G137" s="700">
        <v>101.06382978723406</v>
      </c>
      <c r="H137" s="701">
        <v>120.65677966101696</v>
      </c>
      <c r="I137" s="700">
        <v>113</v>
      </c>
      <c r="J137" s="700">
        <v>108.88888888888889</v>
      </c>
      <c r="K137" s="700"/>
      <c r="L137" s="700">
        <v>122.37942694429613</v>
      </c>
      <c r="M137" s="700">
        <v>101.20870265914586</v>
      </c>
      <c r="N137" s="700">
        <v>160.09389671361504</v>
      </c>
      <c r="O137" s="702">
        <v>116.3265306122449</v>
      </c>
      <c r="P137" s="213">
        <v>94.17369271118883</v>
      </c>
      <c r="Q137" s="213" t="e">
        <v>#DIV/0!</v>
      </c>
    </row>
    <row r="138" spans="1:17" s="333" customFormat="1" ht="21" hidden="1" thickBot="1">
      <c r="A138" s="877"/>
      <c r="B138" s="878"/>
      <c r="C138" s="879"/>
      <c r="D138" s="879"/>
      <c r="E138" s="879"/>
      <c r="F138" s="879"/>
      <c r="G138" s="879"/>
      <c r="H138" s="880"/>
      <c r="I138" s="879"/>
      <c r="J138" s="879"/>
      <c r="K138" s="879"/>
      <c r="L138" s="879"/>
      <c r="M138" s="879"/>
      <c r="N138" s="879"/>
      <c r="O138" s="879"/>
      <c r="P138" s="876"/>
      <c r="Q138" s="876"/>
    </row>
    <row r="139" spans="1:21" ht="20.25">
      <c r="A139" s="291" t="s">
        <v>117</v>
      </c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110"/>
      <c r="U139" s="290"/>
    </row>
    <row r="140" spans="1:25" s="170" customFormat="1" ht="20.25">
      <c r="A140" s="442" t="s">
        <v>356</v>
      </c>
      <c r="B140" s="154">
        <v>146362.15899999934</v>
      </c>
      <c r="C140" s="155">
        <v>25028.76366424772</v>
      </c>
      <c r="D140" s="156">
        <v>16983.41316373553</v>
      </c>
      <c r="E140" s="157">
        <v>4105.050719883569</v>
      </c>
      <c r="F140" s="157">
        <v>538.5213372216905</v>
      </c>
      <c r="G140" s="157">
        <v>292.67432153234057</v>
      </c>
      <c r="H140" s="158">
        <v>424.3851405380494</v>
      </c>
      <c r="I140" s="157">
        <v>28.659648860012677</v>
      </c>
      <c r="J140" s="157">
        <v>63.60766548954803</v>
      </c>
      <c r="K140" s="157">
        <v>0.813268612688342</v>
      </c>
      <c r="L140" s="157">
        <v>22437.125265873434</v>
      </c>
      <c r="M140" s="157">
        <v>1196.8474930964476</v>
      </c>
      <c r="N140" s="157">
        <v>1394.7909052776479</v>
      </c>
      <c r="O140" s="159">
        <v>2591.6383983740952</v>
      </c>
      <c r="P140" s="992">
        <v>15.259820704992258</v>
      </c>
      <c r="Q140" s="992">
        <v>10.35464009784916</v>
      </c>
      <c r="T140" s="1179"/>
      <c r="U140" s="1179"/>
      <c r="V140" s="1179"/>
      <c r="W140" s="1179"/>
      <c r="X140" s="1179"/>
      <c r="Y140" s="1179"/>
    </row>
    <row r="141" spans="1:25" s="170" customFormat="1" ht="20.25">
      <c r="A141" s="442" t="s">
        <v>319</v>
      </c>
      <c r="B141" s="154">
        <v>145942.258</v>
      </c>
      <c r="C141" s="155">
        <v>24178</v>
      </c>
      <c r="D141" s="156">
        <v>16245</v>
      </c>
      <c r="E141" s="157">
        <v>3978</v>
      </c>
      <c r="F141" s="157">
        <v>536</v>
      </c>
      <c r="G141" s="157">
        <v>298</v>
      </c>
      <c r="H141" s="158">
        <v>464</v>
      </c>
      <c r="I141" s="157">
        <v>29</v>
      </c>
      <c r="J141" s="157">
        <v>59</v>
      </c>
      <c r="K141" s="157"/>
      <c r="L141" s="157">
        <v>21609</v>
      </c>
      <c r="M141" s="157">
        <v>1332</v>
      </c>
      <c r="N141" s="157">
        <v>1236</v>
      </c>
      <c r="O141" s="159">
        <v>2569</v>
      </c>
      <c r="P141" s="992">
        <v>15.8</v>
      </c>
      <c r="Q141" s="992">
        <v>10.6</v>
      </c>
      <c r="T141" s="1179"/>
      <c r="U141" s="1179"/>
      <c r="V141" s="1179"/>
      <c r="W141" s="1179"/>
      <c r="X141" s="1179"/>
      <c r="Y141" s="1179"/>
    </row>
    <row r="142" spans="1:25" s="170" customFormat="1" ht="20.25">
      <c r="A142" s="442" t="s">
        <v>296</v>
      </c>
      <c r="B142" s="154">
        <v>145578.465</v>
      </c>
      <c r="C142" s="155">
        <v>25053</v>
      </c>
      <c r="D142" s="156">
        <v>15969</v>
      </c>
      <c r="E142" s="157">
        <v>4037</v>
      </c>
      <c r="F142" s="157">
        <v>531</v>
      </c>
      <c r="G142" s="157">
        <v>300</v>
      </c>
      <c r="H142" s="158">
        <v>500</v>
      </c>
      <c r="I142" s="157">
        <v>30</v>
      </c>
      <c r="J142" s="157">
        <v>60</v>
      </c>
      <c r="K142" s="157"/>
      <c r="L142" s="157">
        <v>21427</v>
      </c>
      <c r="M142" s="157">
        <v>1454</v>
      </c>
      <c r="N142" s="157">
        <v>2173</v>
      </c>
      <c r="O142" s="159">
        <v>3626</v>
      </c>
      <c r="P142" s="992">
        <f>+O142/D142*100</f>
        <v>22.70649383179911</v>
      </c>
      <c r="Q142" s="992">
        <f>+O142/C142*100</f>
        <v>14.473316568873987</v>
      </c>
      <c r="T142" s="1179"/>
      <c r="U142" s="1179"/>
      <c r="V142" s="1179"/>
      <c r="W142" s="1179"/>
      <c r="X142" s="1179"/>
      <c r="Y142" s="1179"/>
    </row>
    <row r="143" spans="1:25" s="170" customFormat="1" ht="20.25">
      <c r="A143" s="442" t="s">
        <v>281</v>
      </c>
      <c r="B143" s="154">
        <v>146160.246</v>
      </c>
      <c r="C143" s="155">
        <v>23777</v>
      </c>
      <c r="D143" s="156">
        <v>15543</v>
      </c>
      <c r="E143" s="157">
        <v>3932</v>
      </c>
      <c r="F143" s="157">
        <v>516</v>
      </c>
      <c r="G143" s="157">
        <v>294</v>
      </c>
      <c r="H143" s="158">
        <v>494</v>
      </c>
      <c r="I143" s="157">
        <v>31</v>
      </c>
      <c r="J143" s="157">
        <v>53</v>
      </c>
      <c r="K143" s="157"/>
      <c r="L143" s="157">
        <v>20863</v>
      </c>
      <c r="M143" s="157">
        <v>1348</v>
      </c>
      <c r="N143" s="157">
        <v>1566</v>
      </c>
      <c r="O143" s="159">
        <v>2914</v>
      </c>
      <c r="P143" s="992">
        <f aca="true" t="shared" si="100" ref="P143:P150">+O143/D143*100</f>
        <v>18.74798944862639</v>
      </c>
      <c r="Q143" s="992">
        <f aca="true" t="shared" si="101" ref="Q143:Q150">+O143/C143*100</f>
        <v>12.25554106910039</v>
      </c>
      <c r="R143" s="963"/>
      <c r="T143" s="1179"/>
      <c r="U143" s="1179"/>
      <c r="V143" s="1179"/>
      <c r="W143" s="1179"/>
      <c r="X143" s="1179"/>
      <c r="Y143" s="1179"/>
    </row>
    <row r="144" spans="1:25" s="170" customFormat="1" ht="20.25">
      <c r="A144" s="442" t="s">
        <v>254</v>
      </c>
      <c r="B144" s="154">
        <f>+'[1]6a-ped'!B11</f>
        <v>147063.028</v>
      </c>
      <c r="C144" s="155">
        <f>+'[1]6a-ped'!C11</f>
        <v>23048</v>
      </c>
      <c r="D144" s="156">
        <f>+'[1]6a-ped'!D11</f>
        <v>15567</v>
      </c>
      <c r="E144" s="157">
        <f>+'[1]6a-ped'!E11</f>
        <v>3744</v>
      </c>
      <c r="F144" s="157">
        <f>+'[1]6a-ped'!F11</f>
        <v>509</v>
      </c>
      <c r="G144" s="157">
        <f>+'[1]6a-ped'!G11</f>
        <v>290</v>
      </c>
      <c r="H144" s="158">
        <f>+'[1]6a-ped'!H11</f>
        <v>500</v>
      </c>
      <c r="I144" s="157">
        <f>+'[1]6a-ped'!I11</f>
        <v>32</v>
      </c>
      <c r="J144" s="157">
        <f>+'[1]6a-ped'!J11</f>
        <v>50</v>
      </c>
      <c r="K144" s="157"/>
      <c r="L144" s="157">
        <f>+'[1]6a-ped'!K11</f>
        <v>20693</v>
      </c>
      <c r="M144" s="157">
        <f>+'[1]6a-ped'!L11</f>
        <v>1239</v>
      </c>
      <c r="N144" s="157">
        <f>+'[1]6a-ped'!M11</f>
        <v>1115</v>
      </c>
      <c r="O144" s="159">
        <f>+'[1]6a-ped'!N11</f>
        <v>2354</v>
      </c>
      <c r="P144" s="992">
        <f t="shared" si="100"/>
        <v>15.121731868696603</v>
      </c>
      <c r="Q144" s="992">
        <f t="shared" si="101"/>
        <v>10.213467545990977</v>
      </c>
      <c r="R144" s="963"/>
      <c r="T144" s="1179"/>
      <c r="U144" s="1179"/>
      <c r="V144" s="1179"/>
      <c r="W144" s="1179"/>
      <c r="X144" s="1179"/>
      <c r="Y144" s="1179"/>
    </row>
    <row r="145" spans="1:25" s="170" customFormat="1" ht="20.25">
      <c r="A145" s="442" t="s">
        <v>220</v>
      </c>
      <c r="B145" s="154">
        <v>147608.902</v>
      </c>
      <c r="C145" s="155">
        <v>21915</v>
      </c>
      <c r="D145" s="156">
        <v>14890</v>
      </c>
      <c r="E145" s="157">
        <v>3424</v>
      </c>
      <c r="F145" s="157">
        <v>402</v>
      </c>
      <c r="G145" s="157">
        <v>270</v>
      </c>
      <c r="H145" s="158">
        <v>438</v>
      </c>
      <c r="I145" s="157">
        <v>28</v>
      </c>
      <c r="J145" s="157">
        <v>59</v>
      </c>
      <c r="K145" s="157"/>
      <c r="L145" s="157">
        <v>19512</v>
      </c>
      <c r="M145" s="157">
        <v>1244</v>
      </c>
      <c r="N145" s="157">
        <v>1159</v>
      </c>
      <c r="O145" s="159">
        <v>2403</v>
      </c>
      <c r="P145" s="992">
        <f t="shared" si="100"/>
        <v>16.138347884486233</v>
      </c>
      <c r="Q145" s="992">
        <f t="shared" si="101"/>
        <v>10.965092402464066</v>
      </c>
      <c r="R145" s="963"/>
      <c r="T145" s="1179"/>
      <c r="U145" s="1179"/>
      <c r="V145" s="1179"/>
      <c r="W145" s="1179"/>
      <c r="X145" s="1179"/>
      <c r="Y145" s="1179"/>
    </row>
    <row r="146" spans="1:25" s="170" customFormat="1" ht="20.25">
      <c r="A146" s="442" t="s">
        <v>207</v>
      </c>
      <c r="B146" s="154">
        <v>148657.849</v>
      </c>
      <c r="C146" s="155">
        <v>20740</v>
      </c>
      <c r="D146" s="156">
        <v>14183</v>
      </c>
      <c r="E146" s="157">
        <v>3197</v>
      </c>
      <c r="F146" s="157">
        <v>401</v>
      </c>
      <c r="G146" s="157">
        <v>272</v>
      </c>
      <c r="H146" s="871" t="s">
        <v>277</v>
      </c>
      <c r="I146" s="157">
        <v>50</v>
      </c>
      <c r="J146" s="157">
        <v>491</v>
      </c>
      <c r="K146" s="157"/>
      <c r="L146" s="157">
        <v>18594</v>
      </c>
      <c r="M146" s="157">
        <v>1202</v>
      </c>
      <c r="N146" s="157">
        <v>943</v>
      </c>
      <c r="O146" s="159">
        <v>2145</v>
      </c>
      <c r="P146" s="992">
        <f t="shared" si="100"/>
        <v>15.123739688359302</v>
      </c>
      <c r="Q146" s="992">
        <f t="shared" si="101"/>
        <v>10.342333654773386</v>
      </c>
      <c r="R146" s="963"/>
      <c r="T146" s="1179"/>
      <c r="U146" s="1179"/>
      <c r="V146" s="1179"/>
      <c r="W146" s="1179"/>
      <c r="X146" s="1179"/>
      <c r="Y146" s="1179"/>
    </row>
    <row r="147" spans="1:25" s="170" customFormat="1" ht="20.25">
      <c r="A147" s="442" t="s">
        <v>190</v>
      </c>
      <c r="B147" s="154">
        <v>148914.599</v>
      </c>
      <c r="C147" s="155">
        <v>19480</v>
      </c>
      <c r="D147" s="156">
        <v>12742</v>
      </c>
      <c r="E147" s="157">
        <v>2933</v>
      </c>
      <c r="F147" s="157">
        <v>400</v>
      </c>
      <c r="G147" s="157">
        <v>275</v>
      </c>
      <c r="H147" s="158">
        <v>521</v>
      </c>
      <c r="I147" s="157">
        <v>335</v>
      </c>
      <c r="J147" s="157">
        <v>44</v>
      </c>
      <c r="K147" s="157"/>
      <c r="L147" s="157">
        <v>17251</v>
      </c>
      <c r="M147" s="157">
        <v>1271</v>
      </c>
      <c r="N147" s="157">
        <v>958</v>
      </c>
      <c r="O147" s="159">
        <v>2229</v>
      </c>
      <c r="P147" s="992">
        <f t="shared" si="100"/>
        <v>17.493329147700518</v>
      </c>
      <c r="Q147" s="992">
        <f t="shared" si="101"/>
        <v>11.442505133470226</v>
      </c>
      <c r="R147" s="963"/>
      <c r="T147" s="1179"/>
      <c r="U147" s="1179"/>
      <c r="V147" s="1179"/>
      <c r="W147" s="1179"/>
      <c r="X147" s="1179"/>
      <c r="Y147" s="1179"/>
    </row>
    <row r="148" spans="1:25" s="170" customFormat="1" ht="20.25">
      <c r="A148" s="442" t="s">
        <v>97</v>
      </c>
      <c r="B148" s="154">
        <v>150876.825</v>
      </c>
      <c r="C148" s="155">
        <v>18225</v>
      </c>
      <c r="D148" s="156">
        <v>10972</v>
      </c>
      <c r="E148" s="157">
        <v>2745</v>
      </c>
      <c r="F148" s="157">
        <v>394</v>
      </c>
      <c r="G148" s="157">
        <v>274</v>
      </c>
      <c r="H148" s="158">
        <v>1318</v>
      </c>
      <c r="I148" s="157">
        <v>316</v>
      </c>
      <c r="J148" s="157">
        <v>38</v>
      </c>
      <c r="K148" s="157"/>
      <c r="L148" s="157">
        <v>16058</v>
      </c>
      <c r="M148" s="157">
        <v>1414</v>
      </c>
      <c r="N148" s="157">
        <v>753</v>
      </c>
      <c r="O148" s="159">
        <v>2167</v>
      </c>
      <c r="P148" s="992">
        <f t="shared" si="100"/>
        <v>19.750273423259205</v>
      </c>
      <c r="Q148" s="992">
        <f t="shared" si="101"/>
        <v>11.890260631001372</v>
      </c>
      <c r="R148" s="963"/>
      <c r="T148" s="1179"/>
      <c r="U148" s="1179"/>
      <c r="V148" s="1179"/>
      <c r="W148" s="1179"/>
      <c r="X148" s="1179"/>
      <c r="Y148" s="1179"/>
    </row>
    <row r="149" spans="1:25" s="170" customFormat="1" ht="20.25">
      <c r="A149" s="442" t="s">
        <v>98</v>
      </c>
      <c r="B149" s="154">
        <v>152059</v>
      </c>
      <c r="C149" s="155">
        <v>16318.685525665021</v>
      </c>
      <c r="D149" s="156">
        <v>9785.914969965397</v>
      </c>
      <c r="E149" s="157">
        <v>2516.3283824726213</v>
      </c>
      <c r="F149" s="157">
        <v>333.6323737084585</v>
      </c>
      <c r="G149" s="157">
        <v>275.73353681838876</v>
      </c>
      <c r="H149" s="158">
        <v>1200.8890916414753</v>
      </c>
      <c r="I149" s="157">
        <v>291.9335902570881</v>
      </c>
      <c r="J149" s="157">
        <v>36.64951697717127</v>
      </c>
      <c r="K149" s="157"/>
      <c r="L149" s="157">
        <v>14441.081461840598</v>
      </c>
      <c r="M149" s="157">
        <v>1387.5228850484355</v>
      </c>
      <c r="N149" s="157">
        <v>490.08117877598005</v>
      </c>
      <c r="O149" s="159">
        <v>1877.6040638244156</v>
      </c>
      <c r="P149" s="992">
        <f t="shared" si="100"/>
        <v>19.186801332191166</v>
      </c>
      <c r="Q149" s="992">
        <f t="shared" si="101"/>
        <v>11.505853586500185</v>
      </c>
      <c r="R149" s="963"/>
      <c r="T149" s="1179"/>
      <c r="U149" s="1179"/>
      <c r="V149" s="1179"/>
      <c r="W149" s="1179"/>
      <c r="X149" s="1179"/>
      <c r="Y149" s="1179"/>
    </row>
    <row r="150" spans="1:25" s="170" customFormat="1" ht="21" thickBot="1">
      <c r="A150" s="442" t="s">
        <v>134</v>
      </c>
      <c r="B150" s="154">
        <v>153117.562</v>
      </c>
      <c r="C150" s="155">
        <v>15005</v>
      </c>
      <c r="D150" s="156">
        <v>8898</v>
      </c>
      <c r="E150" s="157">
        <v>2240</v>
      </c>
      <c r="F150" s="157">
        <v>321</v>
      </c>
      <c r="G150" s="157">
        <v>273</v>
      </c>
      <c r="H150" s="158">
        <v>1092</v>
      </c>
      <c r="I150" s="157">
        <v>279</v>
      </c>
      <c r="J150" s="157">
        <v>35</v>
      </c>
      <c r="K150" s="157"/>
      <c r="L150" s="157">
        <v>13139</v>
      </c>
      <c r="M150" s="157">
        <v>1399</v>
      </c>
      <c r="N150" s="157">
        <v>467</v>
      </c>
      <c r="O150" s="159">
        <v>1866</v>
      </c>
      <c r="P150" s="992">
        <f t="shared" si="100"/>
        <v>20.971004720161833</v>
      </c>
      <c r="Q150" s="992">
        <f t="shared" si="101"/>
        <v>12.435854715094969</v>
      </c>
      <c r="R150" s="963"/>
      <c r="T150" s="1179"/>
      <c r="U150" s="1179"/>
      <c r="V150" s="1179"/>
      <c r="W150" s="1179"/>
      <c r="X150" s="1179"/>
      <c r="Y150" s="1179"/>
    </row>
    <row r="151" spans="1:16" s="170" customFormat="1" ht="21" hidden="1" thickBot="1">
      <c r="A151" s="442" t="s">
        <v>135</v>
      </c>
      <c r="B151" s="154">
        <v>149916.061</v>
      </c>
      <c r="C151" s="155">
        <v>13336</v>
      </c>
      <c r="D151" s="156">
        <v>7720</v>
      </c>
      <c r="E151" s="157">
        <v>1876</v>
      </c>
      <c r="F151" s="157">
        <v>317</v>
      </c>
      <c r="G151" s="157">
        <v>276</v>
      </c>
      <c r="H151" s="158">
        <v>976</v>
      </c>
      <c r="I151" s="157">
        <v>254</v>
      </c>
      <c r="J151" s="157">
        <v>40</v>
      </c>
      <c r="K151" s="157"/>
      <c r="L151" s="157">
        <v>11459</v>
      </c>
      <c r="M151" s="157">
        <v>1479</v>
      </c>
      <c r="N151" s="157">
        <v>398</v>
      </c>
      <c r="O151" s="159">
        <v>1877</v>
      </c>
      <c r="P151" s="293">
        <v>24.313471502590673</v>
      </c>
    </row>
    <row r="152" spans="1:16" s="170" customFormat="1" ht="21" hidden="1" thickBot="1">
      <c r="A152" s="442" t="s">
        <v>124</v>
      </c>
      <c r="B152" s="154">
        <v>146783.827</v>
      </c>
      <c r="C152" s="155">
        <v>13449</v>
      </c>
      <c r="D152" s="156">
        <v>7721</v>
      </c>
      <c r="E152" s="157">
        <v>1921</v>
      </c>
      <c r="F152" s="157">
        <v>317</v>
      </c>
      <c r="G152" s="157">
        <v>276</v>
      </c>
      <c r="H152" s="158">
        <v>984</v>
      </c>
      <c r="I152" s="157">
        <v>185</v>
      </c>
      <c r="J152" s="157">
        <v>42</v>
      </c>
      <c r="K152" s="157"/>
      <c r="L152" s="157">
        <v>11445</v>
      </c>
      <c r="M152" s="157">
        <v>1525</v>
      </c>
      <c r="N152" s="157">
        <v>479</v>
      </c>
      <c r="O152" s="159">
        <v>2004</v>
      </c>
      <c r="P152" s="293">
        <v>26</v>
      </c>
    </row>
    <row r="153" spans="1:16" s="170" customFormat="1" ht="21" hidden="1" thickBot="1">
      <c r="A153" s="442" t="s">
        <v>125</v>
      </c>
      <c r="B153" s="154">
        <v>146913.986</v>
      </c>
      <c r="C153" s="155">
        <v>11945</v>
      </c>
      <c r="D153" s="156">
        <v>6596</v>
      </c>
      <c r="E153" s="157">
        <v>1684</v>
      </c>
      <c r="F153" s="157">
        <v>301</v>
      </c>
      <c r="G153" s="157">
        <v>263</v>
      </c>
      <c r="H153" s="158">
        <v>850</v>
      </c>
      <c r="I153" s="157">
        <v>114</v>
      </c>
      <c r="J153" s="157">
        <v>37</v>
      </c>
      <c r="K153" s="157"/>
      <c r="L153" s="157">
        <v>9845</v>
      </c>
      <c r="M153" s="157">
        <v>1390</v>
      </c>
      <c r="N153" s="157">
        <v>710</v>
      </c>
      <c r="O153" s="159">
        <v>2100</v>
      </c>
      <c r="P153" s="293">
        <v>31.8</v>
      </c>
    </row>
    <row r="154" spans="1:16" s="170" customFormat="1" ht="21" hidden="1" thickBot="1">
      <c r="A154" s="442" t="s">
        <v>126</v>
      </c>
      <c r="B154" s="154">
        <v>155069.133</v>
      </c>
      <c r="C154" s="155">
        <v>11390</v>
      </c>
      <c r="D154" s="156">
        <v>6528</v>
      </c>
      <c r="E154" s="157">
        <v>1713</v>
      </c>
      <c r="F154" s="157">
        <v>274</v>
      </c>
      <c r="G154" s="157">
        <v>65</v>
      </c>
      <c r="H154" s="158">
        <v>807</v>
      </c>
      <c r="I154" s="157">
        <v>151</v>
      </c>
      <c r="J154" s="157">
        <v>34</v>
      </c>
      <c r="K154" s="157"/>
      <c r="L154" s="157">
        <v>9571</v>
      </c>
      <c r="M154" s="157">
        <v>1172</v>
      </c>
      <c r="N154" s="157">
        <v>648</v>
      </c>
      <c r="O154" s="159">
        <v>1819</v>
      </c>
      <c r="P154" s="293">
        <v>27.9</v>
      </c>
    </row>
    <row r="155" spans="1:17" s="170" customFormat="1" ht="21" hidden="1" thickBot="1">
      <c r="A155" s="443" t="s">
        <v>127</v>
      </c>
      <c r="B155" s="296">
        <v>140861.899</v>
      </c>
      <c r="C155" s="297">
        <v>10766</v>
      </c>
      <c r="D155" s="298">
        <v>5946</v>
      </c>
      <c r="E155" s="299">
        <v>1523</v>
      </c>
      <c r="F155" s="299">
        <v>256</v>
      </c>
      <c r="G155" s="299">
        <v>53</v>
      </c>
      <c r="H155" s="300">
        <v>1454</v>
      </c>
      <c r="I155" s="299">
        <v>169</v>
      </c>
      <c r="J155" s="299">
        <v>32</v>
      </c>
      <c r="K155" s="299"/>
      <c r="L155" s="299">
        <v>9433</v>
      </c>
      <c r="M155" s="299">
        <v>1050</v>
      </c>
      <c r="N155" s="299">
        <v>283</v>
      </c>
      <c r="O155" s="301">
        <v>1333</v>
      </c>
      <c r="P155" s="302">
        <v>22.418432559704</v>
      </c>
      <c r="Q155" s="303" t="s">
        <v>129</v>
      </c>
    </row>
    <row r="156" spans="1:17" s="170" customFormat="1" ht="21" hidden="1" thickBot="1">
      <c r="A156" s="900"/>
      <c r="B156" s="901"/>
      <c r="C156" s="902"/>
      <c r="D156" s="903"/>
      <c r="E156" s="904"/>
      <c r="F156" s="904"/>
      <c r="G156" s="904"/>
      <c r="H156" s="679"/>
      <c r="I156" s="904"/>
      <c r="J156" s="904"/>
      <c r="K156" s="904"/>
      <c r="L156" s="904"/>
      <c r="M156" s="904"/>
      <c r="N156" s="904"/>
      <c r="O156" s="905"/>
      <c r="P156" s="304"/>
      <c r="Q156" s="303"/>
    </row>
    <row r="157" spans="1:17" s="2" customFormat="1" ht="20.25">
      <c r="A157" s="798" t="s">
        <v>374</v>
      </c>
      <c r="B157" s="799">
        <f>+B$140-B141</f>
        <v>419.9009999993432</v>
      </c>
      <c r="C157" s="800">
        <f aca="true" t="shared" si="102" ref="C157:O157">+C$140-C141</f>
        <v>850.7636642477191</v>
      </c>
      <c r="D157" s="801">
        <f t="shared" si="102"/>
        <v>738.4131637355313</v>
      </c>
      <c r="E157" s="802">
        <f t="shared" si="102"/>
        <v>127.0507198835694</v>
      </c>
      <c r="F157" s="802">
        <f t="shared" si="102"/>
        <v>2.5213372216904872</v>
      </c>
      <c r="G157" s="802">
        <f t="shared" si="102"/>
        <v>-5.325678467659429</v>
      </c>
      <c r="H157" s="1096">
        <f t="shared" si="102"/>
        <v>-39.61485946195057</v>
      </c>
      <c r="I157" s="802">
        <f t="shared" si="102"/>
        <v>-0.34035113998732314</v>
      </c>
      <c r="J157" s="802">
        <f t="shared" si="102"/>
        <v>4.607665489548033</v>
      </c>
      <c r="K157" s="802"/>
      <c r="L157" s="802">
        <f t="shared" si="102"/>
        <v>828.1252658734338</v>
      </c>
      <c r="M157" s="802">
        <f t="shared" si="102"/>
        <v>-135.15250690355242</v>
      </c>
      <c r="N157" s="802">
        <f t="shared" si="102"/>
        <v>158.79090527764788</v>
      </c>
      <c r="O157" s="804">
        <f t="shared" si="102"/>
        <v>22.63839837409523</v>
      </c>
      <c r="P157" s="805"/>
      <c r="Q157" s="806"/>
    </row>
    <row r="158" spans="1:17" s="2" customFormat="1" ht="21" thickBot="1">
      <c r="A158" s="807" t="s">
        <v>375</v>
      </c>
      <c r="B158" s="808">
        <f>+B$140/B141*100</f>
        <v>100.28771721484489</v>
      </c>
      <c r="C158" s="809">
        <f aca="true" t="shared" si="103" ref="C158:O158">+C$140/C141*100</f>
        <v>103.51875119632608</v>
      </c>
      <c r="D158" s="810">
        <f t="shared" si="103"/>
        <v>104.5454796167161</v>
      </c>
      <c r="E158" s="811">
        <f t="shared" si="103"/>
        <v>103.1938340845543</v>
      </c>
      <c r="F158" s="811">
        <f t="shared" si="103"/>
        <v>100.47039873539</v>
      </c>
      <c r="G158" s="811">
        <f t="shared" si="103"/>
        <v>98.21285957461093</v>
      </c>
      <c r="H158" s="1097">
        <f t="shared" si="103"/>
        <v>91.46231477113133</v>
      </c>
      <c r="I158" s="811">
        <f t="shared" si="103"/>
        <v>98.82637537935406</v>
      </c>
      <c r="J158" s="811">
        <f t="shared" si="103"/>
        <v>107.80960252465768</v>
      </c>
      <c r="K158" s="811"/>
      <c r="L158" s="811">
        <f t="shared" si="103"/>
        <v>103.83231646940365</v>
      </c>
      <c r="M158" s="811">
        <f t="shared" si="103"/>
        <v>89.8534153976312</v>
      </c>
      <c r="N158" s="811">
        <f t="shared" si="103"/>
        <v>112.84716062116892</v>
      </c>
      <c r="O158" s="813">
        <f t="shared" si="103"/>
        <v>100.88121441705313</v>
      </c>
      <c r="P158" s="805"/>
      <c r="Q158" s="806"/>
    </row>
    <row r="159" spans="1:17" s="2" customFormat="1" ht="20.25">
      <c r="A159" s="798" t="s">
        <v>376</v>
      </c>
      <c r="B159" s="799">
        <f>+B$140-B142</f>
        <v>783.6939999993483</v>
      </c>
      <c r="C159" s="800">
        <f aca="true" t="shared" si="104" ref="C159:O159">+C$140-C142</f>
        <v>-24.236335752280866</v>
      </c>
      <c r="D159" s="801">
        <f t="shared" si="104"/>
        <v>1014.4131637355313</v>
      </c>
      <c r="E159" s="802">
        <f t="shared" si="104"/>
        <v>68.0507198835694</v>
      </c>
      <c r="F159" s="802">
        <f t="shared" si="104"/>
        <v>7.521337221690487</v>
      </c>
      <c r="G159" s="802">
        <f t="shared" si="104"/>
        <v>-7.325678467659429</v>
      </c>
      <c r="H159" s="1096">
        <f t="shared" si="104"/>
        <v>-75.61485946195057</v>
      </c>
      <c r="I159" s="802">
        <f t="shared" si="104"/>
        <v>-1.3403511399873231</v>
      </c>
      <c r="J159" s="802">
        <f t="shared" si="104"/>
        <v>3.607665489548033</v>
      </c>
      <c r="K159" s="802"/>
      <c r="L159" s="802">
        <f t="shared" si="104"/>
        <v>1010.1252658734338</v>
      </c>
      <c r="M159" s="802">
        <f t="shared" si="104"/>
        <v>-257.1525069035524</v>
      </c>
      <c r="N159" s="802">
        <f t="shared" si="104"/>
        <v>-778.2090947223521</v>
      </c>
      <c r="O159" s="804">
        <f t="shared" si="104"/>
        <v>-1034.3616016259048</v>
      </c>
      <c r="P159" s="805"/>
      <c r="Q159" s="806"/>
    </row>
    <row r="160" spans="1:17" s="2" customFormat="1" ht="21" thickBot="1">
      <c r="A160" s="807" t="s">
        <v>377</v>
      </c>
      <c r="B160" s="808">
        <f>+B$140/B142*100</f>
        <v>100.53833099559016</v>
      </c>
      <c r="C160" s="809">
        <f aca="true" t="shared" si="105" ref="C160:O160">+C$140/C142*100</f>
        <v>99.90325974632866</v>
      </c>
      <c r="D160" s="810">
        <f t="shared" si="105"/>
        <v>106.35239002902833</v>
      </c>
      <c r="E160" s="811">
        <f t="shared" si="105"/>
        <v>101.68567549872603</v>
      </c>
      <c r="F160" s="811">
        <f t="shared" si="105"/>
        <v>101.41644768770067</v>
      </c>
      <c r="G160" s="811">
        <f t="shared" si="105"/>
        <v>97.55810717744686</v>
      </c>
      <c r="H160" s="1097">
        <f t="shared" si="105"/>
        <v>84.87702810760989</v>
      </c>
      <c r="I160" s="811">
        <f t="shared" si="105"/>
        <v>95.53216286670893</v>
      </c>
      <c r="J160" s="811">
        <f t="shared" si="105"/>
        <v>106.0127758159134</v>
      </c>
      <c r="K160" s="811"/>
      <c r="L160" s="811">
        <f t="shared" si="105"/>
        <v>104.71426362007483</v>
      </c>
      <c r="M160" s="811">
        <f t="shared" si="105"/>
        <v>82.31413295023711</v>
      </c>
      <c r="N160" s="811">
        <f t="shared" si="105"/>
        <v>64.1873403257086</v>
      </c>
      <c r="O160" s="813">
        <f t="shared" si="105"/>
        <v>71.4737561603446</v>
      </c>
      <c r="P160" s="805"/>
      <c r="Q160" s="806"/>
    </row>
    <row r="161" spans="1:17" s="2" customFormat="1" ht="20.25">
      <c r="A161" s="798" t="s">
        <v>378</v>
      </c>
      <c r="B161" s="799">
        <f>+B$140-B143</f>
        <v>201.91299999933108</v>
      </c>
      <c r="C161" s="800">
        <f aca="true" t="shared" si="106" ref="C161:O161">+C$140-C143</f>
        <v>1251.7636642477191</v>
      </c>
      <c r="D161" s="801">
        <f t="shared" si="106"/>
        <v>1440.4131637355313</v>
      </c>
      <c r="E161" s="802">
        <f t="shared" si="106"/>
        <v>173.0507198835694</v>
      </c>
      <c r="F161" s="802">
        <f t="shared" si="106"/>
        <v>22.521337221690487</v>
      </c>
      <c r="G161" s="802">
        <f t="shared" si="106"/>
        <v>-1.3256784676594293</v>
      </c>
      <c r="H161" s="1096">
        <f t="shared" si="106"/>
        <v>-69.61485946195057</v>
      </c>
      <c r="I161" s="802">
        <f t="shared" si="106"/>
        <v>-2.340351139987323</v>
      </c>
      <c r="J161" s="802">
        <f t="shared" si="106"/>
        <v>10.607665489548033</v>
      </c>
      <c r="K161" s="802"/>
      <c r="L161" s="802">
        <f t="shared" si="106"/>
        <v>1574.1252658734338</v>
      </c>
      <c r="M161" s="802">
        <f t="shared" si="106"/>
        <v>-151.15250690355242</v>
      </c>
      <c r="N161" s="802">
        <f t="shared" si="106"/>
        <v>-171.20909472235212</v>
      </c>
      <c r="O161" s="804">
        <f t="shared" si="106"/>
        <v>-322.36160162590477</v>
      </c>
      <c r="P161" s="805"/>
      <c r="Q161" s="806"/>
    </row>
    <row r="162" spans="1:17" s="2" customFormat="1" ht="21" thickBot="1">
      <c r="A162" s="807" t="s">
        <v>379</v>
      </c>
      <c r="B162" s="808">
        <f>+B$140/B143*100</f>
        <v>100.13814495085028</v>
      </c>
      <c r="C162" s="809">
        <f aca="true" t="shared" si="107" ref="C162:O162">+C$140/C143*100</f>
        <v>105.26459883184471</v>
      </c>
      <c r="D162" s="810">
        <f t="shared" si="107"/>
        <v>109.26727892772008</v>
      </c>
      <c r="E162" s="811">
        <f t="shared" si="107"/>
        <v>104.40108646702872</v>
      </c>
      <c r="F162" s="811">
        <f t="shared" si="107"/>
        <v>104.36460023676173</v>
      </c>
      <c r="G162" s="811">
        <f t="shared" si="107"/>
        <v>99.54908895657843</v>
      </c>
      <c r="H162" s="1097">
        <f t="shared" si="107"/>
        <v>85.90792318583996</v>
      </c>
      <c r="I162" s="811">
        <f t="shared" si="107"/>
        <v>92.45048019358929</v>
      </c>
      <c r="J162" s="811">
        <f t="shared" si="107"/>
        <v>120.01446318782646</v>
      </c>
      <c r="K162" s="811"/>
      <c r="L162" s="811">
        <f t="shared" si="107"/>
        <v>107.54505711486092</v>
      </c>
      <c r="M162" s="811">
        <f t="shared" si="107"/>
        <v>88.78690601605695</v>
      </c>
      <c r="N162" s="811">
        <f t="shared" si="107"/>
        <v>89.06710761670804</v>
      </c>
      <c r="O162" s="813">
        <f t="shared" si="107"/>
        <v>88.93748793322222</v>
      </c>
      <c r="P162" s="805"/>
      <c r="Q162" s="806"/>
    </row>
    <row r="163" spans="1:17" s="2" customFormat="1" ht="20.25">
      <c r="A163" s="798" t="s">
        <v>380</v>
      </c>
      <c r="B163" s="799">
        <f>+B$140-B144</f>
        <v>-700.8690000006463</v>
      </c>
      <c r="C163" s="800">
        <f aca="true" t="shared" si="108" ref="C163:O163">+C$140-C144</f>
        <v>1980.7636642477191</v>
      </c>
      <c r="D163" s="801">
        <f t="shared" si="108"/>
        <v>1416.4131637355313</v>
      </c>
      <c r="E163" s="802">
        <f t="shared" si="108"/>
        <v>361.0507198835694</v>
      </c>
      <c r="F163" s="802">
        <f t="shared" si="108"/>
        <v>29.521337221690487</v>
      </c>
      <c r="G163" s="802">
        <f t="shared" si="108"/>
        <v>2.6743215323405707</v>
      </c>
      <c r="H163" s="1096">
        <f t="shared" si="108"/>
        <v>-75.61485946195057</v>
      </c>
      <c r="I163" s="802">
        <f t="shared" si="108"/>
        <v>-3.340351139987323</v>
      </c>
      <c r="J163" s="802">
        <f t="shared" si="108"/>
        <v>13.607665489548033</v>
      </c>
      <c r="K163" s="802"/>
      <c r="L163" s="802">
        <f t="shared" si="108"/>
        <v>1744.1252658734338</v>
      </c>
      <c r="M163" s="802">
        <f t="shared" si="108"/>
        <v>-42.15250690355242</v>
      </c>
      <c r="N163" s="802">
        <f t="shared" si="108"/>
        <v>279.7909052776479</v>
      </c>
      <c r="O163" s="804">
        <f t="shared" si="108"/>
        <v>237.63839837409523</v>
      </c>
      <c r="P163" s="805"/>
      <c r="Q163" s="806"/>
    </row>
    <row r="164" spans="1:17" s="2" customFormat="1" ht="21" thickBot="1">
      <c r="A164" s="807" t="s">
        <v>381</v>
      </c>
      <c r="B164" s="808">
        <f>+B$140/B144*100</f>
        <v>99.52342270553504</v>
      </c>
      <c r="C164" s="809">
        <f aca="true" t="shared" si="109" ref="C164:O164">+C$140/C144*100</f>
        <v>108.59408045924903</v>
      </c>
      <c r="D164" s="810">
        <f t="shared" si="109"/>
        <v>109.09881906427398</v>
      </c>
      <c r="E164" s="811">
        <f t="shared" si="109"/>
        <v>109.64344871483893</v>
      </c>
      <c r="F164" s="811">
        <f t="shared" si="109"/>
        <v>105.79986978815137</v>
      </c>
      <c r="G164" s="811">
        <f t="shared" si="109"/>
        <v>100.92217983873812</v>
      </c>
      <c r="H164" s="1097">
        <f t="shared" si="109"/>
        <v>84.87702810760989</v>
      </c>
      <c r="I164" s="811">
        <f t="shared" si="109"/>
        <v>89.56140268753961</v>
      </c>
      <c r="J164" s="811">
        <f t="shared" si="109"/>
        <v>127.21533097909608</v>
      </c>
      <c r="K164" s="811"/>
      <c r="L164" s="811">
        <f t="shared" si="109"/>
        <v>108.42857616524155</v>
      </c>
      <c r="M164" s="811">
        <f t="shared" si="109"/>
        <v>96.5978606211822</v>
      </c>
      <c r="N164" s="811">
        <f t="shared" si="109"/>
        <v>125.09335473342134</v>
      </c>
      <c r="O164" s="813">
        <f t="shared" si="109"/>
        <v>110.09508914078569</v>
      </c>
      <c r="P164" s="805"/>
      <c r="Q164" s="806"/>
    </row>
    <row r="165" spans="1:17" s="2" customFormat="1" ht="20.25">
      <c r="A165" s="798" t="s">
        <v>382</v>
      </c>
      <c r="B165" s="799">
        <f>+B$140-B145</f>
        <v>-1246.743000000657</v>
      </c>
      <c r="C165" s="800">
        <f aca="true" t="shared" si="110" ref="C165:O165">+C$140-C145</f>
        <v>3113.763664247719</v>
      </c>
      <c r="D165" s="801">
        <f t="shared" si="110"/>
        <v>2093.4131637355313</v>
      </c>
      <c r="E165" s="802">
        <f t="shared" si="110"/>
        <v>681.0507198835694</v>
      </c>
      <c r="F165" s="802">
        <f t="shared" si="110"/>
        <v>136.5213372216905</v>
      </c>
      <c r="G165" s="802">
        <f t="shared" si="110"/>
        <v>22.67432153234057</v>
      </c>
      <c r="H165" s="1096">
        <f t="shared" si="110"/>
        <v>-13.614859461950573</v>
      </c>
      <c r="I165" s="802">
        <f t="shared" si="110"/>
        <v>0.6596488600126769</v>
      </c>
      <c r="J165" s="802">
        <f t="shared" si="110"/>
        <v>4.607665489548033</v>
      </c>
      <c r="K165" s="802"/>
      <c r="L165" s="802">
        <f t="shared" si="110"/>
        <v>2925.125265873434</v>
      </c>
      <c r="M165" s="802">
        <f t="shared" si="110"/>
        <v>-47.15250690355242</v>
      </c>
      <c r="N165" s="802">
        <f t="shared" si="110"/>
        <v>235.79090527764788</v>
      </c>
      <c r="O165" s="804">
        <f t="shared" si="110"/>
        <v>188.63839837409523</v>
      </c>
      <c r="P165" s="805"/>
      <c r="Q165" s="806"/>
    </row>
    <row r="166" spans="1:17" s="2" customFormat="1" ht="21" thickBot="1">
      <c r="A166" s="807" t="s">
        <v>383</v>
      </c>
      <c r="B166" s="808">
        <f>+B$140/B145*100</f>
        <v>99.15537411151486</v>
      </c>
      <c r="C166" s="809">
        <f aca="true" t="shared" si="111" ref="C166:O166">+C$140/C145*100</f>
        <v>114.20836716517326</v>
      </c>
      <c r="D166" s="810">
        <f t="shared" si="111"/>
        <v>114.05918847371075</v>
      </c>
      <c r="E166" s="811">
        <f t="shared" si="111"/>
        <v>119.89049999659957</v>
      </c>
      <c r="F166" s="811">
        <f t="shared" si="111"/>
        <v>133.96053164718668</v>
      </c>
      <c r="G166" s="811">
        <f t="shared" si="111"/>
        <v>108.39789686382983</v>
      </c>
      <c r="H166" s="1097">
        <f t="shared" si="111"/>
        <v>96.89158459772817</v>
      </c>
      <c r="I166" s="811">
        <f t="shared" si="111"/>
        <v>102.35588878575956</v>
      </c>
      <c r="J166" s="811">
        <f t="shared" si="111"/>
        <v>107.80960252465768</v>
      </c>
      <c r="K166" s="811"/>
      <c r="L166" s="811">
        <f t="shared" si="111"/>
        <v>114.99141690177038</v>
      </c>
      <c r="M166" s="811">
        <f t="shared" si="111"/>
        <v>96.20960555437682</v>
      </c>
      <c r="N166" s="811">
        <f t="shared" si="111"/>
        <v>120.34434040359343</v>
      </c>
      <c r="O166" s="813">
        <f t="shared" si="111"/>
        <v>107.85012061481878</v>
      </c>
      <c r="P166" s="805"/>
      <c r="Q166" s="806"/>
    </row>
    <row r="167" spans="1:17" s="2" customFormat="1" ht="20.25">
      <c r="A167" s="798" t="s">
        <v>384</v>
      </c>
      <c r="B167" s="799">
        <f>+B$140-B146</f>
        <v>-2295.6900000006426</v>
      </c>
      <c r="C167" s="800">
        <f aca="true" t="shared" si="112" ref="C167:O167">+C$140-C146</f>
        <v>4288.763664247719</v>
      </c>
      <c r="D167" s="801">
        <f t="shared" si="112"/>
        <v>2800.4131637355313</v>
      </c>
      <c r="E167" s="802">
        <f t="shared" si="112"/>
        <v>908.0507198835694</v>
      </c>
      <c r="F167" s="802">
        <f t="shared" si="112"/>
        <v>137.5213372216905</v>
      </c>
      <c r="G167" s="802">
        <f t="shared" si="112"/>
        <v>20.67432153234057</v>
      </c>
      <c r="H167" s="803"/>
      <c r="I167" s="802">
        <f t="shared" si="112"/>
        <v>-21.340351139987323</v>
      </c>
      <c r="J167" s="802">
        <f t="shared" si="112"/>
        <v>-427.392334510452</v>
      </c>
      <c r="K167" s="802"/>
      <c r="L167" s="802">
        <f t="shared" si="112"/>
        <v>3843.125265873434</v>
      </c>
      <c r="M167" s="802">
        <f t="shared" si="112"/>
        <v>-5.152506903552421</v>
      </c>
      <c r="N167" s="802">
        <f t="shared" si="112"/>
        <v>451.7909052776479</v>
      </c>
      <c r="O167" s="804">
        <f t="shared" si="112"/>
        <v>446.63839837409523</v>
      </c>
      <c r="P167" s="805"/>
      <c r="Q167" s="806"/>
    </row>
    <row r="168" spans="1:17" s="2" customFormat="1" ht="21" thickBot="1">
      <c r="A168" s="807" t="s">
        <v>385</v>
      </c>
      <c r="B168" s="808">
        <f>+B$140/B146*100</f>
        <v>98.45572230767267</v>
      </c>
      <c r="C168" s="809">
        <f aca="true" t="shared" si="113" ref="C168:O168">+C$140/C146*100</f>
        <v>120.6787061921298</v>
      </c>
      <c r="D168" s="810">
        <f t="shared" si="113"/>
        <v>119.74485767281627</v>
      </c>
      <c r="E168" s="811">
        <f t="shared" si="113"/>
        <v>128.40321300855706</v>
      </c>
      <c r="F168" s="811">
        <f t="shared" si="113"/>
        <v>134.2945978108954</v>
      </c>
      <c r="G168" s="811">
        <f t="shared" si="113"/>
        <v>107.60085350453696</v>
      </c>
      <c r="H168" s="812"/>
      <c r="I168" s="811">
        <f t="shared" si="113"/>
        <v>57.319297720025354</v>
      </c>
      <c r="J168" s="811">
        <f t="shared" si="113"/>
        <v>12.95471802231121</v>
      </c>
      <c r="K168" s="811"/>
      <c r="L168" s="811">
        <f t="shared" si="113"/>
        <v>120.66863109537181</v>
      </c>
      <c r="M168" s="811">
        <f t="shared" si="113"/>
        <v>99.5713388599374</v>
      </c>
      <c r="N168" s="811">
        <f t="shared" si="113"/>
        <v>147.90995814185027</v>
      </c>
      <c r="O168" s="813">
        <f t="shared" si="113"/>
        <v>120.82230295450327</v>
      </c>
      <c r="P168" s="805"/>
      <c r="Q168" s="806"/>
    </row>
    <row r="169" spans="1:17" s="2" customFormat="1" ht="20.25">
      <c r="A169" s="798" t="s">
        <v>386</v>
      </c>
      <c r="B169" s="799">
        <f>+B$140-B147</f>
        <v>-2552.4400000006426</v>
      </c>
      <c r="C169" s="800">
        <f aca="true" t="shared" si="114" ref="C169:O169">+C$140-C147</f>
        <v>5548.763664247719</v>
      </c>
      <c r="D169" s="801">
        <f t="shared" si="114"/>
        <v>4241.413163735531</v>
      </c>
      <c r="E169" s="802">
        <f t="shared" si="114"/>
        <v>1172.0507198835694</v>
      </c>
      <c r="F169" s="802">
        <f t="shared" si="114"/>
        <v>138.5213372216905</v>
      </c>
      <c r="G169" s="802">
        <f t="shared" si="114"/>
        <v>17.67432153234057</v>
      </c>
      <c r="H169" s="803"/>
      <c r="I169" s="802">
        <f t="shared" si="114"/>
        <v>-306.3403511399873</v>
      </c>
      <c r="J169" s="802">
        <f t="shared" si="114"/>
        <v>19.607665489548033</v>
      </c>
      <c r="K169" s="802"/>
      <c r="L169" s="802">
        <f t="shared" si="114"/>
        <v>5186.125265873434</v>
      </c>
      <c r="M169" s="802">
        <f t="shared" si="114"/>
        <v>-74.15250690355242</v>
      </c>
      <c r="N169" s="802">
        <f t="shared" si="114"/>
        <v>436.7909052776479</v>
      </c>
      <c r="O169" s="804">
        <f t="shared" si="114"/>
        <v>362.63839837409523</v>
      </c>
      <c r="P169" s="805"/>
      <c r="Q169" s="806"/>
    </row>
    <row r="170" spans="1:17" s="2" customFormat="1" ht="21" thickBot="1">
      <c r="A170" s="807" t="s">
        <v>387</v>
      </c>
      <c r="B170" s="808">
        <f>+B$140/B147*100</f>
        <v>98.2859706052053</v>
      </c>
      <c r="C170" s="809">
        <f aca="true" t="shared" si="115" ref="C170:O170">+C$140/C147*100</f>
        <v>128.48441306081992</v>
      </c>
      <c r="D170" s="810">
        <f t="shared" si="115"/>
        <v>133.28687147806883</v>
      </c>
      <c r="E170" s="811">
        <f t="shared" si="115"/>
        <v>139.96081554325158</v>
      </c>
      <c r="F170" s="811">
        <f t="shared" si="115"/>
        <v>134.63033430542262</v>
      </c>
      <c r="G170" s="811">
        <f t="shared" si="115"/>
        <v>106.42702601176022</v>
      </c>
      <c r="H170" s="812"/>
      <c r="I170" s="811">
        <f t="shared" si="115"/>
        <v>8.555119062690352</v>
      </c>
      <c r="J170" s="811">
        <f t="shared" si="115"/>
        <v>144.56287611260916</v>
      </c>
      <c r="K170" s="811"/>
      <c r="L170" s="811">
        <f t="shared" si="115"/>
        <v>130.062751526714</v>
      </c>
      <c r="M170" s="811">
        <f t="shared" si="115"/>
        <v>94.1658137762744</v>
      </c>
      <c r="N170" s="811">
        <f t="shared" si="115"/>
        <v>145.59404021687348</v>
      </c>
      <c r="O170" s="813">
        <f t="shared" si="115"/>
        <v>116.2691071500267</v>
      </c>
      <c r="P170" s="805"/>
      <c r="Q170" s="806"/>
    </row>
    <row r="171" spans="1:17" s="2" customFormat="1" ht="20.25">
      <c r="A171" s="798" t="s">
        <v>388</v>
      </c>
      <c r="B171" s="799">
        <f>+B$140-B148</f>
        <v>-4514.666000000667</v>
      </c>
      <c r="C171" s="800">
        <f aca="true" t="shared" si="116" ref="C171:O171">+C$140-C148</f>
        <v>6803.763664247719</v>
      </c>
      <c r="D171" s="801">
        <f t="shared" si="116"/>
        <v>6011.413163735531</v>
      </c>
      <c r="E171" s="802">
        <f t="shared" si="116"/>
        <v>1360.0507198835694</v>
      </c>
      <c r="F171" s="802">
        <f t="shared" si="116"/>
        <v>144.5213372216905</v>
      </c>
      <c r="G171" s="802">
        <f t="shared" si="116"/>
        <v>18.67432153234057</v>
      </c>
      <c r="H171" s="803"/>
      <c r="I171" s="802">
        <f t="shared" si="116"/>
        <v>-287.3403511399873</v>
      </c>
      <c r="J171" s="802">
        <f t="shared" si="116"/>
        <v>25.607665489548033</v>
      </c>
      <c r="K171" s="802"/>
      <c r="L171" s="802">
        <f t="shared" si="116"/>
        <v>6379.125265873434</v>
      </c>
      <c r="M171" s="802">
        <f t="shared" si="116"/>
        <v>-217.15250690355242</v>
      </c>
      <c r="N171" s="802">
        <f t="shared" si="116"/>
        <v>641.7909052776479</v>
      </c>
      <c r="O171" s="804">
        <f t="shared" si="116"/>
        <v>424.63839837409523</v>
      </c>
      <c r="P171" s="805"/>
      <c r="Q171" s="806"/>
    </row>
    <row r="172" spans="1:17" s="2" customFormat="1" ht="21" thickBot="1">
      <c r="A172" s="807" t="s">
        <v>389</v>
      </c>
      <c r="B172" s="808">
        <f>+B$140/B148*100</f>
        <v>97.00771407404638</v>
      </c>
      <c r="C172" s="809">
        <f aca="true" t="shared" si="117" ref="C172:O172">+C$140/C148*100</f>
        <v>137.332036566517</v>
      </c>
      <c r="D172" s="810">
        <f t="shared" si="117"/>
        <v>154.78867265526367</v>
      </c>
      <c r="E172" s="811">
        <f t="shared" si="117"/>
        <v>149.54647431269834</v>
      </c>
      <c r="F172" s="811">
        <f t="shared" si="117"/>
        <v>136.68054244205342</v>
      </c>
      <c r="G172" s="811">
        <f t="shared" si="117"/>
        <v>106.81544581472284</v>
      </c>
      <c r="H172" s="812"/>
      <c r="I172" s="811">
        <f t="shared" si="117"/>
        <v>9.069509132915405</v>
      </c>
      <c r="J172" s="811">
        <f t="shared" si="117"/>
        <v>167.38859339354747</v>
      </c>
      <c r="K172" s="811"/>
      <c r="L172" s="811">
        <f t="shared" si="117"/>
        <v>139.72552787316872</v>
      </c>
      <c r="M172" s="811">
        <f t="shared" si="117"/>
        <v>84.64267985123392</v>
      </c>
      <c r="N172" s="811">
        <f t="shared" si="117"/>
        <v>185.23119592000637</v>
      </c>
      <c r="O172" s="813">
        <f t="shared" si="117"/>
        <v>119.59568058948294</v>
      </c>
      <c r="P172" s="805"/>
      <c r="Q172" s="806"/>
    </row>
    <row r="173" spans="1:17" s="2" customFormat="1" ht="20.25">
      <c r="A173" s="798" t="s">
        <v>390</v>
      </c>
      <c r="B173" s="799">
        <f>+B$140-B149</f>
        <v>-5696.841000000655</v>
      </c>
      <c r="C173" s="800">
        <f aca="true" t="shared" si="118" ref="C173:O173">+C$140-C149</f>
        <v>8710.078138582698</v>
      </c>
      <c r="D173" s="801">
        <f t="shared" si="118"/>
        <v>7197.498193770134</v>
      </c>
      <c r="E173" s="802">
        <f t="shared" si="118"/>
        <v>1588.722337410948</v>
      </c>
      <c r="F173" s="802">
        <f t="shared" si="118"/>
        <v>204.888963513232</v>
      </c>
      <c r="G173" s="802">
        <f t="shared" si="118"/>
        <v>16.940784713951814</v>
      </c>
      <c r="H173" s="803"/>
      <c r="I173" s="802">
        <f t="shared" si="118"/>
        <v>-263.2739413970754</v>
      </c>
      <c r="J173" s="802">
        <f t="shared" si="118"/>
        <v>26.958148512376766</v>
      </c>
      <c r="K173" s="802"/>
      <c r="L173" s="802">
        <f t="shared" si="118"/>
        <v>7996.043804032835</v>
      </c>
      <c r="M173" s="802">
        <f t="shared" si="118"/>
        <v>-190.67539195198788</v>
      </c>
      <c r="N173" s="802">
        <f t="shared" si="118"/>
        <v>904.7097265016678</v>
      </c>
      <c r="O173" s="804">
        <f t="shared" si="118"/>
        <v>714.0343345496797</v>
      </c>
      <c r="P173" s="805"/>
      <c r="Q173" s="806"/>
    </row>
    <row r="174" spans="1:17" s="2" customFormat="1" ht="21" thickBot="1">
      <c r="A174" s="807" t="s">
        <v>391</v>
      </c>
      <c r="B174" s="808">
        <f>+B$140/B149*100</f>
        <v>96.25353251040671</v>
      </c>
      <c r="C174" s="809">
        <f aca="true" t="shared" si="119" ref="C174:O174">+C$140/C149*100</f>
        <v>153.37487584330262</v>
      </c>
      <c r="D174" s="810">
        <f t="shared" si="119"/>
        <v>173.54956808699498</v>
      </c>
      <c r="E174" s="811">
        <f t="shared" si="119"/>
        <v>163.13652655500474</v>
      </c>
      <c r="F174" s="811">
        <f t="shared" si="119"/>
        <v>161.41159541438034</v>
      </c>
      <c r="G174" s="811">
        <f t="shared" si="119"/>
        <v>106.14389707883443</v>
      </c>
      <c r="H174" s="812"/>
      <c r="I174" s="811">
        <f t="shared" si="119"/>
        <v>9.81718096734736</v>
      </c>
      <c r="J174" s="811">
        <f t="shared" si="119"/>
        <v>173.55662703322614</v>
      </c>
      <c r="K174" s="811"/>
      <c r="L174" s="811">
        <f t="shared" si="119"/>
        <v>155.37011771010185</v>
      </c>
      <c r="M174" s="811">
        <f t="shared" si="119"/>
        <v>86.25785606805816</v>
      </c>
      <c r="N174" s="811">
        <f t="shared" si="119"/>
        <v>284.604054528529</v>
      </c>
      <c r="O174" s="813">
        <f t="shared" si="119"/>
        <v>138.0290151851979</v>
      </c>
      <c r="P174" s="805"/>
      <c r="Q174" s="806"/>
    </row>
    <row r="175" spans="1:17" s="2" customFormat="1" ht="20.25">
      <c r="A175" s="798" t="s">
        <v>392</v>
      </c>
      <c r="B175" s="799">
        <f>+B$140-B150</f>
        <v>-6755.4030000006605</v>
      </c>
      <c r="C175" s="800">
        <f aca="true" t="shared" si="120" ref="C175:O175">+C$140-C150</f>
        <v>10023.76366424772</v>
      </c>
      <c r="D175" s="801">
        <f t="shared" si="120"/>
        <v>8085.413163735531</v>
      </c>
      <c r="E175" s="802">
        <f t="shared" si="120"/>
        <v>1865.0507198835694</v>
      </c>
      <c r="F175" s="802">
        <f t="shared" si="120"/>
        <v>217.5213372216905</v>
      </c>
      <c r="G175" s="802">
        <f t="shared" si="120"/>
        <v>19.67432153234057</v>
      </c>
      <c r="H175" s="803"/>
      <c r="I175" s="802">
        <f t="shared" si="120"/>
        <v>-250.34035113998732</v>
      </c>
      <c r="J175" s="802">
        <f t="shared" si="120"/>
        <v>28.607665489548033</v>
      </c>
      <c r="K175" s="802"/>
      <c r="L175" s="802">
        <f t="shared" si="120"/>
        <v>9298.125265873434</v>
      </c>
      <c r="M175" s="802">
        <f t="shared" si="120"/>
        <v>-202.15250690355242</v>
      </c>
      <c r="N175" s="802">
        <f t="shared" si="120"/>
        <v>927.7909052776479</v>
      </c>
      <c r="O175" s="804">
        <f t="shared" si="120"/>
        <v>725.6383983740952</v>
      </c>
      <c r="P175" s="805"/>
      <c r="Q175" s="806"/>
    </row>
    <row r="176" spans="1:17" s="2" customFormat="1" ht="21" thickBot="1">
      <c r="A176" s="807" t="s">
        <v>393</v>
      </c>
      <c r="B176" s="808">
        <f>+B$140/B150*100</f>
        <v>95.58809393791114</v>
      </c>
      <c r="C176" s="809">
        <f aca="true" t="shared" si="121" ref="C176:O176">+C$140/C150*100</f>
        <v>166.80282348715573</v>
      </c>
      <c r="D176" s="810">
        <f t="shared" si="121"/>
        <v>190.86775863941932</v>
      </c>
      <c r="E176" s="811">
        <f t="shared" si="121"/>
        <v>183.26119285194505</v>
      </c>
      <c r="F176" s="811">
        <f t="shared" si="121"/>
        <v>167.7636564553553</v>
      </c>
      <c r="G176" s="811">
        <f t="shared" si="121"/>
        <v>107.20671118400753</v>
      </c>
      <c r="H176" s="812"/>
      <c r="I176" s="811">
        <f t="shared" si="121"/>
        <v>10.272275577065477</v>
      </c>
      <c r="J176" s="811">
        <f t="shared" si="121"/>
        <v>181.73618711299437</v>
      </c>
      <c r="K176" s="811"/>
      <c r="L176" s="811">
        <f t="shared" si="121"/>
        <v>170.76737396965854</v>
      </c>
      <c r="M176" s="811">
        <f t="shared" si="121"/>
        <v>85.55021394542156</v>
      </c>
      <c r="N176" s="811">
        <f t="shared" si="121"/>
        <v>298.6704293956419</v>
      </c>
      <c r="O176" s="813">
        <f t="shared" si="121"/>
        <v>138.8873739750319</v>
      </c>
      <c r="P176" s="805"/>
      <c r="Q176" s="806"/>
    </row>
    <row r="177" spans="1:17" s="2" customFormat="1" ht="20.25" hidden="1">
      <c r="A177" s="1080" t="s">
        <v>322</v>
      </c>
      <c r="B177" s="1081">
        <f>+B141-B142</f>
        <v>363.7930000000051</v>
      </c>
      <c r="C177" s="1082">
        <f aca="true" t="shared" si="122" ref="C177:O177">+C141-C142</f>
        <v>-875</v>
      </c>
      <c r="D177" s="1083">
        <f t="shared" si="122"/>
        <v>276</v>
      </c>
      <c r="E177" s="1084">
        <f t="shared" si="122"/>
        <v>-59</v>
      </c>
      <c r="F177" s="1084">
        <f t="shared" si="122"/>
        <v>5</v>
      </c>
      <c r="G177" s="1084">
        <f t="shared" si="122"/>
        <v>-2</v>
      </c>
      <c r="H177" s="1085">
        <f t="shared" si="122"/>
        <v>-36</v>
      </c>
      <c r="I177" s="1084">
        <f t="shared" si="122"/>
        <v>-1</v>
      </c>
      <c r="J177" s="1084">
        <f t="shared" si="122"/>
        <v>-1</v>
      </c>
      <c r="K177" s="1084"/>
      <c r="L177" s="1084">
        <f t="shared" si="122"/>
        <v>182</v>
      </c>
      <c r="M177" s="1084">
        <f t="shared" si="122"/>
        <v>-122</v>
      </c>
      <c r="N177" s="1084">
        <f t="shared" si="122"/>
        <v>-937</v>
      </c>
      <c r="O177" s="1086">
        <f t="shared" si="122"/>
        <v>-1057</v>
      </c>
      <c r="P177" s="805"/>
      <c r="Q177" s="806"/>
    </row>
    <row r="178" spans="1:17" s="2" customFormat="1" ht="21" hidden="1" thickBot="1">
      <c r="A178" s="1087" t="s">
        <v>321</v>
      </c>
      <c r="B178" s="1088">
        <f>+B141/B142*100</f>
        <v>100.24989479041425</v>
      </c>
      <c r="C178" s="1089">
        <f aca="true" t="shared" si="123" ref="C178:O178">+C141/C142*100</f>
        <v>96.5074043028779</v>
      </c>
      <c r="D178" s="1090">
        <f t="shared" si="123"/>
        <v>101.72834867555889</v>
      </c>
      <c r="E178" s="1091">
        <f t="shared" si="123"/>
        <v>98.53851870200644</v>
      </c>
      <c r="F178" s="1091">
        <f t="shared" si="123"/>
        <v>100.94161958568739</v>
      </c>
      <c r="G178" s="1091">
        <f t="shared" si="123"/>
        <v>99.33333333333333</v>
      </c>
      <c r="H178" s="1092">
        <f t="shared" si="123"/>
        <v>92.80000000000001</v>
      </c>
      <c r="I178" s="1091">
        <f t="shared" si="123"/>
        <v>96.66666666666667</v>
      </c>
      <c r="J178" s="1091">
        <f t="shared" si="123"/>
        <v>98.33333333333333</v>
      </c>
      <c r="K178" s="1091"/>
      <c r="L178" s="1091">
        <f t="shared" si="123"/>
        <v>100.84939562234563</v>
      </c>
      <c r="M178" s="1091">
        <f t="shared" si="123"/>
        <v>91.60935350756534</v>
      </c>
      <c r="N178" s="1091">
        <f t="shared" si="123"/>
        <v>56.879889553612514</v>
      </c>
      <c r="O178" s="1093">
        <f t="shared" si="123"/>
        <v>70.84942084942085</v>
      </c>
      <c r="P178" s="805"/>
      <c r="Q178" s="806"/>
    </row>
    <row r="179" spans="1:17" s="2" customFormat="1" ht="20.25" hidden="1">
      <c r="A179" s="1080" t="s">
        <v>324</v>
      </c>
      <c r="B179" s="1081">
        <f>+B141-B143</f>
        <v>-217.9880000000121</v>
      </c>
      <c r="C179" s="1082">
        <f aca="true" t="shared" si="124" ref="C179:O179">+C141-C143</f>
        <v>401</v>
      </c>
      <c r="D179" s="1083">
        <f t="shared" si="124"/>
        <v>702</v>
      </c>
      <c r="E179" s="1084">
        <f t="shared" si="124"/>
        <v>46</v>
      </c>
      <c r="F179" s="1084">
        <f t="shared" si="124"/>
        <v>20</v>
      </c>
      <c r="G179" s="1084">
        <f t="shared" si="124"/>
        <v>4</v>
      </c>
      <c r="H179" s="1085">
        <f t="shared" si="124"/>
        <v>-30</v>
      </c>
      <c r="I179" s="1084">
        <f t="shared" si="124"/>
        <v>-2</v>
      </c>
      <c r="J179" s="1084">
        <f t="shared" si="124"/>
        <v>6</v>
      </c>
      <c r="K179" s="1084"/>
      <c r="L179" s="1084">
        <f t="shared" si="124"/>
        <v>746</v>
      </c>
      <c r="M179" s="1084">
        <f t="shared" si="124"/>
        <v>-16</v>
      </c>
      <c r="N179" s="1084">
        <f t="shared" si="124"/>
        <v>-330</v>
      </c>
      <c r="O179" s="1086">
        <f t="shared" si="124"/>
        <v>-345</v>
      </c>
      <c r="P179" s="805"/>
      <c r="Q179" s="806"/>
    </row>
    <row r="180" spans="1:17" s="2" customFormat="1" ht="21" hidden="1" thickBot="1">
      <c r="A180" s="1087" t="s">
        <v>325</v>
      </c>
      <c r="B180" s="1088">
        <f>+B141/B143*100</f>
        <v>99.85085684653266</v>
      </c>
      <c r="C180" s="1089">
        <f aca="true" t="shared" si="125" ref="C180:O180">+C141/C143*100</f>
        <v>101.6865037641418</v>
      </c>
      <c r="D180" s="1090">
        <f t="shared" si="125"/>
        <v>104.51650260567457</v>
      </c>
      <c r="E180" s="1091">
        <f t="shared" si="125"/>
        <v>101.16988809766023</v>
      </c>
      <c r="F180" s="1091">
        <f t="shared" si="125"/>
        <v>103.87596899224806</v>
      </c>
      <c r="G180" s="1091">
        <f t="shared" si="125"/>
        <v>101.36054421768708</v>
      </c>
      <c r="H180" s="1092">
        <f t="shared" si="125"/>
        <v>93.92712550607287</v>
      </c>
      <c r="I180" s="1091">
        <f t="shared" si="125"/>
        <v>93.54838709677419</v>
      </c>
      <c r="J180" s="1091">
        <f t="shared" si="125"/>
        <v>111.32075471698113</v>
      </c>
      <c r="K180" s="1091"/>
      <c r="L180" s="1091">
        <f t="shared" si="125"/>
        <v>103.57570819153526</v>
      </c>
      <c r="M180" s="1091">
        <f t="shared" si="125"/>
        <v>98.81305637982196</v>
      </c>
      <c r="N180" s="1091">
        <f t="shared" si="125"/>
        <v>78.9272030651341</v>
      </c>
      <c r="O180" s="1093">
        <f t="shared" si="125"/>
        <v>88.16060398078243</v>
      </c>
      <c r="P180" s="805"/>
      <c r="Q180" s="806"/>
    </row>
    <row r="181" spans="1:17" s="2" customFormat="1" ht="20.25" hidden="1">
      <c r="A181" s="1080" t="s">
        <v>323</v>
      </c>
      <c r="B181" s="1081">
        <f>+B141-B144</f>
        <v>-1120.7699999999895</v>
      </c>
      <c r="C181" s="1082">
        <f aca="true" t="shared" si="126" ref="C181:O181">+C141-C144</f>
        <v>1130</v>
      </c>
      <c r="D181" s="1083">
        <f t="shared" si="126"/>
        <v>678</v>
      </c>
      <c r="E181" s="1084">
        <f t="shared" si="126"/>
        <v>234</v>
      </c>
      <c r="F181" s="1084">
        <f t="shared" si="126"/>
        <v>27</v>
      </c>
      <c r="G181" s="1084">
        <f t="shared" si="126"/>
        <v>8</v>
      </c>
      <c r="H181" s="1085">
        <f t="shared" si="126"/>
        <v>-36</v>
      </c>
      <c r="I181" s="1084">
        <f t="shared" si="126"/>
        <v>-3</v>
      </c>
      <c r="J181" s="1084">
        <f t="shared" si="126"/>
        <v>9</v>
      </c>
      <c r="K181" s="1084"/>
      <c r="L181" s="1084">
        <f t="shared" si="126"/>
        <v>916</v>
      </c>
      <c r="M181" s="1084">
        <f t="shared" si="126"/>
        <v>93</v>
      </c>
      <c r="N181" s="1084">
        <f t="shared" si="126"/>
        <v>121</v>
      </c>
      <c r="O181" s="1086">
        <f t="shared" si="126"/>
        <v>215</v>
      </c>
      <c r="P181" s="805"/>
      <c r="Q181" s="806"/>
    </row>
    <row r="182" spans="1:17" s="2" customFormat="1" ht="21" hidden="1" thickBot="1">
      <c r="A182" s="1087" t="s">
        <v>326</v>
      </c>
      <c r="B182" s="1088">
        <f>+B141/B144*100</f>
        <v>99.23789818879563</v>
      </c>
      <c r="C182" s="1089">
        <f aca="true" t="shared" si="127" ref="C182:O182">+C141/C144*100</f>
        <v>104.90281152377648</v>
      </c>
      <c r="D182" s="1090">
        <f t="shared" si="127"/>
        <v>104.35536712275967</v>
      </c>
      <c r="E182" s="1091">
        <f t="shared" si="127"/>
        <v>106.25</v>
      </c>
      <c r="F182" s="1091">
        <f t="shared" si="127"/>
        <v>105.30451866404715</v>
      </c>
      <c r="G182" s="1091">
        <f t="shared" si="127"/>
        <v>102.75862068965517</v>
      </c>
      <c r="H182" s="1092">
        <f t="shared" si="127"/>
        <v>92.80000000000001</v>
      </c>
      <c r="I182" s="1091">
        <f t="shared" si="127"/>
        <v>90.625</v>
      </c>
      <c r="J182" s="1091">
        <f t="shared" si="127"/>
        <v>118</v>
      </c>
      <c r="K182" s="1091"/>
      <c r="L182" s="1091">
        <f t="shared" si="127"/>
        <v>104.42661769680568</v>
      </c>
      <c r="M182" s="1091">
        <f t="shared" si="127"/>
        <v>107.50605326876513</v>
      </c>
      <c r="N182" s="1091">
        <f t="shared" si="127"/>
        <v>110.85201793721973</v>
      </c>
      <c r="O182" s="1093">
        <f t="shared" si="127"/>
        <v>109.13338997451147</v>
      </c>
      <c r="P182" s="805"/>
      <c r="Q182" s="806"/>
    </row>
    <row r="183" spans="1:17" s="2" customFormat="1" ht="20.25" hidden="1">
      <c r="A183" s="1080" t="s">
        <v>327</v>
      </c>
      <c r="B183" s="1081">
        <f>+B141-B145</f>
        <v>-1666.6440000000002</v>
      </c>
      <c r="C183" s="1082">
        <f aca="true" t="shared" si="128" ref="C183:O183">+C141-C145</f>
        <v>2263</v>
      </c>
      <c r="D183" s="1083">
        <f t="shared" si="128"/>
        <v>1355</v>
      </c>
      <c r="E183" s="1084">
        <f t="shared" si="128"/>
        <v>554</v>
      </c>
      <c r="F183" s="1084">
        <f t="shared" si="128"/>
        <v>134</v>
      </c>
      <c r="G183" s="1084">
        <f t="shared" si="128"/>
        <v>28</v>
      </c>
      <c r="H183" s="1094">
        <f t="shared" si="128"/>
        <v>26</v>
      </c>
      <c r="I183" s="1084">
        <f t="shared" si="128"/>
        <v>1</v>
      </c>
      <c r="J183" s="1084">
        <f t="shared" si="128"/>
        <v>0</v>
      </c>
      <c r="K183" s="1084"/>
      <c r="L183" s="1084">
        <f t="shared" si="128"/>
        <v>2097</v>
      </c>
      <c r="M183" s="1084">
        <f t="shared" si="128"/>
        <v>88</v>
      </c>
      <c r="N183" s="1084">
        <f t="shared" si="128"/>
        <v>77</v>
      </c>
      <c r="O183" s="1086">
        <f t="shared" si="128"/>
        <v>166</v>
      </c>
      <c r="P183" s="805"/>
      <c r="Q183" s="806"/>
    </row>
    <row r="184" spans="1:17" s="2" customFormat="1" ht="21" hidden="1" thickBot="1">
      <c r="A184" s="1087" t="s">
        <v>328</v>
      </c>
      <c r="B184" s="1088">
        <f>+B141/B145*100</f>
        <v>98.87090549593005</v>
      </c>
      <c r="C184" s="1089">
        <f aca="true" t="shared" si="129" ref="C184:O184">+C141/C145*100</f>
        <v>110.32626055213323</v>
      </c>
      <c r="D184" s="1090">
        <f t="shared" si="129"/>
        <v>109.10006715916722</v>
      </c>
      <c r="E184" s="1091">
        <f t="shared" si="129"/>
        <v>116.17990654205607</v>
      </c>
      <c r="F184" s="1091">
        <f t="shared" si="129"/>
        <v>133.33333333333331</v>
      </c>
      <c r="G184" s="1091">
        <f t="shared" si="129"/>
        <v>110.37037037037037</v>
      </c>
      <c r="H184" s="1095">
        <f t="shared" si="129"/>
        <v>105.93607305936072</v>
      </c>
      <c r="I184" s="1091">
        <f t="shared" si="129"/>
        <v>103.57142857142858</v>
      </c>
      <c r="J184" s="1091">
        <f t="shared" si="129"/>
        <v>100</v>
      </c>
      <c r="K184" s="1091"/>
      <c r="L184" s="1091">
        <f t="shared" si="129"/>
        <v>110.74723247232473</v>
      </c>
      <c r="M184" s="1091">
        <f t="shared" si="129"/>
        <v>107.07395498392283</v>
      </c>
      <c r="N184" s="1091">
        <f t="shared" si="129"/>
        <v>106.64365832614322</v>
      </c>
      <c r="O184" s="1093">
        <f t="shared" si="129"/>
        <v>106.90803162713276</v>
      </c>
      <c r="P184" s="805"/>
      <c r="Q184" s="806"/>
    </row>
    <row r="185" spans="1:17" s="2" customFormat="1" ht="20.25" hidden="1">
      <c r="A185" s="1080" t="s">
        <v>329</v>
      </c>
      <c r="B185" s="1081">
        <f aca="true" t="shared" si="130" ref="B185:G185">+B141-B146</f>
        <v>-2715.590999999986</v>
      </c>
      <c r="C185" s="1082">
        <f t="shared" si="130"/>
        <v>3438</v>
      </c>
      <c r="D185" s="1083">
        <f t="shared" si="130"/>
        <v>2062</v>
      </c>
      <c r="E185" s="1084">
        <f t="shared" si="130"/>
        <v>781</v>
      </c>
      <c r="F185" s="1084">
        <f t="shared" si="130"/>
        <v>135</v>
      </c>
      <c r="G185" s="1084">
        <f t="shared" si="130"/>
        <v>26</v>
      </c>
      <c r="H185" s="1085"/>
      <c r="I185" s="1084">
        <f aca="true" t="shared" si="131" ref="I185:O185">+I141-I146</f>
        <v>-21</v>
      </c>
      <c r="J185" s="1084">
        <f t="shared" si="131"/>
        <v>-432</v>
      </c>
      <c r="K185" s="1084"/>
      <c r="L185" s="1084">
        <f t="shared" si="131"/>
        <v>3015</v>
      </c>
      <c r="M185" s="1084">
        <f t="shared" si="131"/>
        <v>130</v>
      </c>
      <c r="N185" s="1084">
        <f t="shared" si="131"/>
        <v>293</v>
      </c>
      <c r="O185" s="1086">
        <f t="shared" si="131"/>
        <v>424</v>
      </c>
      <c r="P185" s="805"/>
      <c r="Q185" s="806"/>
    </row>
    <row r="186" spans="1:17" s="2" customFormat="1" ht="21" hidden="1" thickBot="1">
      <c r="A186" s="1087" t="s">
        <v>330</v>
      </c>
      <c r="B186" s="1088">
        <f aca="true" t="shared" si="132" ref="B186:G186">+B141/B146*100</f>
        <v>98.1732609355864</v>
      </c>
      <c r="C186" s="1089">
        <f t="shared" si="132"/>
        <v>116.57666345226616</v>
      </c>
      <c r="D186" s="1090">
        <f t="shared" si="132"/>
        <v>114.53853204540647</v>
      </c>
      <c r="E186" s="1091">
        <f t="shared" si="132"/>
        <v>124.42915233030966</v>
      </c>
      <c r="F186" s="1091">
        <f t="shared" si="132"/>
        <v>133.66583541147133</v>
      </c>
      <c r="G186" s="1091">
        <f t="shared" si="132"/>
        <v>109.55882352941177</v>
      </c>
      <c r="H186" s="1092"/>
      <c r="I186" s="1091">
        <f aca="true" t="shared" si="133" ref="I186:O186">+I141/I146*100</f>
        <v>57.99999999999999</v>
      </c>
      <c r="J186" s="1091">
        <f t="shared" si="133"/>
        <v>12.016293279022404</v>
      </c>
      <c r="K186" s="1091"/>
      <c r="L186" s="1091">
        <f t="shared" si="133"/>
        <v>116.21490803484996</v>
      </c>
      <c r="M186" s="1091">
        <f t="shared" si="133"/>
        <v>110.8153078202995</v>
      </c>
      <c r="N186" s="1091">
        <f t="shared" si="133"/>
        <v>131.0710498409332</v>
      </c>
      <c r="O186" s="1093">
        <f t="shared" si="133"/>
        <v>119.76689976689975</v>
      </c>
      <c r="P186" s="805"/>
      <c r="Q186" s="806"/>
    </row>
    <row r="187" spans="1:17" s="2" customFormat="1" ht="20.25" hidden="1">
      <c r="A187" s="1080" t="s">
        <v>331</v>
      </c>
      <c r="B187" s="1081">
        <f aca="true" t="shared" si="134" ref="B187:G187">+B141-B147</f>
        <v>-2972.340999999986</v>
      </c>
      <c r="C187" s="1082">
        <f t="shared" si="134"/>
        <v>4698</v>
      </c>
      <c r="D187" s="1083">
        <f t="shared" si="134"/>
        <v>3503</v>
      </c>
      <c r="E187" s="1084">
        <f t="shared" si="134"/>
        <v>1045</v>
      </c>
      <c r="F187" s="1084">
        <f t="shared" si="134"/>
        <v>136</v>
      </c>
      <c r="G187" s="1084">
        <f t="shared" si="134"/>
        <v>23</v>
      </c>
      <c r="H187" s="1085"/>
      <c r="I187" s="1084">
        <f aca="true" t="shared" si="135" ref="I187:O187">+I141-I147</f>
        <v>-306</v>
      </c>
      <c r="J187" s="1084">
        <f t="shared" si="135"/>
        <v>15</v>
      </c>
      <c r="K187" s="1084"/>
      <c r="L187" s="1084">
        <f t="shared" si="135"/>
        <v>4358</v>
      </c>
      <c r="M187" s="1084">
        <f t="shared" si="135"/>
        <v>61</v>
      </c>
      <c r="N187" s="1084">
        <f t="shared" si="135"/>
        <v>278</v>
      </c>
      <c r="O187" s="1086">
        <f t="shared" si="135"/>
        <v>340</v>
      </c>
      <c r="P187" s="805"/>
      <c r="Q187" s="806"/>
    </row>
    <row r="188" spans="1:17" s="2" customFormat="1" ht="21" hidden="1" thickBot="1">
      <c r="A188" s="1087" t="s">
        <v>332</v>
      </c>
      <c r="B188" s="1088">
        <f aca="true" t="shared" si="136" ref="B188:G188">+B141/B147*100</f>
        <v>98.00399623679611</v>
      </c>
      <c r="C188" s="1089">
        <f t="shared" si="136"/>
        <v>124.1170431211499</v>
      </c>
      <c r="D188" s="1090">
        <f t="shared" si="136"/>
        <v>127.49175953539475</v>
      </c>
      <c r="E188" s="1091">
        <f t="shared" si="136"/>
        <v>135.6290487555404</v>
      </c>
      <c r="F188" s="1091">
        <f t="shared" si="136"/>
        <v>134</v>
      </c>
      <c r="G188" s="1091">
        <f t="shared" si="136"/>
        <v>108.36363636363637</v>
      </c>
      <c r="H188" s="1092"/>
      <c r="I188" s="1091">
        <f aca="true" t="shared" si="137" ref="I188:O188">+I141/I147*100</f>
        <v>8.656716417910449</v>
      </c>
      <c r="J188" s="1091">
        <f t="shared" si="137"/>
        <v>134.0909090909091</v>
      </c>
      <c r="K188" s="1091"/>
      <c r="L188" s="1091">
        <f t="shared" si="137"/>
        <v>125.26230363457191</v>
      </c>
      <c r="M188" s="1091">
        <f t="shared" si="137"/>
        <v>104.79937057435092</v>
      </c>
      <c r="N188" s="1091">
        <f t="shared" si="137"/>
        <v>129.0187891440501</v>
      </c>
      <c r="O188" s="1093">
        <f t="shared" si="137"/>
        <v>115.25347689546881</v>
      </c>
      <c r="P188" s="805"/>
      <c r="Q188" s="806"/>
    </row>
    <row r="189" spans="1:17" s="2" customFormat="1" ht="20.25" hidden="1">
      <c r="A189" s="1080" t="s">
        <v>333</v>
      </c>
      <c r="B189" s="1081">
        <f aca="true" t="shared" si="138" ref="B189:G189">+B141-B148</f>
        <v>-4934.56700000001</v>
      </c>
      <c r="C189" s="1082">
        <f t="shared" si="138"/>
        <v>5953</v>
      </c>
      <c r="D189" s="1083">
        <f t="shared" si="138"/>
        <v>5273</v>
      </c>
      <c r="E189" s="1084">
        <f t="shared" si="138"/>
        <v>1233</v>
      </c>
      <c r="F189" s="1084">
        <f t="shared" si="138"/>
        <v>142</v>
      </c>
      <c r="G189" s="1084">
        <f t="shared" si="138"/>
        <v>24</v>
      </c>
      <c r="H189" s="1085"/>
      <c r="I189" s="1084">
        <f aca="true" t="shared" si="139" ref="I189:O189">+I141-I148</f>
        <v>-287</v>
      </c>
      <c r="J189" s="1084">
        <f t="shared" si="139"/>
        <v>21</v>
      </c>
      <c r="K189" s="1084"/>
      <c r="L189" s="1084">
        <f t="shared" si="139"/>
        <v>5551</v>
      </c>
      <c r="M189" s="1084">
        <f t="shared" si="139"/>
        <v>-82</v>
      </c>
      <c r="N189" s="1084">
        <f t="shared" si="139"/>
        <v>483</v>
      </c>
      <c r="O189" s="1086">
        <f t="shared" si="139"/>
        <v>402</v>
      </c>
      <c r="P189" s="805"/>
      <c r="Q189" s="806"/>
    </row>
    <row r="190" spans="1:17" s="2" customFormat="1" ht="21" hidden="1" thickBot="1">
      <c r="A190" s="1087" t="s">
        <v>334</v>
      </c>
      <c r="B190" s="1088">
        <f aca="true" t="shared" si="140" ref="B190:G190">+B141/B148*100</f>
        <v>96.72940691852443</v>
      </c>
      <c r="C190" s="1089">
        <f t="shared" si="140"/>
        <v>132.66392318244172</v>
      </c>
      <c r="D190" s="1090">
        <f t="shared" si="140"/>
        <v>148.05869485964274</v>
      </c>
      <c r="E190" s="1091">
        <f t="shared" si="140"/>
        <v>144.91803278688525</v>
      </c>
      <c r="F190" s="1091">
        <f t="shared" si="140"/>
        <v>136.04060913705584</v>
      </c>
      <c r="G190" s="1091">
        <f t="shared" si="140"/>
        <v>108.75912408759123</v>
      </c>
      <c r="H190" s="1092"/>
      <c r="I190" s="1091">
        <f aca="true" t="shared" si="141" ref="I190:O190">+I141/I148*100</f>
        <v>9.177215189873419</v>
      </c>
      <c r="J190" s="1091">
        <f t="shared" si="141"/>
        <v>155.26315789473685</v>
      </c>
      <c r="K190" s="1091"/>
      <c r="L190" s="1091">
        <f t="shared" si="141"/>
        <v>134.5684394071491</v>
      </c>
      <c r="M190" s="1091">
        <f t="shared" si="141"/>
        <v>94.2008486562942</v>
      </c>
      <c r="N190" s="1091">
        <f t="shared" si="141"/>
        <v>164.14342629482073</v>
      </c>
      <c r="O190" s="1093">
        <f t="shared" si="141"/>
        <v>118.55099215505307</v>
      </c>
      <c r="P190" s="805"/>
      <c r="Q190" s="806"/>
    </row>
    <row r="191" spans="1:17" s="2" customFormat="1" ht="20.25" hidden="1">
      <c r="A191" s="1080" t="s">
        <v>335</v>
      </c>
      <c r="B191" s="1081">
        <f aca="true" t="shared" si="142" ref="B191:G191">+B141-B149</f>
        <v>-6116.741999999998</v>
      </c>
      <c r="C191" s="1082">
        <f t="shared" si="142"/>
        <v>7859.3144743349785</v>
      </c>
      <c r="D191" s="1083">
        <f t="shared" si="142"/>
        <v>6459.085030034603</v>
      </c>
      <c r="E191" s="1084">
        <f t="shared" si="142"/>
        <v>1461.6716175273787</v>
      </c>
      <c r="F191" s="1084">
        <f t="shared" si="142"/>
        <v>202.3676262915415</v>
      </c>
      <c r="G191" s="1084">
        <f t="shared" si="142"/>
        <v>22.266463181611243</v>
      </c>
      <c r="H191" s="1085"/>
      <c r="I191" s="1084">
        <f aca="true" t="shared" si="143" ref="I191:O191">+I141-I149</f>
        <v>-262.9335902570881</v>
      </c>
      <c r="J191" s="1084">
        <f t="shared" si="143"/>
        <v>22.350483022828733</v>
      </c>
      <c r="K191" s="1084"/>
      <c r="L191" s="1084">
        <f t="shared" si="143"/>
        <v>7167.918538159402</v>
      </c>
      <c r="M191" s="1084">
        <f t="shared" si="143"/>
        <v>-55.522885048435455</v>
      </c>
      <c r="N191" s="1084">
        <f t="shared" si="143"/>
        <v>745.9188212240199</v>
      </c>
      <c r="O191" s="1086">
        <f t="shared" si="143"/>
        <v>691.3959361755844</v>
      </c>
      <c r="P191" s="805"/>
      <c r="Q191" s="806"/>
    </row>
    <row r="192" spans="1:17" s="2" customFormat="1" ht="21" hidden="1" thickBot="1">
      <c r="A192" s="1087" t="s">
        <v>336</v>
      </c>
      <c r="B192" s="1088">
        <f aca="true" t="shared" si="144" ref="B192:G192">+B141/B149*100</f>
        <v>95.97738903978062</v>
      </c>
      <c r="C192" s="1089">
        <f t="shared" si="144"/>
        <v>148.16144328521028</v>
      </c>
      <c r="D192" s="1090">
        <f t="shared" si="144"/>
        <v>166.00389488217107</v>
      </c>
      <c r="E192" s="1091">
        <f t="shared" si="144"/>
        <v>158.0874748982919</v>
      </c>
      <c r="F192" s="1091">
        <f t="shared" si="144"/>
        <v>160.65587222311302</v>
      </c>
      <c r="G192" s="1091">
        <f t="shared" si="144"/>
        <v>108.07535544589086</v>
      </c>
      <c r="H192" s="1092"/>
      <c r="I192" s="1091">
        <f aca="true" t="shared" si="145" ref="I192:O192">+I141/I149*100</f>
        <v>9.93376609195998</v>
      </c>
      <c r="J192" s="1091">
        <f t="shared" si="145"/>
        <v>160.98438633379723</v>
      </c>
      <c r="K192" s="1091"/>
      <c r="L192" s="1091">
        <f t="shared" si="145"/>
        <v>149.63560767315144</v>
      </c>
      <c r="M192" s="1091">
        <f t="shared" si="145"/>
        <v>95.9984166281699</v>
      </c>
      <c r="N192" s="1091">
        <f t="shared" si="145"/>
        <v>252.20311522409747</v>
      </c>
      <c r="O192" s="1093">
        <f t="shared" si="145"/>
        <v>136.82330846511422</v>
      </c>
      <c r="P192" s="805"/>
      <c r="Q192" s="806"/>
    </row>
    <row r="193" spans="1:17" s="2" customFormat="1" ht="20.25" hidden="1">
      <c r="A193" s="1080" t="s">
        <v>337</v>
      </c>
      <c r="B193" s="1081">
        <f aca="true" t="shared" si="146" ref="B193:G193">+B141-B150</f>
        <v>-7175.304000000004</v>
      </c>
      <c r="C193" s="1082">
        <f t="shared" si="146"/>
        <v>9173</v>
      </c>
      <c r="D193" s="1083">
        <f t="shared" si="146"/>
        <v>7347</v>
      </c>
      <c r="E193" s="1084">
        <f t="shared" si="146"/>
        <v>1738</v>
      </c>
      <c r="F193" s="1084">
        <f t="shared" si="146"/>
        <v>215</v>
      </c>
      <c r="G193" s="1084">
        <f t="shared" si="146"/>
        <v>25</v>
      </c>
      <c r="H193" s="1085"/>
      <c r="I193" s="1084">
        <f aca="true" t="shared" si="147" ref="I193:O193">+I141-I150</f>
        <v>-250</v>
      </c>
      <c r="J193" s="1084">
        <f t="shared" si="147"/>
        <v>24</v>
      </c>
      <c r="K193" s="1084"/>
      <c r="L193" s="1084">
        <f t="shared" si="147"/>
        <v>8470</v>
      </c>
      <c r="M193" s="1084">
        <f t="shared" si="147"/>
        <v>-67</v>
      </c>
      <c r="N193" s="1084">
        <f t="shared" si="147"/>
        <v>769</v>
      </c>
      <c r="O193" s="1086">
        <f t="shared" si="147"/>
        <v>703</v>
      </c>
      <c r="P193" s="805"/>
      <c r="Q193" s="806"/>
    </row>
    <row r="194" spans="1:17" s="2" customFormat="1" ht="21" hidden="1" thickBot="1">
      <c r="A194" s="1087" t="s">
        <v>338</v>
      </c>
      <c r="B194" s="1088">
        <f aca="true" t="shared" si="148" ref="B194:G194">+B141/B150*100</f>
        <v>95.31385955583592</v>
      </c>
      <c r="C194" s="1089">
        <f t="shared" si="148"/>
        <v>161.13295568143954</v>
      </c>
      <c r="D194" s="1090">
        <f t="shared" si="148"/>
        <v>182.5691166554282</v>
      </c>
      <c r="E194" s="1091">
        <f t="shared" si="148"/>
        <v>177.58928571428572</v>
      </c>
      <c r="F194" s="1091">
        <f t="shared" si="148"/>
        <v>166.97819314641745</v>
      </c>
      <c r="G194" s="1091">
        <f t="shared" si="148"/>
        <v>109.15750915750915</v>
      </c>
      <c r="H194" s="1092"/>
      <c r="I194" s="1091">
        <f aca="true" t="shared" si="149" ref="I194:O194">+I141/I150*100</f>
        <v>10.39426523297491</v>
      </c>
      <c r="J194" s="1091">
        <f t="shared" si="149"/>
        <v>168.57142857142858</v>
      </c>
      <c r="K194" s="1091"/>
      <c r="L194" s="1091">
        <f t="shared" si="149"/>
        <v>164.46457112413427</v>
      </c>
      <c r="M194" s="1091">
        <f t="shared" si="149"/>
        <v>95.2108649035025</v>
      </c>
      <c r="N194" s="1091">
        <f t="shared" si="149"/>
        <v>264.66809421841543</v>
      </c>
      <c r="O194" s="1093">
        <f t="shared" si="149"/>
        <v>137.67416934619507</v>
      </c>
      <c r="P194" s="805"/>
      <c r="Q194" s="806"/>
    </row>
    <row r="195" spans="1:17" s="2" customFormat="1" ht="20.25" hidden="1">
      <c r="A195" s="1016" t="s">
        <v>298</v>
      </c>
      <c r="B195" s="1017">
        <f>+B142-B143</f>
        <v>-581.7810000000172</v>
      </c>
      <c r="C195" s="1018">
        <f aca="true" t="shared" si="150" ref="C195:O195">+C142-C143</f>
        <v>1276</v>
      </c>
      <c r="D195" s="1019">
        <f t="shared" si="150"/>
        <v>426</v>
      </c>
      <c r="E195" s="1020">
        <f t="shared" si="150"/>
        <v>105</v>
      </c>
      <c r="F195" s="1020">
        <f t="shared" si="150"/>
        <v>15</v>
      </c>
      <c r="G195" s="1020">
        <f t="shared" si="150"/>
        <v>6</v>
      </c>
      <c r="H195" s="1021">
        <f t="shared" si="150"/>
        <v>6</v>
      </c>
      <c r="I195" s="1020">
        <f t="shared" si="150"/>
        <v>-1</v>
      </c>
      <c r="J195" s="1020">
        <f t="shared" si="150"/>
        <v>7</v>
      </c>
      <c r="K195" s="1020"/>
      <c r="L195" s="1020">
        <f t="shared" si="150"/>
        <v>564</v>
      </c>
      <c r="M195" s="1020">
        <f t="shared" si="150"/>
        <v>106</v>
      </c>
      <c r="N195" s="1020">
        <f t="shared" si="150"/>
        <v>607</v>
      </c>
      <c r="O195" s="1022">
        <f t="shared" si="150"/>
        <v>712</v>
      </c>
      <c r="P195" s="805"/>
      <c r="Q195" s="806"/>
    </row>
    <row r="196" spans="1:17" s="2" customFormat="1" ht="21" hidden="1" thickBot="1">
      <c r="A196" s="1023" t="s">
        <v>299</v>
      </c>
      <c r="B196" s="1024">
        <f>+B142/B143*100</f>
        <v>99.60195674547508</v>
      </c>
      <c r="C196" s="1025">
        <f aca="true" t="shared" si="151" ref="C196:O196">+C142/C143*100</f>
        <v>105.36653068091013</v>
      </c>
      <c r="D196" s="1026">
        <f t="shared" si="151"/>
        <v>102.74078363250338</v>
      </c>
      <c r="E196" s="1027">
        <f t="shared" si="151"/>
        <v>102.67039674465921</v>
      </c>
      <c r="F196" s="1027">
        <f t="shared" si="151"/>
        <v>102.90697674418605</v>
      </c>
      <c r="G196" s="1027">
        <f t="shared" si="151"/>
        <v>102.04081632653062</v>
      </c>
      <c r="H196" s="1028">
        <f t="shared" si="151"/>
        <v>101.21457489878543</v>
      </c>
      <c r="I196" s="1027">
        <f t="shared" si="151"/>
        <v>96.7741935483871</v>
      </c>
      <c r="J196" s="1027">
        <f t="shared" si="151"/>
        <v>113.20754716981132</v>
      </c>
      <c r="K196" s="1027"/>
      <c r="L196" s="1027">
        <f t="shared" si="151"/>
        <v>102.70335042898913</v>
      </c>
      <c r="M196" s="1027">
        <f t="shared" si="151"/>
        <v>107.86350148367954</v>
      </c>
      <c r="N196" s="1027">
        <f t="shared" si="151"/>
        <v>138.76117496807151</v>
      </c>
      <c r="O196" s="1029">
        <f t="shared" si="151"/>
        <v>124.43376801647221</v>
      </c>
      <c r="P196" s="805"/>
      <c r="Q196" s="806"/>
    </row>
    <row r="197" spans="1:17" s="2" customFormat="1" ht="20.25" hidden="1">
      <c r="A197" s="1016" t="s">
        <v>300</v>
      </c>
      <c r="B197" s="1017">
        <f>+B142-B144</f>
        <v>-1484.5629999999946</v>
      </c>
      <c r="C197" s="1018">
        <f aca="true" t="shared" si="152" ref="C197:O197">+C142-C144</f>
        <v>2005</v>
      </c>
      <c r="D197" s="1019">
        <f t="shared" si="152"/>
        <v>402</v>
      </c>
      <c r="E197" s="1020">
        <f t="shared" si="152"/>
        <v>293</v>
      </c>
      <c r="F197" s="1020">
        <f t="shared" si="152"/>
        <v>22</v>
      </c>
      <c r="G197" s="1020">
        <f t="shared" si="152"/>
        <v>10</v>
      </c>
      <c r="H197" s="1021">
        <f t="shared" si="152"/>
        <v>0</v>
      </c>
      <c r="I197" s="1020">
        <f t="shared" si="152"/>
        <v>-2</v>
      </c>
      <c r="J197" s="1020">
        <f t="shared" si="152"/>
        <v>10</v>
      </c>
      <c r="K197" s="1020"/>
      <c r="L197" s="1020">
        <f t="shared" si="152"/>
        <v>734</v>
      </c>
      <c r="M197" s="1020">
        <f t="shared" si="152"/>
        <v>215</v>
      </c>
      <c r="N197" s="1020">
        <f t="shared" si="152"/>
        <v>1058</v>
      </c>
      <c r="O197" s="1022">
        <f t="shared" si="152"/>
        <v>1272</v>
      </c>
      <c r="P197" s="805"/>
      <c r="Q197" s="806"/>
    </row>
    <row r="198" spans="1:17" s="2" customFormat="1" ht="21" hidden="1" thickBot="1">
      <c r="A198" s="1023" t="s">
        <v>301</v>
      </c>
      <c r="B198" s="1024">
        <f>+B142/B144*100</f>
        <v>98.99052602126484</v>
      </c>
      <c r="C198" s="1025">
        <f aca="true" t="shared" si="153" ref="C198:O198">+C142/C144*100</f>
        <v>108.69923637625824</v>
      </c>
      <c r="D198" s="1026">
        <f t="shared" si="153"/>
        <v>102.58238581614955</v>
      </c>
      <c r="E198" s="1027">
        <f t="shared" si="153"/>
        <v>107.8258547008547</v>
      </c>
      <c r="F198" s="1027">
        <f t="shared" si="153"/>
        <v>104.3222003929273</v>
      </c>
      <c r="G198" s="1027">
        <f t="shared" si="153"/>
        <v>103.44827586206897</v>
      </c>
      <c r="H198" s="1028">
        <f t="shared" si="153"/>
        <v>100</v>
      </c>
      <c r="I198" s="1027">
        <f t="shared" si="153"/>
        <v>93.75</v>
      </c>
      <c r="J198" s="1027">
        <f t="shared" si="153"/>
        <v>120</v>
      </c>
      <c r="K198" s="1027"/>
      <c r="L198" s="1027">
        <f t="shared" si="153"/>
        <v>103.54709321992945</v>
      </c>
      <c r="M198" s="1027">
        <f t="shared" si="153"/>
        <v>117.35270379338176</v>
      </c>
      <c r="N198" s="1027">
        <f t="shared" si="153"/>
        <v>194.8878923766816</v>
      </c>
      <c r="O198" s="1029">
        <f t="shared" si="153"/>
        <v>154.035683942226</v>
      </c>
      <c r="P198" s="805"/>
      <c r="Q198" s="806"/>
    </row>
    <row r="199" spans="1:17" s="2" customFormat="1" ht="20.25" hidden="1">
      <c r="A199" s="1016" t="s">
        <v>302</v>
      </c>
      <c r="B199" s="1017">
        <f>+B142-B145</f>
        <v>-2030.4370000000054</v>
      </c>
      <c r="C199" s="1018">
        <f aca="true" t="shared" si="154" ref="C199:O199">+C142-C145</f>
        <v>3138</v>
      </c>
      <c r="D199" s="1019">
        <f t="shared" si="154"/>
        <v>1079</v>
      </c>
      <c r="E199" s="1020">
        <f t="shared" si="154"/>
        <v>613</v>
      </c>
      <c r="F199" s="1020">
        <f t="shared" si="154"/>
        <v>129</v>
      </c>
      <c r="G199" s="1020">
        <f t="shared" si="154"/>
        <v>30</v>
      </c>
      <c r="H199" s="1021">
        <f t="shared" si="154"/>
        <v>62</v>
      </c>
      <c r="I199" s="1020">
        <f t="shared" si="154"/>
        <v>2</v>
      </c>
      <c r="J199" s="1020">
        <f t="shared" si="154"/>
        <v>1</v>
      </c>
      <c r="K199" s="1020"/>
      <c r="L199" s="1020">
        <f t="shared" si="154"/>
        <v>1915</v>
      </c>
      <c r="M199" s="1020">
        <f t="shared" si="154"/>
        <v>210</v>
      </c>
      <c r="N199" s="1020">
        <f t="shared" si="154"/>
        <v>1014</v>
      </c>
      <c r="O199" s="1022">
        <f t="shared" si="154"/>
        <v>1223</v>
      </c>
      <c r="P199" s="805"/>
      <c r="Q199" s="806"/>
    </row>
    <row r="200" spans="1:17" s="2" customFormat="1" ht="21" hidden="1" thickBot="1">
      <c r="A200" s="1023" t="s">
        <v>303</v>
      </c>
      <c r="B200" s="1024">
        <f>+B142/B145*100</f>
        <v>98.62444813795851</v>
      </c>
      <c r="C200" s="1025">
        <f aca="true" t="shared" si="155" ref="C200:O200">+C142/C145*100</f>
        <v>114.3189596167009</v>
      </c>
      <c r="D200" s="1026">
        <f t="shared" si="155"/>
        <v>107.24647414372062</v>
      </c>
      <c r="E200" s="1027">
        <f t="shared" si="155"/>
        <v>117.90303738317758</v>
      </c>
      <c r="F200" s="1027">
        <f t="shared" si="155"/>
        <v>132.08955223880596</v>
      </c>
      <c r="G200" s="1027">
        <f t="shared" si="155"/>
        <v>111.11111111111111</v>
      </c>
      <c r="H200" s="1028">
        <f t="shared" si="155"/>
        <v>114.15525114155251</v>
      </c>
      <c r="I200" s="1027">
        <f t="shared" si="155"/>
        <v>107.14285714285714</v>
      </c>
      <c r="J200" s="1027">
        <f t="shared" si="155"/>
        <v>101.69491525423729</v>
      </c>
      <c r="K200" s="1027"/>
      <c r="L200" s="1027">
        <f t="shared" si="155"/>
        <v>109.81447314473145</v>
      </c>
      <c r="M200" s="1027">
        <f t="shared" si="155"/>
        <v>116.88102893890675</v>
      </c>
      <c r="N200" s="1027">
        <f t="shared" si="155"/>
        <v>187.48921484037965</v>
      </c>
      <c r="O200" s="1029">
        <f t="shared" si="155"/>
        <v>150.89471493965877</v>
      </c>
      <c r="P200" s="805"/>
      <c r="Q200" s="806"/>
    </row>
    <row r="201" spans="1:17" s="2" customFormat="1" ht="20.25" hidden="1">
      <c r="A201" s="1016" t="s">
        <v>304</v>
      </c>
      <c r="B201" s="1017">
        <f>+B142-B146</f>
        <v>-3079.383999999991</v>
      </c>
      <c r="C201" s="1018">
        <f aca="true" t="shared" si="156" ref="C201:O201">+C142-C146</f>
        <v>4313</v>
      </c>
      <c r="D201" s="1019">
        <f t="shared" si="156"/>
        <v>1786</v>
      </c>
      <c r="E201" s="1020">
        <f t="shared" si="156"/>
        <v>840</v>
      </c>
      <c r="F201" s="1020">
        <f t="shared" si="156"/>
        <v>130</v>
      </c>
      <c r="G201" s="1020">
        <f t="shared" si="156"/>
        <v>28</v>
      </c>
      <c r="H201" s="1021"/>
      <c r="I201" s="1020">
        <f t="shared" si="156"/>
        <v>-20</v>
      </c>
      <c r="J201" s="1020">
        <f t="shared" si="156"/>
        <v>-431</v>
      </c>
      <c r="K201" s="1020"/>
      <c r="L201" s="1020">
        <f t="shared" si="156"/>
        <v>2833</v>
      </c>
      <c r="M201" s="1020">
        <f t="shared" si="156"/>
        <v>252</v>
      </c>
      <c r="N201" s="1020">
        <f t="shared" si="156"/>
        <v>1230</v>
      </c>
      <c r="O201" s="1022">
        <f t="shared" si="156"/>
        <v>1481</v>
      </c>
      <c r="P201" s="805"/>
      <c r="Q201" s="806"/>
    </row>
    <row r="202" spans="1:17" s="2" customFormat="1" ht="21" hidden="1" thickBot="1">
      <c r="A202" s="1023" t="s">
        <v>305</v>
      </c>
      <c r="B202" s="1024">
        <f>+B142/B146*100</f>
        <v>97.92854260927723</v>
      </c>
      <c r="C202" s="1025">
        <f aca="true" t="shared" si="157" ref="C202:O202">+C142/C146*100</f>
        <v>120.79556412729026</v>
      </c>
      <c r="D202" s="1026">
        <f t="shared" si="157"/>
        <v>112.59254036522597</v>
      </c>
      <c r="E202" s="1027">
        <f t="shared" si="157"/>
        <v>126.27463246793869</v>
      </c>
      <c r="F202" s="1027">
        <f t="shared" si="157"/>
        <v>132.41895261845386</v>
      </c>
      <c r="G202" s="1027">
        <f t="shared" si="157"/>
        <v>110.29411764705883</v>
      </c>
      <c r="H202" s="1028"/>
      <c r="I202" s="1027">
        <f t="shared" si="157"/>
        <v>60</v>
      </c>
      <c r="J202" s="1027">
        <f t="shared" si="157"/>
        <v>12.219959266802444</v>
      </c>
      <c r="K202" s="1027"/>
      <c r="L202" s="1027">
        <f t="shared" si="157"/>
        <v>115.23609766591375</v>
      </c>
      <c r="M202" s="1027">
        <f t="shared" si="157"/>
        <v>120.96505823627288</v>
      </c>
      <c r="N202" s="1027">
        <f t="shared" si="157"/>
        <v>230.43478260869566</v>
      </c>
      <c r="O202" s="1029">
        <f t="shared" si="157"/>
        <v>169.04428904428906</v>
      </c>
      <c r="P202" s="805"/>
      <c r="Q202" s="806"/>
    </row>
    <row r="203" spans="1:17" s="2" customFormat="1" ht="20.25" hidden="1">
      <c r="A203" s="1016" t="s">
        <v>306</v>
      </c>
      <c r="B203" s="1017">
        <f>+B142-B147</f>
        <v>-3336.133999999991</v>
      </c>
      <c r="C203" s="1018">
        <f aca="true" t="shared" si="158" ref="C203:O203">+C142-C147</f>
        <v>5573</v>
      </c>
      <c r="D203" s="1019">
        <f t="shared" si="158"/>
        <v>3227</v>
      </c>
      <c r="E203" s="1020">
        <f t="shared" si="158"/>
        <v>1104</v>
      </c>
      <c r="F203" s="1020">
        <f t="shared" si="158"/>
        <v>131</v>
      </c>
      <c r="G203" s="1020">
        <f t="shared" si="158"/>
        <v>25</v>
      </c>
      <c r="H203" s="1021"/>
      <c r="I203" s="1020">
        <f t="shared" si="158"/>
        <v>-305</v>
      </c>
      <c r="J203" s="1020">
        <f t="shared" si="158"/>
        <v>16</v>
      </c>
      <c r="K203" s="1020"/>
      <c r="L203" s="1020">
        <f t="shared" si="158"/>
        <v>4176</v>
      </c>
      <c r="M203" s="1020">
        <f t="shared" si="158"/>
        <v>183</v>
      </c>
      <c r="N203" s="1020">
        <f t="shared" si="158"/>
        <v>1215</v>
      </c>
      <c r="O203" s="1022">
        <f t="shared" si="158"/>
        <v>1397</v>
      </c>
      <c r="P203" s="805"/>
      <c r="Q203" s="806"/>
    </row>
    <row r="204" spans="1:17" s="2" customFormat="1" ht="21" hidden="1" thickBot="1">
      <c r="A204" s="1023" t="s">
        <v>307</v>
      </c>
      <c r="B204" s="1024">
        <f>+B142/B147*100</f>
        <v>97.75969983977193</v>
      </c>
      <c r="C204" s="1025">
        <f aca="true" t="shared" si="159" ref="C204:O204">+C142/C147*100</f>
        <v>128.6088295687885</v>
      </c>
      <c r="D204" s="1026">
        <f t="shared" si="159"/>
        <v>125.32569455344529</v>
      </c>
      <c r="E204" s="1027">
        <f t="shared" si="159"/>
        <v>137.64064098192975</v>
      </c>
      <c r="F204" s="1027">
        <f t="shared" si="159"/>
        <v>132.75</v>
      </c>
      <c r="G204" s="1027">
        <f t="shared" si="159"/>
        <v>109.09090909090908</v>
      </c>
      <c r="H204" s="1028"/>
      <c r="I204" s="1027">
        <f t="shared" si="159"/>
        <v>8.955223880597014</v>
      </c>
      <c r="J204" s="1027">
        <f t="shared" si="159"/>
        <v>136.36363636363635</v>
      </c>
      <c r="K204" s="1027"/>
      <c r="L204" s="1027">
        <f t="shared" si="159"/>
        <v>124.20729233087937</v>
      </c>
      <c r="M204" s="1027">
        <f t="shared" si="159"/>
        <v>114.39811172305272</v>
      </c>
      <c r="N204" s="1027">
        <f t="shared" si="159"/>
        <v>226.8267223382046</v>
      </c>
      <c r="O204" s="1029">
        <f t="shared" si="159"/>
        <v>162.673844773441</v>
      </c>
      <c r="P204" s="805"/>
      <c r="Q204" s="806"/>
    </row>
    <row r="205" spans="1:17" s="2" customFormat="1" ht="20.25" hidden="1">
      <c r="A205" s="1016" t="s">
        <v>308</v>
      </c>
      <c r="B205" s="1017">
        <f>+B142-B148</f>
        <v>-5298.360000000015</v>
      </c>
      <c r="C205" s="1018">
        <f aca="true" t="shared" si="160" ref="C205:O205">+C142-C148</f>
        <v>6828</v>
      </c>
      <c r="D205" s="1019">
        <f t="shared" si="160"/>
        <v>4997</v>
      </c>
      <c r="E205" s="1020">
        <f t="shared" si="160"/>
        <v>1292</v>
      </c>
      <c r="F205" s="1020">
        <f t="shared" si="160"/>
        <v>137</v>
      </c>
      <c r="G205" s="1020">
        <f t="shared" si="160"/>
        <v>26</v>
      </c>
      <c r="H205" s="1021"/>
      <c r="I205" s="1020">
        <f t="shared" si="160"/>
        <v>-286</v>
      </c>
      <c r="J205" s="1020">
        <f t="shared" si="160"/>
        <v>22</v>
      </c>
      <c r="K205" s="1020"/>
      <c r="L205" s="1020">
        <f t="shared" si="160"/>
        <v>5369</v>
      </c>
      <c r="M205" s="1020">
        <f t="shared" si="160"/>
        <v>40</v>
      </c>
      <c r="N205" s="1020">
        <f t="shared" si="160"/>
        <v>1420</v>
      </c>
      <c r="O205" s="1022">
        <f t="shared" si="160"/>
        <v>1459</v>
      </c>
      <c r="P205" s="805"/>
      <c r="Q205" s="806"/>
    </row>
    <row r="206" spans="1:17" s="2" customFormat="1" ht="21" hidden="1" thickBot="1">
      <c r="A206" s="1023" t="s">
        <v>309</v>
      </c>
      <c r="B206" s="1024">
        <f>+B142/B148*100</f>
        <v>96.48828771416683</v>
      </c>
      <c r="C206" s="1025">
        <f aca="true" t="shared" si="161" ref="C206:O206">+C142/C148*100</f>
        <v>137.46502057613168</v>
      </c>
      <c r="D206" s="1026">
        <f t="shared" si="161"/>
        <v>145.54320087495444</v>
      </c>
      <c r="E206" s="1027">
        <f t="shared" si="161"/>
        <v>147.06739526411658</v>
      </c>
      <c r="F206" s="1027">
        <f t="shared" si="161"/>
        <v>134.7715736040609</v>
      </c>
      <c r="G206" s="1027">
        <f t="shared" si="161"/>
        <v>109.48905109489051</v>
      </c>
      <c r="H206" s="1028"/>
      <c r="I206" s="1027">
        <f t="shared" si="161"/>
        <v>9.49367088607595</v>
      </c>
      <c r="J206" s="1027">
        <f t="shared" si="161"/>
        <v>157.89473684210526</v>
      </c>
      <c r="K206" s="1027"/>
      <c r="L206" s="1027">
        <f t="shared" si="161"/>
        <v>133.43504795117698</v>
      </c>
      <c r="M206" s="1027">
        <f t="shared" si="161"/>
        <v>102.82885431400284</v>
      </c>
      <c r="N206" s="1027">
        <f t="shared" si="161"/>
        <v>288.5790172642762</v>
      </c>
      <c r="O206" s="1029">
        <f t="shared" si="161"/>
        <v>167.3281033687125</v>
      </c>
      <c r="P206" s="805"/>
      <c r="Q206" s="806"/>
    </row>
    <row r="207" spans="1:17" s="2" customFormat="1" ht="20.25" hidden="1">
      <c r="A207" s="1016" t="s">
        <v>310</v>
      </c>
      <c r="B207" s="1017">
        <f>+B142-B149</f>
        <v>-6480.5350000000035</v>
      </c>
      <c r="C207" s="1018">
        <f aca="true" t="shared" si="162" ref="C207:O207">+C142-C149</f>
        <v>8734.314474334979</v>
      </c>
      <c r="D207" s="1019">
        <f t="shared" si="162"/>
        <v>6183.085030034603</v>
      </c>
      <c r="E207" s="1020">
        <f t="shared" si="162"/>
        <v>1520.6716175273787</v>
      </c>
      <c r="F207" s="1020">
        <f t="shared" si="162"/>
        <v>197.3676262915415</v>
      </c>
      <c r="G207" s="1020">
        <f t="shared" si="162"/>
        <v>24.266463181611243</v>
      </c>
      <c r="H207" s="1021"/>
      <c r="I207" s="1020">
        <f t="shared" si="162"/>
        <v>-261.9335902570881</v>
      </c>
      <c r="J207" s="1020">
        <f t="shared" si="162"/>
        <v>23.350483022828733</v>
      </c>
      <c r="K207" s="1020"/>
      <c r="L207" s="1020">
        <f t="shared" si="162"/>
        <v>6985.918538159402</v>
      </c>
      <c r="M207" s="1020">
        <f t="shared" si="162"/>
        <v>66.47711495156454</v>
      </c>
      <c r="N207" s="1020">
        <f t="shared" si="162"/>
        <v>1682.91882122402</v>
      </c>
      <c r="O207" s="1022">
        <f t="shared" si="162"/>
        <v>1748.3959361755844</v>
      </c>
      <c r="P207" s="805"/>
      <c r="Q207" s="806"/>
    </row>
    <row r="208" spans="1:17" s="2" customFormat="1" ht="21" hidden="1" thickBot="1">
      <c r="A208" s="1023" t="s">
        <v>311</v>
      </c>
      <c r="B208" s="1024">
        <f>+B142/B149*100</f>
        <v>95.73814440447458</v>
      </c>
      <c r="C208" s="1025">
        <f aca="true" t="shared" si="163" ref="C208:O208">+C142/C149*100</f>
        <v>153.52339476484295</v>
      </c>
      <c r="D208" s="1026">
        <f t="shared" si="163"/>
        <v>163.18351476598275</v>
      </c>
      <c r="E208" s="1027">
        <f t="shared" si="163"/>
        <v>160.4321609261952</v>
      </c>
      <c r="F208" s="1027">
        <f t="shared" si="163"/>
        <v>159.15721669864368</v>
      </c>
      <c r="G208" s="1027">
        <f t="shared" si="163"/>
        <v>108.80069340190354</v>
      </c>
      <c r="H208" s="1028"/>
      <c r="I208" s="1027">
        <f t="shared" si="163"/>
        <v>10.276309750303426</v>
      </c>
      <c r="J208" s="1027">
        <f t="shared" si="163"/>
        <v>163.71293525470904</v>
      </c>
      <c r="K208" s="1027"/>
      <c r="L208" s="1027">
        <f t="shared" si="163"/>
        <v>148.3753142492765</v>
      </c>
      <c r="M208" s="1027">
        <f t="shared" si="163"/>
        <v>104.7910643974167</v>
      </c>
      <c r="N208" s="1027">
        <f t="shared" si="163"/>
        <v>443.39592992068265</v>
      </c>
      <c r="O208" s="1029">
        <f t="shared" si="163"/>
        <v>193.11845717964349</v>
      </c>
      <c r="P208" s="805"/>
      <c r="Q208" s="806"/>
    </row>
    <row r="209" spans="1:17" s="2" customFormat="1" ht="20.25" hidden="1">
      <c r="A209" s="1016" t="s">
        <v>312</v>
      </c>
      <c r="B209" s="1017">
        <f>+B142-B150</f>
        <v>-7539.097000000009</v>
      </c>
      <c r="C209" s="1018">
        <f aca="true" t="shared" si="164" ref="C209:O209">+C142-C150</f>
        <v>10048</v>
      </c>
      <c r="D209" s="1019">
        <f t="shared" si="164"/>
        <v>7071</v>
      </c>
      <c r="E209" s="1020">
        <f t="shared" si="164"/>
        <v>1797</v>
      </c>
      <c r="F209" s="1020">
        <f t="shared" si="164"/>
        <v>210</v>
      </c>
      <c r="G209" s="1020">
        <f t="shared" si="164"/>
        <v>27</v>
      </c>
      <c r="H209" s="1021"/>
      <c r="I209" s="1020">
        <f t="shared" si="164"/>
        <v>-249</v>
      </c>
      <c r="J209" s="1020">
        <f t="shared" si="164"/>
        <v>25</v>
      </c>
      <c r="K209" s="1020"/>
      <c r="L209" s="1020">
        <f t="shared" si="164"/>
        <v>8288</v>
      </c>
      <c r="M209" s="1020">
        <f t="shared" si="164"/>
        <v>55</v>
      </c>
      <c r="N209" s="1020">
        <f t="shared" si="164"/>
        <v>1706</v>
      </c>
      <c r="O209" s="1022">
        <f t="shared" si="164"/>
        <v>1760</v>
      </c>
      <c r="P209" s="805"/>
      <c r="Q209" s="806"/>
    </row>
    <row r="210" spans="1:17" s="2" customFormat="1" ht="21" hidden="1" thickBot="1">
      <c r="A210" s="1023" t="s">
        <v>313</v>
      </c>
      <c r="B210" s="1024">
        <f>+B142/B150*100</f>
        <v>95.07626891290235</v>
      </c>
      <c r="C210" s="1025">
        <f aca="true" t="shared" si="165" ref="C210:O210">+C142/C150*100</f>
        <v>166.96434521826058</v>
      </c>
      <c r="D210" s="1026">
        <f t="shared" si="165"/>
        <v>179.46729602157788</v>
      </c>
      <c r="E210" s="1027">
        <f t="shared" si="165"/>
        <v>180.22321428571428</v>
      </c>
      <c r="F210" s="1027">
        <f t="shared" si="165"/>
        <v>165.42056074766356</v>
      </c>
      <c r="G210" s="1027">
        <f t="shared" si="165"/>
        <v>109.8901098901099</v>
      </c>
      <c r="H210" s="1028"/>
      <c r="I210" s="1027">
        <f t="shared" si="165"/>
        <v>10.75268817204301</v>
      </c>
      <c r="J210" s="1027">
        <f t="shared" si="165"/>
        <v>171.42857142857142</v>
      </c>
      <c r="K210" s="1027"/>
      <c r="L210" s="1027">
        <f t="shared" si="165"/>
        <v>163.07938199254127</v>
      </c>
      <c r="M210" s="1027">
        <f t="shared" si="165"/>
        <v>103.9313795568263</v>
      </c>
      <c r="N210" s="1027">
        <f t="shared" si="165"/>
        <v>465.3104925053533</v>
      </c>
      <c r="O210" s="1029">
        <f t="shared" si="165"/>
        <v>194.31939978563773</v>
      </c>
      <c r="P210" s="805"/>
      <c r="Q210" s="806"/>
    </row>
    <row r="211" spans="1:17" s="2" customFormat="1" ht="21" hidden="1" thickBot="1">
      <c r="A211" s="978" t="s">
        <v>282</v>
      </c>
      <c r="B211" s="979">
        <f>+B143-B144</f>
        <v>-902.7819999999774</v>
      </c>
      <c r="C211" s="980">
        <f aca="true" t="shared" si="166" ref="C211:O211">+C143-C144</f>
        <v>729</v>
      </c>
      <c r="D211" s="981">
        <f t="shared" si="166"/>
        <v>-24</v>
      </c>
      <c r="E211" s="982">
        <f t="shared" si="166"/>
        <v>188</v>
      </c>
      <c r="F211" s="982">
        <f t="shared" si="166"/>
        <v>7</v>
      </c>
      <c r="G211" s="982">
        <f t="shared" si="166"/>
        <v>4</v>
      </c>
      <c r="H211" s="983">
        <f t="shared" si="166"/>
        <v>-6</v>
      </c>
      <c r="I211" s="982">
        <f t="shared" si="166"/>
        <v>-1</v>
      </c>
      <c r="J211" s="982">
        <f t="shared" si="166"/>
        <v>3</v>
      </c>
      <c r="K211" s="982"/>
      <c r="L211" s="982">
        <f t="shared" si="166"/>
        <v>170</v>
      </c>
      <c r="M211" s="982">
        <f t="shared" si="166"/>
        <v>109</v>
      </c>
      <c r="N211" s="982">
        <f t="shared" si="166"/>
        <v>451</v>
      </c>
      <c r="O211" s="984">
        <f t="shared" si="166"/>
        <v>560</v>
      </c>
      <c r="P211" s="805"/>
      <c r="Q211" s="806"/>
    </row>
    <row r="212" spans="1:17" s="2" customFormat="1" ht="21" hidden="1" thickBot="1">
      <c r="A212" s="985" t="s">
        <v>283</v>
      </c>
      <c r="B212" s="986">
        <f>+B143/B144*100</f>
        <v>99.3861257909092</v>
      </c>
      <c r="C212" s="987">
        <f aca="true" t="shared" si="167" ref="C212:O212">+C143/C144*100</f>
        <v>103.16296424852483</v>
      </c>
      <c r="D212" s="988">
        <f t="shared" si="167"/>
        <v>99.84582771246868</v>
      </c>
      <c r="E212" s="989">
        <f t="shared" si="167"/>
        <v>105.02136752136752</v>
      </c>
      <c r="F212" s="989">
        <f t="shared" si="167"/>
        <v>101.37524557956779</v>
      </c>
      <c r="G212" s="989">
        <f t="shared" si="167"/>
        <v>101.37931034482759</v>
      </c>
      <c r="H212" s="990">
        <f t="shared" si="167"/>
        <v>98.8</v>
      </c>
      <c r="I212" s="989">
        <f t="shared" si="167"/>
        <v>96.875</v>
      </c>
      <c r="J212" s="989">
        <f t="shared" si="167"/>
        <v>106</v>
      </c>
      <c r="K212" s="989"/>
      <c r="L212" s="989">
        <f t="shared" si="167"/>
        <v>100.82153385202726</v>
      </c>
      <c r="M212" s="989">
        <f t="shared" si="167"/>
        <v>108.79741727199355</v>
      </c>
      <c r="N212" s="989">
        <f t="shared" si="167"/>
        <v>140.44843049327355</v>
      </c>
      <c r="O212" s="991">
        <f t="shared" si="167"/>
        <v>123.7892948173322</v>
      </c>
      <c r="P212" s="805"/>
      <c r="Q212" s="806"/>
    </row>
    <row r="213" spans="1:17" s="2" customFormat="1" ht="21" hidden="1" thickBot="1">
      <c r="A213" s="978" t="s">
        <v>284</v>
      </c>
      <c r="B213" s="979">
        <f>+B143-B145</f>
        <v>-1448.6559999999881</v>
      </c>
      <c r="C213" s="980">
        <f aca="true" t="shared" si="168" ref="C213:O213">+C143-C145</f>
        <v>1862</v>
      </c>
      <c r="D213" s="981">
        <f t="shared" si="168"/>
        <v>653</v>
      </c>
      <c r="E213" s="982">
        <f t="shared" si="168"/>
        <v>508</v>
      </c>
      <c r="F213" s="982">
        <f t="shared" si="168"/>
        <v>114</v>
      </c>
      <c r="G213" s="982">
        <f t="shared" si="168"/>
        <v>24</v>
      </c>
      <c r="H213" s="983">
        <f t="shared" si="168"/>
        <v>56</v>
      </c>
      <c r="I213" s="982">
        <f t="shared" si="168"/>
        <v>3</v>
      </c>
      <c r="J213" s="982">
        <f t="shared" si="168"/>
        <v>-6</v>
      </c>
      <c r="K213" s="982"/>
      <c r="L213" s="982">
        <f t="shared" si="168"/>
        <v>1351</v>
      </c>
      <c r="M213" s="982">
        <f t="shared" si="168"/>
        <v>104</v>
      </c>
      <c r="N213" s="982">
        <f t="shared" si="168"/>
        <v>407</v>
      </c>
      <c r="O213" s="984">
        <f t="shared" si="168"/>
        <v>511</v>
      </c>
      <c r="P213" s="805"/>
      <c r="Q213" s="806"/>
    </row>
    <row r="214" spans="1:17" s="2" customFormat="1" ht="21" hidden="1" thickBot="1">
      <c r="A214" s="985" t="s">
        <v>285</v>
      </c>
      <c r="B214" s="986">
        <f>+B143/B145*100</f>
        <v>99.01858493602236</v>
      </c>
      <c r="C214" s="987">
        <f aca="true" t="shared" si="169" ref="C214:O214">+C143/C145*100</f>
        <v>108.49646360939995</v>
      </c>
      <c r="D214" s="988">
        <f t="shared" si="169"/>
        <v>104.38549361987913</v>
      </c>
      <c r="E214" s="989">
        <f t="shared" si="169"/>
        <v>114.83644859813084</v>
      </c>
      <c r="F214" s="989">
        <f t="shared" si="169"/>
        <v>128.3582089552239</v>
      </c>
      <c r="G214" s="989">
        <f t="shared" si="169"/>
        <v>108.88888888888889</v>
      </c>
      <c r="H214" s="990">
        <f t="shared" si="169"/>
        <v>112.78538812785388</v>
      </c>
      <c r="I214" s="989">
        <f t="shared" si="169"/>
        <v>110.71428571428572</v>
      </c>
      <c r="J214" s="989">
        <f t="shared" si="169"/>
        <v>89.83050847457628</v>
      </c>
      <c r="K214" s="989"/>
      <c r="L214" s="989">
        <f t="shared" si="169"/>
        <v>106.9239442394424</v>
      </c>
      <c r="M214" s="989">
        <f t="shared" si="169"/>
        <v>108.36012861736334</v>
      </c>
      <c r="N214" s="989">
        <f t="shared" si="169"/>
        <v>135.11647972389991</v>
      </c>
      <c r="O214" s="991">
        <f t="shared" si="169"/>
        <v>121.26508531002914</v>
      </c>
      <c r="P214" s="805"/>
      <c r="Q214" s="806"/>
    </row>
    <row r="215" spans="1:17" s="2" customFormat="1" ht="21" hidden="1" thickBot="1">
      <c r="A215" s="978" t="s">
        <v>286</v>
      </c>
      <c r="B215" s="979">
        <f aca="true" t="shared" si="170" ref="B215:G215">+B143-B146</f>
        <v>-2497.6029999999737</v>
      </c>
      <c r="C215" s="980">
        <f t="shared" si="170"/>
        <v>3037</v>
      </c>
      <c r="D215" s="981">
        <f t="shared" si="170"/>
        <v>1360</v>
      </c>
      <c r="E215" s="982">
        <f t="shared" si="170"/>
        <v>735</v>
      </c>
      <c r="F215" s="982">
        <f t="shared" si="170"/>
        <v>115</v>
      </c>
      <c r="G215" s="982">
        <f t="shared" si="170"/>
        <v>22</v>
      </c>
      <c r="H215" s="983"/>
      <c r="I215" s="982">
        <f aca="true" t="shared" si="171" ref="I215:O215">+I143-I146</f>
        <v>-19</v>
      </c>
      <c r="J215" s="982">
        <f t="shared" si="171"/>
        <v>-438</v>
      </c>
      <c r="K215" s="982"/>
      <c r="L215" s="982">
        <f t="shared" si="171"/>
        <v>2269</v>
      </c>
      <c r="M215" s="982">
        <f t="shared" si="171"/>
        <v>146</v>
      </c>
      <c r="N215" s="982">
        <f t="shared" si="171"/>
        <v>623</v>
      </c>
      <c r="O215" s="984">
        <f t="shared" si="171"/>
        <v>769</v>
      </c>
      <c r="P215" s="805"/>
      <c r="Q215" s="806"/>
    </row>
    <row r="216" spans="1:17" s="2" customFormat="1" ht="21" hidden="1" thickBot="1">
      <c r="A216" s="985" t="s">
        <v>287</v>
      </c>
      <c r="B216" s="986">
        <f aca="true" t="shared" si="172" ref="B216:G216">+B143/B146*100</f>
        <v>98.31989833244529</v>
      </c>
      <c r="C216" s="987">
        <f t="shared" si="172"/>
        <v>114.64320154291225</v>
      </c>
      <c r="D216" s="988">
        <f t="shared" si="172"/>
        <v>109.58894451103434</v>
      </c>
      <c r="E216" s="989">
        <f t="shared" si="172"/>
        <v>122.99030340944637</v>
      </c>
      <c r="F216" s="989">
        <f t="shared" si="172"/>
        <v>128.67830423940148</v>
      </c>
      <c r="G216" s="989">
        <f t="shared" si="172"/>
        <v>108.08823529411764</v>
      </c>
      <c r="H216" s="990"/>
      <c r="I216" s="989">
        <f aca="true" t="shared" si="173" ref="I216:O216">+I143/I146*100</f>
        <v>62</v>
      </c>
      <c r="J216" s="989">
        <f t="shared" si="173"/>
        <v>10.79429735234216</v>
      </c>
      <c r="K216" s="989"/>
      <c r="L216" s="989">
        <f t="shared" si="173"/>
        <v>112.20286113800151</v>
      </c>
      <c r="M216" s="989">
        <f t="shared" si="173"/>
        <v>112.14642262895174</v>
      </c>
      <c r="N216" s="989">
        <f t="shared" si="173"/>
        <v>166.06574761399787</v>
      </c>
      <c r="O216" s="991">
        <f t="shared" si="173"/>
        <v>135.85081585081585</v>
      </c>
      <c r="P216" s="805"/>
      <c r="Q216" s="806"/>
    </row>
    <row r="217" spans="1:17" s="2" customFormat="1" ht="21" hidden="1" thickBot="1">
      <c r="A217" s="978" t="s">
        <v>288</v>
      </c>
      <c r="B217" s="979">
        <f aca="true" t="shared" si="174" ref="B217:G217">+B143-B147</f>
        <v>-2754.3529999999737</v>
      </c>
      <c r="C217" s="980">
        <f t="shared" si="174"/>
        <v>4297</v>
      </c>
      <c r="D217" s="981">
        <f t="shared" si="174"/>
        <v>2801</v>
      </c>
      <c r="E217" s="982">
        <f t="shared" si="174"/>
        <v>999</v>
      </c>
      <c r="F217" s="982">
        <f t="shared" si="174"/>
        <v>116</v>
      </c>
      <c r="G217" s="982">
        <f t="shared" si="174"/>
        <v>19</v>
      </c>
      <c r="H217" s="983"/>
      <c r="I217" s="982">
        <f aca="true" t="shared" si="175" ref="I217:O217">+I143-I147</f>
        <v>-304</v>
      </c>
      <c r="J217" s="982">
        <f t="shared" si="175"/>
        <v>9</v>
      </c>
      <c r="K217" s="982"/>
      <c r="L217" s="982">
        <f t="shared" si="175"/>
        <v>3612</v>
      </c>
      <c r="M217" s="982">
        <f t="shared" si="175"/>
        <v>77</v>
      </c>
      <c r="N217" s="982">
        <f t="shared" si="175"/>
        <v>608</v>
      </c>
      <c r="O217" s="984">
        <f t="shared" si="175"/>
        <v>685</v>
      </c>
      <c r="P217" s="805"/>
      <c r="Q217" s="806"/>
    </row>
    <row r="218" spans="1:17" s="2" customFormat="1" ht="21" hidden="1" thickBot="1">
      <c r="A218" s="985" t="s">
        <v>289</v>
      </c>
      <c r="B218" s="986">
        <f aca="true" t="shared" si="176" ref="B218:G218">+B143/B147*100</f>
        <v>98.15038080987615</v>
      </c>
      <c r="C218" s="987">
        <f t="shared" si="176"/>
        <v>122.05852156057495</v>
      </c>
      <c r="D218" s="988">
        <f t="shared" si="176"/>
        <v>121.98242034217547</v>
      </c>
      <c r="E218" s="989">
        <f t="shared" si="176"/>
        <v>134.06068871462665</v>
      </c>
      <c r="F218" s="989">
        <f t="shared" si="176"/>
        <v>129</v>
      </c>
      <c r="G218" s="989">
        <f t="shared" si="176"/>
        <v>106.9090909090909</v>
      </c>
      <c r="H218" s="990"/>
      <c r="I218" s="989">
        <f aca="true" t="shared" si="177" ref="I218:O218">+I143/I147*100</f>
        <v>9.253731343283581</v>
      </c>
      <c r="J218" s="989">
        <f t="shared" si="177"/>
        <v>120.45454545454545</v>
      </c>
      <c r="K218" s="989"/>
      <c r="L218" s="989">
        <f t="shared" si="177"/>
        <v>120.93791664251347</v>
      </c>
      <c r="M218" s="989">
        <f t="shared" si="177"/>
        <v>106.05822187254131</v>
      </c>
      <c r="N218" s="989">
        <f t="shared" si="177"/>
        <v>163.46555323590815</v>
      </c>
      <c r="O218" s="991">
        <f t="shared" si="177"/>
        <v>130.7312696276357</v>
      </c>
      <c r="P218" s="805"/>
      <c r="Q218" s="806"/>
    </row>
    <row r="219" spans="1:17" s="2" customFormat="1" ht="21" hidden="1" thickBot="1">
      <c r="A219" s="978" t="s">
        <v>290</v>
      </c>
      <c r="B219" s="979">
        <f aca="true" t="shared" si="178" ref="B219:G219">+B143-B148</f>
        <v>-4716.578999999998</v>
      </c>
      <c r="C219" s="980">
        <f t="shared" si="178"/>
        <v>5552</v>
      </c>
      <c r="D219" s="981">
        <f t="shared" si="178"/>
        <v>4571</v>
      </c>
      <c r="E219" s="982">
        <f t="shared" si="178"/>
        <v>1187</v>
      </c>
      <c r="F219" s="982">
        <f t="shared" si="178"/>
        <v>122</v>
      </c>
      <c r="G219" s="982">
        <f t="shared" si="178"/>
        <v>20</v>
      </c>
      <c r="H219" s="983"/>
      <c r="I219" s="982">
        <f aca="true" t="shared" si="179" ref="I219:O219">+I143-I148</f>
        <v>-285</v>
      </c>
      <c r="J219" s="982">
        <f t="shared" si="179"/>
        <v>15</v>
      </c>
      <c r="K219" s="982"/>
      <c r="L219" s="982">
        <f t="shared" si="179"/>
        <v>4805</v>
      </c>
      <c r="M219" s="982">
        <f t="shared" si="179"/>
        <v>-66</v>
      </c>
      <c r="N219" s="982">
        <f t="shared" si="179"/>
        <v>813</v>
      </c>
      <c r="O219" s="984">
        <f t="shared" si="179"/>
        <v>747</v>
      </c>
      <c r="P219" s="805"/>
      <c r="Q219" s="806"/>
    </row>
    <row r="220" spans="1:17" s="2" customFormat="1" ht="21" hidden="1" thickBot="1">
      <c r="A220" s="985" t="s">
        <v>295</v>
      </c>
      <c r="B220" s="986">
        <f aca="true" t="shared" si="180" ref="B220:G220">+B143/B148*100</f>
        <v>96.87388768951097</v>
      </c>
      <c r="C220" s="987">
        <f t="shared" si="180"/>
        <v>130.4636488340192</v>
      </c>
      <c r="D220" s="988">
        <f t="shared" si="180"/>
        <v>141.66059059423986</v>
      </c>
      <c r="E220" s="989">
        <f t="shared" si="180"/>
        <v>143.24225865209473</v>
      </c>
      <c r="F220" s="989">
        <f t="shared" si="180"/>
        <v>130.96446700507613</v>
      </c>
      <c r="G220" s="989">
        <f t="shared" si="180"/>
        <v>107.2992700729927</v>
      </c>
      <c r="H220" s="990"/>
      <c r="I220" s="989">
        <f aca="true" t="shared" si="181" ref="I220:O220">+I143/I148*100</f>
        <v>9.81012658227848</v>
      </c>
      <c r="J220" s="989">
        <f t="shared" si="181"/>
        <v>139.4736842105263</v>
      </c>
      <c r="K220" s="989"/>
      <c r="L220" s="989">
        <f t="shared" si="181"/>
        <v>129.9227799227799</v>
      </c>
      <c r="M220" s="989">
        <f t="shared" si="181"/>
        <v>95.33239038189534</v>
      </c>
      <c r="N220" s="989">
        <f t="shared" si="181"/>
        <v>207.96812749003982</v>
      </c>
      <c r="O220" s="991">
        <f t="shared" si="181"/>
        <v>134.47161975080758</v>
      </c>
      <c r="P220" s="805"/>
      <c r="Q220" s="806"/>
    </row>
    <row r="221" spans="1:17" s="2" customFormat="1" ht="21" hidden="1" thickBot="1">
      <c r="A221" s="978" t="s">
        <v>291</v>
      </c>
      <c r="B221" s="979">
        <f aca="true" t="shared" si="182" ref="B221:G221">+B143-B149</f>
        <v>-5898.753999999986</v>
      </c>
      <c r="C221" s="980">
        <f t="shared" si="182"/>
        <v>7458.3144743349785</v>
      </c>
      <c r="D221" s="981">
        <f t="shared" si="182"/>
        <v>5757.085030034603</v>
      </c>
      <c r="E221" s="982">
        <f t="shared" si="182"/>
        <v>1415.6716175273787</v>
      </c>
      <c r="F221" s="982">
        <f t="shared" si="182"/>
        <v>182.3676262915415</v>
      </c>
      <c r="G221" s="982">
        <f t="shared" si="182"/>
        <v>18.266463181611243</v>
      </c>
      <c r="H221" s="983"/>
      <c r="I221" s="982">
        <f aca="true" t="shared" si="183" ref="I221:O221">+I143-I149</f>
        <v>-260.9335902570881</v>
      </c>
      <c r="J221" s="982">
        <f t="shared" si="183"/>
        <v>16.350483022828733</v>
      </c>
      <c r="K221" s="982"/>
      <c r="L221" s="982">
        <f t="shared" si="183"/>
        <v>6421.918538159402</v>
      </c>
      <c r="M221" s="982">
        <f t="shared" si="183"/>
        <v>-39.522885048435455</v>
      </c>
      <c r="N221" s="982">
        <f t="shared" si="183"/>
        <v>1075.91882122402</v>
      </c>
      <c r="O221" s="984">
        <f t="shared" si="183"/>
        <v>1036.3959361755844</v>
      </c>
      <c r="P221" s="805"/>
      <c r="Q221" s="806"/>
    </row>
    <row r="222" spans="1:17" s="2" customFormat="1" ht="21" hidden="1" thickBot="1">
      <c r="A222" s="985" t="s">
        <v>292</v>
      </c>
      <c r="B222" s="986">
        <f aca="true" t="shared" si="184" ref="B222:G222">+B143/B149*100</f>
        <v>96.1207465523251</v>
      </c>
      <c r="C222" s="987">
        <f t="shared" si="184"/>
        <v>145.7041375214015</v>
      </c>
      <c r="D222" s="988">
        <f t="shared" si="184"/>
        <v>158.83031936925732</v>
      </c>
      <c r="E222" s="989">
        <f t="shared" si="184"/>
        <v>156.25941460535037</v>
      </c>
      <c r="F222" s="989">
        <f t="shared" si="184"/>
        <v>154.66125012523568</v>
      </c>
      <c r="G222" s="989">
        <f t="shared" si="184"/>
        <v>106.62467953386547</v>
      </c>
      <c r="H222" s="990"/>
      <c r="I222" s="989">
        <f aca="true" t="shared" si="185" ref="I222:O222">+I143/I149*100</f>
        <v>10.618853408646874</v>
      </c>
      <c r="J222" s="989">
        <f t="shared" si="185"/>
        <v>144.61309280832631</v>
      </c>
      <c r="K222" s="989"/>
      <c r="L222" s="989">
        <f t="shared" si="185"/>
        <v>144.4697895730926</v>
      </c>
      <c r="M222" s="989">
        <f t="shared" si="185"/>
        <v>97.1515507618416</v>
      </c>
      <c r="N222" s="989">
        <f t="shared" si="185"/>
        <v>319.5388984149973</v>
      </c>
      <c r="O222" s="991">
        <f t="shared" si="185"/>
        <v>155.19778936058498</v>
      </c>
      <c r="P222" s="805"/>
      <c r="Q222" s="806"/>
    </row>
    <row r="223" spans="1:17" s="2" customFormat="1" ht="21" hidden="1" thickBot="1">
      <c r="A223" s="978" t="s">
        <v>293</v>
      </c>
      <c r="B223" s="979">
        <f aca="true" t="shared" si="186" ref="B223:G223">+B143-B150</f>
        <v>-6957.315999999992</v>
      </c>
      <c r="C223" s="980">
        <f t="shared" si="186"/>
        <v>8772</v>
      </c>
      <c r="D223" s="981">
        <f t="shared" si="186"/>
        <v>6645</v>
      </c>
      <c r="E223" s="982">
        <f t="shared" si="186"/>
        <v>1692</v>
      </c>
      <c r="F223" s="982">
        <f t="shared" si="186"/>
        <v>195</v>
      </c>
      <c r="G223" s="982">
        <f t="shared" si="186"/>
        <v>21</v>
      </c>
      <c r="H223" s="983"/>
      <c r="I223" s="982">
        <f aca="true" t="shared" si="187" ref="I223:O223">+I143-I150</f>
        <v>-248</v>
      </c>
      <c r="J223" s="982">
        <f t="shared" si="187"/>
        <v>18</v>
      </c>
      <c r="K223" s="982"/>
      <c r="L223" s="982">
        <f t="shared" si="187"/>
        <v>7724</v>
      </c>
      <c r="M223" s="982">
        <f t="shared" si="187"/>
        <v>-51</v>
      </c>
      <c r="N223" s="982">
        <f t="shared" si="187"/>
        <v>1099</v>
      </c>
      <c r="O223" s="984">
        <f t="shared" si="187"/>
        <v>1048</v>
      </c>
      <c r="P223" s="805"/>
      <c r="Q223" s="806"/>
    </row>
    <row r="224" spans="1:17" s="2" customFormat="1" ht="21" hidden="1" thickBot="1">
      <c r="A224" s="985" t="s">
        <v>294</v>
      </c>
      <c r="B224" s="986">
        <f aca="true" t="shared" si="188" ref="B224:G224">+B143/B150*100</f>
        <v>95.45622598144556</v>
      </c>
      <c r="C224" s="987">
        <f t="shared" si="188"/>
        <v>158.46051316227926</v>
      </c>
      <c r="D224" s="988">
        <f t="shared" si="188"/>
        <v>174.67970330411327</v>
      </c>
      <c r="E224" s="989">
        <f t="shared" si="188"/>
        <v>175.53571428571428</v>
      </c>
      <c r="F224" s="989">
        <f t="shared" si="188"/>
        <v>160.74766355140187</v>
      </c>
      <c r="G224" s="989">
        <f t="shared" si="188"/>
        <v>107.6923076923077</v>
      </c>
      <c r="H224" s="990"/>
      <c r="I224" s="989">
        <f aca="true" t="shared" si="189" ref="I224:O224">+I143/I150*100</f>
        <v>11.11111111111111</v>
      </c>
      <c r="J224" s="989">
        <f t="shared" si="189"/>
        <v>151.42857142857142</v>
      </c>
      <c r="K224" s="989"/>
      <c r="L224" s="989">
        <f t="shared" si="189"/>
        <v>158.786817870462</v>
      </c>
      <c r="M224" s="989">
        <f t="shared" si="189"/>
        <v>96.35453895639743</v>
      </c>
      <c r="N224" s="989">
        <f t="shared" si="189"/>
        <v>335.33190578158457</v>
      </c>
      <c r="O224" s="991">
        <f t="shared" si="189"/>
        <v>156.16291532690246</v>
      </c>
      <c r="P224" s="805"/>
      <c r="Q224" s="806"/>
    </row>
    <row r="225" spans="1:17" s="908" customFormat="1" ht="21" hidden="1" thickBot="1">
      <c r="A225" s="884" t="s">
        <v>256</v>
      </c>
      <c r="B225" s="885">
        <f>+B144-B145</f>
        <v>-545.8740000000107</v>
      </c>
      <c r="C225" s="886">
        <f aca="true" t="shared" si="190" ref="C225:O225">+C144-C145</f>
        <v>1133</v>
      </c>
      <c r="D225" s="887">
        <f t="shared" si="190"/>
        <v>677</v>
      </c>
      <c r="E225" s="888">
        <f t="shared" si="190"/>
        <v>320</v>
      </c>
      <c r="F225" s="888">
        <f t="shared" si="190"/>
        <v>107</v>
      </c>
      <c r="G225" s="888">
        <f t="shared" si="190"/>
        <v>20</v>
      </c>
      <c r="H225" s="889">
        <f t="shared" si="190"/>
        <v>62</v>
      </c>
      <c r="I225" s="888">
        <f t="shared" si="190"/>
        <v>4</v>
      </c>
      <c r="J225" s="888">
        <f t="shared" si="190"/>
        <v>-9</v>
      </c>
      <c r="K225" s="888"/>
      <c r="L225" s="888">
        <f t="shared" si="190"/>
        <v>1181</v>
      </c>
      <c r="M225" s="888">
        <f t="shared" si="190"/>
        <v>-5</v>
      </c>
      <c r="N225" s="888">
        <f t="shared" si="190"/>
        <v>-44</v>
      </c>
      <c r="O225" s="890">
        <f t="shared" si="190"/>
        <v>-49</v>
      </c>
      <c r="P225" s="906"/>
      <c r="Q225" s="907"/>
    </row>
    <row r="226" spans="1:17" s="908" customFormat="1" ht="21" hidden="1" thickBot="1">
      <c r="A226" s="891" t="s">
        <v>257</v>
      </c>
      <c r="B226" s="892">
        <f>+B144/B145*100</f>
        <v>99.63018897058117</v>
      </c>
      <c r="C226" s="893">
        <f aca="true" t="shared" si="191" ref="C226:O226">+C144/C145*100</f>
        <v>105.16997490303446</v>
      </c>
      <c r="D226" s="894">
        <f t="shared" si="191"/>
        <v>104.5466756212223</v>
      </c>
      <c r="E226" s="895">
        <f t="shared" si="191"/>
        <v>109.34579439252336</v>
      </c>
      <c r="F226" s="895">
        <f t="shared" si="191"/>
        <v>126.61691542288558</v>
      </c>
      <c r="G226" s="895">
        <f t="shared" si="191"/>
        <v>107.40740740740742</v>
      </c>
      <c r="H226" s="896">
        <f t="shared" si="191"/>
        <v>114.15525114155251</v>
      </c>
      <c r="I226" s="895">
        <f t="shared" si="191"/>
        <v>114.28571428571428</v>
      </c>
      <c r="J226" s="895">
        <f t="shared" si="191"/>
        <v>84.7457627118644</v>
      </c>
      <c r="K226" s="895"/>
      <c r="L226" s="895">
        <f t="shared" si="191"/>
        <v>106.05268552685527</v>
      </c>
      <c r="M226" s="895">
        <f t="shared" si="191"/>
        <v>99.59807073954984</v>
      </c>
      <c r="N226" s="895">
        <f t="shared" si="191"/>
        <v>96.20362381363245</v>
      </c>
      <c r="O226" s="897">
        <f t="shared" si="191"/>
        <v>97.96088223054515</v>
      </c>
      <c r="P226" s="906"/>
      <c r="Q226" s="907"/>
    </row>
    <row r="227" spans="1:17" s="908" customFormat="1" ht="21" hidden="1" thickBot="1">
      <c r="A227" s="884" t="s">
        <v>258</v>
      </c>
      <c r="B227" s="885">
        <f>+B144-B146</f>
        <v>-1594.8209999999963</v>
      </c>
      <c r="C227" s="886">
        <f aca="true" t="shared" si="192" ref="C227:O227">+C144-C146</f>
        <v>2308</v>
      </c>
      <c r="D227" s="887">
        <f t="shared" si="192"/>
        <v>1384</v>
      </c>
      <c r="E227" s="888">
        <f t="shared" si="192"/>
        <v>547</v>
      </c>
      <c r="F227" s="888">
        <f t="shared" si="192"/>
        <v>108</v>
      </c>
      <c r="G227" s="888">
        <f t="shared" si="192"/>
        <v>18</v>
      </c>
      <c r="H227" s="889"/>
      <c r="I227" s="888">
        <f t="shared" si="192"/>
        <v>-18</v>
      </c>
      <c r="J227" s="888">
        <f t="shared" si="192"/>
        <v>-441</v>
      </c>
      <c r="K227" s="888"/>
      <c r="L227" s="888">
        <f t="shared" si="192"/>
        <v>2099</v>
      </c>
      <c r="M227" s="888">
        <f t="shared" si="192"/>
        <v>37</v>
      </c>
      <c r="N227" s="888">
        <f t="shared" si="192"/>
        <v>172</v>
      </c>
      <c r="O227" s="890">
        <f t="shared" si="192"/>
        <v>209</v>
      </c>
      <c r="P227" s="906"/>
      <c r="Q227" s="907"/>
    </row>
    <row r="228" spans="1:17" s="908" customFormat="1" ht="21" hidden="1" thickBot="1">
      <c r="A228" s="891" t="s">
        <v>259</v>
      </c>
      <c r="B228" s="892">
        <f>+B144/B146*100</f>
        <v>98.92718681810068</v>
      </c>
      <c r="C228" s="893">
        <f aca="true" t="shared" si="193" ref="C228:O228">+C144/C146*100</f>
        <v>111.12825458052073</v>
      </c>
      <c r="D228" s="894">
        <f t="shared" si="193"/>
        <v>109.75816117887611</v>
      </c>
      <c r="E228" s="895">
        <f t="shared" si="193"/>
        <v>117.10979042852674</v>
      </c>
      <c r="F228" s="895">
        <f t="shared" si="193"/>
        <v>126.93266832917706</v>
      </c>
      <c r="G228" s="895">
        <f t="shared" si="193"/>
        <v>106.61764705882352</v>
      </c>
      <c r="H228" s="896"/>
      <c r="I228" s="895">
        <f t="shared" si="193"/>
        <v>64</v>
      </c>
      <c r="J228" s="895">
        <f t="shared" si="193"/>
        <v>10.183299389002038</v>
      </c>
      <c r="K228" s="895"/>
      <c r="L228" s="895">
        <f t="shared" si="193"/>
        <v>111.28858771646767</v>
      </c>
      <c r="M228" s="895">
        <f t="shared" si="193"/>
        <v>103.07820299500831</v>
      </c>
      <c r="N228" s="895">
        <f t="shared" si="193"/>
        <v>118.23966065747614</v>
      </c>
      <c r="O228" s="897">
        <f t="shared" si="193"/>
        <v>109.74358974358975</v>
      </c>
      <c r="P228" s="906"/>
      <c r="Q228" s="907"/>
    </row>
    <row r="229" spans="1:17" s="908" customFormat="1" ht="21" hidden="1" thickBot="1">
      <c r="A229" s="884" t="s">
        <v>260</v>
      </c>
      <c r="B229" s="885">
        <f>+B144-B147</f>
        <v>-1851.5709999999963</v>
      </c>
      <c r="C229" s="886">
        <f aca="true" t="shared" si="194" ref="C229:O229">+C144-C147</f>
        <v>3568</v>
      </c>
      <c r="D229" s="887">
        <f t="shared" si="194"/>
        <v>2825</v>
      </c>
      <c r="E229" s="888">
        <f t="shared" si="194"/>
        <v>811</v>
      </c>
      <c r="F229" s="888">
        <f t="shared" si="194"/>
        <v>109</v>
      </c>
      <c r="G229" s="888">
        <f t="shared" si="194"/>
        <v>15</v>
      </c>
      <c r="H229" s="889"/>
      <c r="I229" s="888">
        <f t="shared" si="194"/>
        <v>-303</v>
      </c>
      <c r="J229" s="888">
        <f t="shared" si="194"/>
        <v>6</v>
      </c>
      <c r="K229" s="888"/>
      <c r="L229" s="888">
        <f t="shared" si="194"/>
        <v>3442</v>
      </c>
      <c r="M229" s="888">
        <f t="shared" si="194"/>
        <v>-32</v>
      </c>
      <c r="N229" s="888">
        <f t="shared" si="194"/>
        <v>157</v>
      </c>
      <c r="O229" s="890">
        <f t="shared" si="194"/>
        <v>125</v>
      </c>
      <c r="P229" s="906"/>
      <c r="Q229" s="907"/>
    </row>
    <row r="230" spans="1:17" s="908" customFormat="1" ht="21" hidden="1" thickBot="1">
      <c r="A230" s="891" t="s">
        <v>261</v>
      </c>
      <c r="B230" s="892">
        <f>+B144/B147*100</f>
        <v>98.75662224359884</v>
      </c>
      <c r="C230" s="893">
        <f aca="true" t="shared" si="195" ref="C230:O230">+C144/C147*100</f>
        <v>118.31622176591377</v>
      </c>
      <c r="D230" s="894">
        <f t="shared" si="195"/>
        <v>122.17077381886673</v>
      </c>
      <c r="E230" s="895">
        <f t="shared" si="195"/>
        <v>127.6508694169792</v>
      </c>
      <c r="F230" s="895">
        <f t="shared" si="195"/>
        <v>127.25</v>
      </c>
      <c r="G230" s="895">
        <f t="shared" si="195"/>
        <v>105.45454545454544</v>
      </c>
      <c r="H230" s="896"/>
      <c r="I230" s="895">
        <f t="shared" si="195"/>
        <v>9.55223880597015</v>
      </c>
      <c r="J230" s="895">
        <f t="shared" si="195"/>
        <v>113.63636363636364</v>
      </c>
      <c r="K230" s="895"/>
      <c r="L230" s="895">
        <f t="shared" si="195"/>
        <v>119.95246652367979</v>
      </c>
      <c r="M230" s="895">
        <f t="shared" si="195"/>
        <v>97.4822974036192</v>
      </c>
      <c r="N230" s="895">
        <f t="shared" si="195"/>
        <v>116.38830897703549</v>
      </c>
      <c r="O230" s="897">
        <f t="shared" si="195"/>
        <v>105.60789591745177</v>
      </c>
      <c r="P230" s="906"/>
      <c r="Q230" s="907"/>
    </row>
    <row r="231" spans="1:17" s="908" customFormat="1" ht="21" hidden="1" thickBot="1">
      <c r="A231" s="884" t="s">
        <v>262</v>
      </c>
      <c r="B231" s="885">
        <f>+B144-B148</f>
        <v>-3813.7970000000205</v>
      </c>
      <c r="C231" s="886">
        <f aca="true" t="shared" si="196" ref="C231:O231">+C144-C148</f>
        <v>4823</v>
      </c>
      <c r="D231" s="887">
        <f t="shared" si="196"/>
        <v>4595</v>
      </c>
      <c r="E231" s="888">
        <f t="shared" si="196"/>
        <v>999</v>
      </c>
      <c r="F231" s="888">
        <f t="shared" si="196"/>
        <v>115</v>
      </c>
      <c r="G231" s="888">
        <f t="shared" si="196"/>
        <v>16</v>
      </c>
      <c r="H231" s="889"/>
      <c r="I231" s="888">
        <f t="shared" si="196"/>
        <v>-284</v>
      </c>
      <c r="J231" s="888">
        <f t="shared" si="196"/>
        <v>12</v>
      </c>
      <c r="K231" s="888"/>
      <c r="L231" s="888">
        <f t="shared" si="196"/>
        <v>4635</v>
      </c>
      <c r="M231" s="888">
        <f t="shared" si="196"/>
        <v>-175</v>
      </c>
      <c r="N231" s="888">
        <f t="shared" si="196"/>
        <v>362</v>
      </c>
      <c r="O231" s="890">
        <f t="shared" si="196"/>
        <v>187</v>
      </c>
      <c r="P231" s="906"/>
      <c r="Q231" s="907"/>
    </row>
    <row r="232" spans="1:17" s="908" customFormat="1" ht="21" hidden="1" thickBot="1">
      <c r="A232" s="891" t="s">
        <v>263</v>
      </c>
      <c r="B232" s="892">
        <f>+B144/B148*100</f>
        <v>97.47224466050368</v>
      </c>
      <c r="C232" s="893">
        <f aca="true" t="shared" si="197" ref="C232:O232">+C144/C148*100</f>
        <v>126.4636488340192</v>
      </c>
      <c r="D232" s="894">
        <f t="shared" si="197"/>
        <v>141.8793292016041</v>
      </c>
      <c r="E232" s="895">
        <f t="shared" si="197"/>
        <v>136.3934426229508</v>
      </c>
      <c r="F232" s="895">
        <f t="shared" si="197"/>
        <v>129.18781725888323</v>
      </c>
      <c r="G232" s="895">
        <f t="shared" si="197"/>
        <v>105.83941605839415</v>
      </c>
      <c r="H232" s="896"/>
      <c r="I232" s="895">
        <f t="shared" si="197"/>
        <v>10.126582278481013</v>
      </c>
      <c r="J232" s="895">
        <f t="shared" si="197"/>
        <v>131.57894736842107</v>
      </c>
      <c r="K232" s="895"/>
      <c r="L232" s="895">
        <f t="shared" si="197"/>
        <v>128.864117573795</v>
      </c>
      <c r="M232" s="895">
        <f t="shared" si="197"/>
        <v>87.62376237623762</v>
      </c>
      <c r="N232" s="895">
        <f t="shared" si="197"/>
        <v>148.07436918990703</v>
      </c>
      <c r="O232" s="897">
        <f t="shared" si="197"/>
        <v>108.62944162436547</v>
      </c>
      <c r="P232" s="906"/>
      <c r="Q232" s="907"/>
    </row>
    <row r="233" spans="1:17" s="908" customFormat="1" ht="21" hidden="1" thickBot="1">
      <c r="A233" s="884" t="s">
        <v>264</v>
      </c>
      <c r="B233" s="885">
        <f>+B144-B149</f>
        <v>-4995.972000000009</v>
      </c>
      <c r="C233" s="886">
        <f aca="true" t="shared" si="198" ref="C233:O233">+C144-C149</f>
        <v>6729.3144743349785</v>
      </c>
      <c r="D233" s="887">
        <f t="shared" si="198"/>
        <v>5781.085030034603</v>
      </c>
      <c r="E233" s="888">
        <f t="shared" si="198"/>
        <v>1227.6716175273787</v>
      </c>
      <c r="F233" s="888">
        <f t="shared" si="198"/>
        <v>175.3676262915415</v>
      </c>
      <c r="G233" s="888">
        <f t="shared" si="198"/>
        <v>14.266463181611243</v>
      </c>
      <c r="H233" s="889"/>
      <c r="I233" s="888">
        <f t="shared" si="198"/>
        <v>-259.9335902570881</v>
      </c>
      <c r="J233" s="888">
        <f t="shared" si="198"/>
        <v>13.350483022828733</v>
      </c>
      <c r="K233" s="888"/>
      <c r="L233" s="888">
        <f t="shared" si="198"/>
        <v>6251.918538159402</v>
      </c>
      <c r="M233" s="888">
        <f t="shared" si="198"/>
        <v>-148.52288504843546</v>
      </c>
      <c r="N233" s="888">
        <f t="shared" si="198"/>
        <v>624.9188212240199</v>
      </c>
      <c r="O233" s="890">
        <f t="shared" si="198"/>
        <v>476.39593617558444</v>
      </c>
      <c r="P233" s="906"/>
      <c r="Q233" s="907"/>
    </row>
    <row r="234" spans="1:17" s="908" customFormat="1" ht="21" hidden="1" thickBot="1">
      <c r="A234" s="891" t="s">
        <v>265</v>
      </c>
      <c r="B234" s="892">
        <f>+B144/B149*100</f>
        <v>96.71445162732886</v>
      </c>
      <c r="C234" s="893">
        <f aca="true" t="shared" si="199" ref="C234:O234">+C144/C149*100</f>
        <v>141.23686594579894</v>
      </c>
      <c r="D234" s="894">
        <f t="shared" si="199"/>
        <v>159.07556981414325</v>
      </c>
      <c r="E234" s="895">
        <f t="shared" si="199"/>
        <v>148.7882116689806</v>
      </c>
      <c r="F234" s="895">
        <f t="shared" si="199"/>
        <v>152.5631323909786</v>
      </c>
      <c r="G234" s="895">
        <f t="shared" si="199"/>
        <v>105.1740036218401</v>
      </c>
      <c r="H234" s="896"/>
      <c r="I234" s="895">
        <f t="shared" si="199"/>
        <v>10.961397066990322</v>
      </c>
      <c r="J234" s="895">
        <f t="shared" si="199"/>
        <v>136.42744604559087</v>
      </c>
      <c r="K234" s="895"/>
      <c r="L234" s="895">
        <f t="shared" si="199"/>
        <v>143.2925924189237</v>
      </c>
      <c r="M234" s="895">
        <f t="shared" si="199"/>
        <v>89.29582447620308</v>
      </c>
      <c r="N234" s="895">
        <f t="shared" si="199"/>
        <v>227.51332805410084</v>
      </c>
      <c r="O234" s="897">
        <f t="shared" si="199"/>
        <v>125.37254500851648</v>
      </c>
      <c r="P234" s="906"/>
      <c r="Q234" s="907"/>
    </row>
    <row r="235" spans="1:17" s="908" customFormat="1" ht="21" hidden="1" thickBot="1">
      <c r="A235" s="884" t="s">
        <v>266</v>
      </c>
      <c r="B235" s="885">
        <f>+B144-B150</f>
        <v>-6054.534000000014</v>
      </c>
      <c r="C235" s="886">
        <f aca="true" t="shared" si="200" ref="C235:O235">+C144-C150</f>
        <v>8043</v>
      </c>
      <c r="D235" s="887">
        <f t="shared" si="200"/>
        <v>6669</v>
      </c>
      <c r="E235" s="888">
        <f t="shared" si="200"/>
        <v>1504</v>
      </c>
      <c r="F235" s="888">
        <f t="shared" si="200"/>
        <v>188</v>
      </c>
      <c r="G235" s="888">
        <f t="shared" si="200"/>
        <v>17</v>
      </c>
      <c r="H235" s="889"/>
      <c r="I235" s="888">
        <f t="shared" si="200"/>
        <v>-247</v>
      </c>
      <c r="J235" s="888">
        <f t="shared" si="200"/>
        <v>15</v>
      </c>
      <c r="K235" s="888"/>
      <c r="L235" s="888">
        <f t="shared" si="200"/>
        <v>7554</v>
      </c>
      <c r="M235" s="888">
        <f t="shared" si="200"/>
        <v>-160</v>
      </c>
      <c r="N235" s="888">
        <f t="shared" si="200"/>
        <v>648</v>
      </c>
      <c r="O235" s="890">
        <f t="shared" si="200"/>
        <v>488</v>
      </c>
      <c r="P235" s="906"/>
      <c r="Q235" s="907"/>
    </row>
    <row r="236" spans="1:17" s="908" customFormat="1" ht="21" hidden="1" thickBot="1">
      <c r="A236" s="891" t="s">
        <v>267</v>
      </c>
      <c r="B236" s="892">
        <f>+B144/B150*100</f>
        <v>96.0458265394795</v>
      </c>
      <c r="C236" s="893">
        <f aca="true" t="shared" si="201" ref="C236:O236">+C144/C150*100</f>
        <v>153.60213262245918</v>
      </c>
      <c r="D236" s="894">
        <f t="shared" si="201"/>
        <v>174.9494268374916</v>
      </c>
      <c r="E236" s="895">
        <f t="shared" si="201"/>
        <v>167.14285714285714</v>
      </c>
      <c r="F236" s="895">
        <f t="shared" si="201"/>
        <v>158.5669781931464</v>
      </c>
      <c r="G236" s="895">
        <f t="shared" si="201"/>
        <v>106.22710622710623</v>
      </c>
      <c r="H236" s="896"/>
      <c r="I236" s="895">
        <f t="shared" si="201"/>
        <v>11.469534050179211</v>
      </c>
      <c r="J236" s="895">
        <f t="shared" si="201"/>
        <v>142.85714285714286</v>
      </c>
      <c r="K236" s="895"/>
      <c r="L236" s="895">
        <f t="shared" si="201"/>
        <v>157.49295989040263</v>
      </c>
      <c r="M236" s="895">
        <f t="shared" si="201"/>
        <v>88.56325947105074</v>
      </c>
      <c r="N236" s="895">
        <f t="shared" si="201"/>
        <v>238.7580299785867</v>
      </c>
      <c r="O236" s="897">
        <f t="shared" si="201"/>
        <v>126.15219721329045</v>
      </c>
      <c r="P236" s="906"/>
      <c r="Q236" s="907"/>
    </row>
    <row r="237" spans="1:17" s="908" customFormat="1" ht="21" hidden="1" thickBot="1">
      <c r="A237" s="884" t="s">
        <v>222</v>
      </c>
      <c r="B237" s="885">
        <f>+B145-B146</f>
        <v>-1048.9469999999856</v>
      </c>
      <c r="C237" s="886">
        <f aca="true" t="shared" si="202" ref="C237:O237">+C145-C146</f>
        <v>1175</v>
      </c>
      <c r="D237" s="887">
        <f t="shared" si="202"/>
        <v>707</v>
      </c>
      <c r="E237" s="888">
        <f t="shared" si="202"/>
        <v>227</v>
      </c>
      <c r="F237" s="888">
        <f t="shared" si="202"/>
        <v>1</v>
      </c>
      <c r="G237" s="888">
        <f t="shared" si="202"/>
        <v>-2</v>
      </c>
      <c r="H237" s="889" t="e">
        <f t="shared" si="202"/>
        <v>#VALUE!</v>
      </c>
      <c r="I237" s="888">
        <f t="shared" si="202"/>
        <v>-22</v>
      </c>
      <c r="J237" s="888">
        <f t="shared" si="202"/>
        <v>-432</v>
      </c>
      <c r="K237" s="888"/>
      <c r="L237" s="888">
        <f t="shared" si="202"/>
        <v>918</v>
      </c>
      <c r="M237" s="888">
        <f t="shared" si="202"/>
        <v>42</v>
      </c>
      <c r="N237" s="888">
        <f t="shared" si="202"/>
        <v>216</v>
      </c>
      <c r="O237" s="890">
        <f t="shared" si="202"/>
        <v>258</v>
      </c>
      <c r="P237" s="906"/>
      <c r="Q237" s="907"/>
    </row>
    <row r="238" spans="1:17" s="908" customFormat="1" ht="21" hidden="1" thickBot="1">
      <c r="A238" s="891" t="s">
        <v>223</v>
      </c>
      <c r="B238" s="892">
        <f>+B145/B146*100</f>
        <v>99.29438841806464</v>
      </c>
      <c r="C238" s="893">
        <f aca="true" t="shared" si="203" ref="C238:O238">+C145/C146*100</f>
        <v>105.66538090646094</v>
      </c>
      <c r="D238" s="894">
        <f t="shared" si="203"/>
        <v>104.98484100683918</v>
      </c>
      <c r="E238" s="895">
        <f t="shared" si="203"/>
        <v>107.10040663121676</v>
      </c>
      <c r="F238" s="895">
        <f t="shared" si="203"/>
        <v>100.24937655860349</v>
      </c>
      <c r="G238" s="895">
        <f t="shared" si="203"/>
        <v>99.26470588235294</v>
      </c>
      <c r="H238" s="896" t="e">
        <f t="shared" si="203"/>
        <v>#VALUE!</v>
      </c>
      <c r="I238" s="895">
        <f t="shared" si="203"/>
        <v>56.00000000000001</v>
      </c>
      <c r="J238" s="895">
        <f t="shared" si="203"/>
        <v>12.016293279022404</v>
      </c>
      <c r="K238" s="895"/>
      <c r="L238" s="895">
        <f t="shared" si="203"/>
        <v>104.93707647628267</v>
      </c>
      <c r="M238" s="895">
        <f t="shared" si="203"/>
        <v>103.49417637271215</v>
      </c>
      <c r="N238" s="895">
        <f t="shared" si="203"/>
        <v>122.90562036055144</v>
      </c>
      <c r="O238" s="897">
        <f t="shared" si="203"/>
        <v>112.02797202797203</v>
      </c>
      <c r="P238" s="906"/>
      <c r="Q238" s="907"/>
    </row>
    <row r="239" spans="1:17" ht="21" hidden="1" thickBot="1">
      <c r="A239" s="784" t="s">
        <v>221</v>
      </c>
      <c r="B239" s="785">
        <f>+B145-B147</f>
        <v>-1305.6969999999856</v>
      </c>
      <c r="C239" s="786">
        <f aca="true" t="shared" si="204" ref="C239:O239">+C145-C147</f>
        <v>2435</v>
      </c>
      <c r="D239" s="787">
        <f t="shared" si="204"/>
        <v>2148</v>
      </c>
      <c r="E239" s="788">
        <f t="shared" si="204"/>
        <v>491</v>
      </c>
      <c r="F239" s="788">
        <f t="shared" si="204"/>
        <v>2</v>
      </c>
      <c r="G239" s="788">
        <f t="shared" si="204"/>
        <v>-5</v>
      </c>
      <c r="H239" s="789">
        <f t="shared" si="204"/>
        <v>-83</v>
      </c>
      <c r="I239" s="788">
        <f t="shared" si="204"/>
        <v>-307</v>
      </c>
      <c r="J239" s="788">
        <f t="shared" si="204"/>
        <v>15</v>
      </c>
      <c r="K239" s="788"/>
      <c r="L239" s="788">
        <f t="shared" si="204"/>
        <v>2261</v>
      </c>
      <c r="M239" s="788">
        <f t="shared" si="204"/>
        <v>-27</v>
      </c>
      <c r="N239" s="788">
        <f t="shared" si="204"/>
        <v>201</v>
      </c>
      <c r="O239" s="790">
        <f t="shared" si="204"/>
        <v>174</v>
      </c>
      <c r="P239" s="304"/>
      <c r="Q239" s="303"/>
    </row>
    <row r="240" spans="1:17" ht="21" hidden="1" thickBot="1">
      <c r="A240" s="791" t="s">
        <v>224</v>
      </c>
      <c r="B240" s="792">
        <f>+B145/B147*100</f>
        <v>99.12319073565112</v>
      </c>
      <c r="C240" s="793">
        <f aca="true" t="shared" si="205" ref="C240:O240">+C145/C147*100</f>
        <v>112.5</v>
      </c>
      <c r="D240" s="794">
        <f t="shared" si="205"/>
        <v>116.85763616386753</v>
      </c>
      <c r="E240" s="795">
        <f t="shared" si="205"/>
        <v>116.74053869757928</v>
      </c>
      <c r="F240" s="795">
        <f t="shared" si="205"/>
        <v>100.49999999999999</v>
      </c>
      <c r="G240" s="795">
        <f t="shared" si="205"/>
        <v>98.18181818181819</v>
      </c>
      <c r="H240" s="796">
        <f t="shared" si="205"/>
        <v>84.06909788867563</v>
      </c>
      <c r="I240" s="795">
        <f t="shared" si="205"/>
        <v>8.358208955223882</v>
      </c>
      <c r="J240" s="795">
        <f t="shared" si="205"/>
        <v>134.0909090909091</v>
      </c>
      <c r="K240" s="795"/>
      <c r="L240" s="795">
        <f t="shared" si="205"/>
        <v>113.1064865804881</v>
      </c>
      <c r="M240" s="795">
        <f t="shared" si="205"/>
        <v>97.8756884343037</v>
      </c>
      <c r="N240" s="795">
        <f t="shared" si="205"/>
        <v>120.98121085594991</v>
      </c>
      <c r="O240" s="797">
        <f t="shared" si="205"/>
        <v>107.80619111709287</v>
      </c>
      <c r="P240" s="304"/>
      <c r="Q240" s="303"/>
    </row>
    <row r="241" spans="1:17" ht="21" hidden="1" thickBot="1">
      <c r="A241" s="784" t="s">
        <v>225</v>
      </c>
      <c r="B241" s="785">
        <f>+B145-B148</f>
        <v>-3267.92300000001</v>
      </c>
      <c r="C241" s="786">
        <f aca="true" t="shared" si="206" ref="C241:O241">+C145-C148</f>
        <v>3690</v>
      </c>
      <c r="D241" s="787">
        <f t="shared" si="206"/>
        <v>3918</v>
      </c>
      <c r="E241" s="788">
        <f t="shared" si="206"/>
        <v>679</v>
      </c>
      <c r="F241" s="788">
        <f t="shared" si="206"/>
        <v>8</v>
      </c>
      <c r="G241" s="788">
        <f t="shared" si="206"/>
        <v>-4</v>
      </c>
      <c r="H241" s="789">
        <f t="shared" si="206"/>
        <v>-880</v>
      </c>
      <c r="I241" s="788">
        <f t="shared" si="206"/>
        <v>-288</v>
      </c>
      <c r="J241" s="788">
        <f t="shared" si="206"/>
        <v>21</v>
      </c>
      <c r="K241" s="788"/>
      <c r="L241" s="788">
        <f t="shared" si="206"/>
        <v>3454</v>
      </c>
      <c r="M241" s="788">
        <f t="shared" si="206"/>
        <v>-170</v>
      </c>
      <c r="N241" s="788">
        <f t="shared" si="206"/>
        <v>406</v>
      </c>
      <c r="O241" s="790">
        <f t="shared" si="206"/>
        <v>236</v>
      </c>
      <c r="P241" s="304"/>
      <c r="Q241" s="303"/>
    </row>
    <row r="242" spans="1:17" ht="21" hidden="1" thickBot="1">
      <c r="A242" s="791" t="s">
        <v>226</v>
      </c>
      <c r="B242" s="792">
        <f>+B145/B148*100</f>
        <v>97.83404575222204</v>
      </c>
      <c r="C242" s="793">
        <f aca="true" t="shared" si="207" ref="C242:O242">+C145/C148*100</f>
        <v>120.24691358024691</v>
      </c>
      <c r="D242" s="794">
        <f t="shared" si="207"/>
        <v>135.70907765220562</v>
      </c>
      <c r="E242" s="795">
        <f t="shared" si="207"/>
        <v>124.73588342440803</v>
      </c>
      <c r="F242" s="795">
        <f t="shared" si="207"/>
        <v>102.03045685279189</v>
      </c>
      <c r="G242" s="795">
        <f t="shared" si="207"/>
        <v>98.54014598540147</v>
      </c>
      <c r="H242" s="796">
        <f t="shared" si="207"/>
        <v>33.23216995447648</v>
      </c>
      <c r="I242" s="795">
        <f t="shared" si="207"/>
        <v>8.860759493670885</v>
      </c>
      <c r="J242" s="795">
        <f t="shared" si="207"/>
        <v>155.26315789473685</v>
      </c>
      <c r="K242" s="795"/>
      <c r="L242" s="795">
        <f t="shared" si="207"/>
        <v>121.50952796114088</v>
      </c>
      <c r="M242" s="795">
        <f t="shared" si="207"/>
        <v>87.97736916548797</v>
      </c>
      <c r="N242" s="795">
        <f t="shared" si="207"/>
        <v>153.91766268260292</v>
      </c>
      <c r="O242" s="797">
        <f t="shared" si="207"/>
        <v>110.89063221042916</v>
      </c>
      <c r="P242" s="304"/>
      <c r="Q242" s="303"/>
    </row>
    <row r="243" spans="1:17" ht="21" hidden="1" thickBot="1">
      <c r="A243" s="784" t="s">
        <v>227</v>
      </c>
      <c r="B243" s="785">
        <f>+B145-B149</f>
        <v>-4450.097999999998</v>
      </c>
      <c r="C243" s="786">
        <f aca="true" t="shared" si="208" ref="C243:O243">+C145-C149</f>
        <v>5596.3144743349785</v>
      </c>
      <c r="D243" s="787">
        <f t="shared" si="208"/>
        <v>5104.085030034603</v>
      </c>
      <c r="E243" s="788">
        <f t="shared" si="208"/>
        <v>907.6716175273787</v>
      </c>
      <c r="F243" s="788">
        <f t="shared" si="208"/>
        <v>68.36762629154151</v>
      </c>
      <c r="G243" s="788">
        <f t="shared" si="208"/>
        <v>-5.733536818388757</v>
      </c>
      <c r="H243" s="789">
        <f t="shared" si="208"/>
        <v>-762.8890916414753</v>
      </c>
      <c r="I243" s="788">
        <f t="shared" si="208"/>
        <v>-263.9335902570881</v>
      </c>
      <c r="J243" s="788">
        <f t="shared" si="208"/>
        <v>22.350483022828733</v>
      </c>
      <c r="K243" s="788"/>
      <c r="L243" s="788">
        <f t="shared" si="208"/>
        <v>5070.918538159402</v>
      </c>
      <c r="M243" s="788">
        <f t="shared" si="208"/>
        <v>-143.52288504843546</v>
      </c>
      <c r="N243" s="788">
        <f t="shared" si="208"/>
        <v>668.9188212240199</v>
      </c>
      <c r="O243" s="790">
        <f t="shared" si="208"/>
        <v>525.3959361755844</v>
      </c>
      <c r="P243" s="304"/>
      <c r="Q243" s="303"/>
    </row>
    <row r="244" spans="1:17" ht="21" hidden="1" thickBot="1">
      <c r="A244" s="791" t="s">
        <v>228</v>
      </c>
      <c r="B244" s="792">
        <f>+B145/B149*100</f>
        <v>97.07343991476992</v>
      </c>
      <c r="C244" s="793">
        <f aca="true" t="shared" si="209" ref="C244:O244">+C145/C149*100</f>
        <v>134.29390477274313</v>
      </c>
      <c r="D244" s="794">
        <f t="shared" si="209"/>
        <v>152.15746351465233</v>
      </c>
      <c r="E244" s="795">
        <f t="shared" si="209"/>
        <v>136.07127050069167</v>
      </c>
      <c r="F244" s="795">
        <f t="shared" si="209"/>
        <v>120.49190416733478</v>
      </c>
      <c r="G244" s="795">
        <f t="shared" si="209"/>
        <v>97.9206240617132</v>
      </c>
      <c r="H244" s="796">
        <f t="shared" si="209"/>
        <v>36.472976817643094</v>
      </c>
      <c r="I244" s="795">
        <f t="shared" si="209"/>
        <v>9.591222433616533</v>
      </c>
      <c r="J244" s="795">
        <f t="shared" si="209"/>
        <v>160.98438633379723</v>
      </c>
      <c r="K244" s="795"/>
      <c r="L244" s="795">
        <f t="shared" si="209"/>
        <v>135.11453454202095</v>
      </c>
      <c r="M244" s="795">
        <f t="shared" si="209"/>
        <v>89.65617889297549</v>
      </c>
      <c r="N244" s="795">
        <f t="shared" si="209"/>
        <v>236.49143247955416</v>
      </c>
      <c r="O244" s="797">
        <f t="shared" si="209"/>
        <v>127.98225388932248</v>
      </c>
      <c r="P244" s="304"/>
      <c r="Q244" s="303"/>
    </row>
    <row r="245" spans="1:17" ht="21" hidden="1" thickBot="1">
      <c r="A245" s="784" t="s">
        <v>229</v>
      </c>
      <c r="B245" s="785">
        <f>+B145-B150</f>
        <v>-5508.6600000000035</v>
      </c>
      <c r="C245" s="786">
        <f aca="true" t="shared" si="210" ref="C245:O245">+C145-C150</f>
        <v>6910</v>
      </c>
      <c r="D245" s="787">
        <f t="shared" si="210"/>
        <v>5992</v>
      </c>
      <c r="E245" s="788">
        <f t="shared" si="210"/>
        <v>1184</v>
      </c>
      <c r="F245" s="788">
        <f t="shared" si="210"/>
        <v>81</v>
      </c>
      <c r="G245" s="788">
        <f t="shared" si="210"/>
        <v>-3</v>
      </c>
      <c r="H245" s="789">
        <f t="shared" si="210"/>
        <v>-654</v>
      </c>
      <c r="I245" s="788">
        <f t="shared" si="210"/>
        <v>-251</v>
      </c>
      <c r="J245" s="788">
        <f t="shared" si="210"/>
        <v>24</v>
      </c>
      <c r="K245" s="788"/>
      <c r="L245" s="788">
        <f t="shared" si="210"/>
        <v>6373</v>
      </c>
      <c r="M245" s="788">
        <f t="shared" si="210"/>
        <v>-155</v>
      </c>
      <c r="N245" s="788">
        <f t="shared" si="210"/>
        <v>692</v>
      </c>
      <c r="O245" s="790">
        <f t="shared" si="210"/>
        <v>537</v>
      </c>
      <c r="P245" s="304"/>
      <c r="Q245" s="303"/>
    </row>
    <row r="246" spans="1:17" ht="21" hidden="1" thickBot="1">
      <c r="A246" s="791" t="s">
        <v>230</v>
      </c>
      <c r="B246" s="792">
        <f>+B145/B150*100</f>
        <v>96.40233299952882</v>
      </c>
      <c r="C246" s="793">
        <f aca="true" t="shared" si="211" ref="C246:O246">+C145/C150*100</f>
        <v>146.05131622792402</v>
      </c>
      <c r="D246" s="794">
        <f t="shared" si="211"/>
        <v>167.34097550011236</v>
      </c>
      <c r="E246" s="795">
        <f t="shared" si="211"/>
        <v>152.85714285714283</v>
      </c>
      <c r="F246" s="795">
        <f t="shared" si="211"/>
        <v>125.23364485981307</v>
      </c>
      <c r="G246" s="795">
        <f t="shared" si="211"/>
        <v>98.9010989010989</v>
      </c>
      <c r="H246" s="796">
        <f t="shared" si="211"/>
        <v>40.10989010989011</v>
      </c>
      <c r="I246" s="795">
        <f t="shared" si="211"/>
        <v>10.03584229390681</v>
      </c>
      <c r="J246" s="795">
        <f t="shared" si="211"/>
        <v>168.57142857142858</v>
      </c>
      <c r="K246" s="795"/>
      <c r="L246" s="795">
        <f t="shared" si="211"/>
        <v>148.50445239363725</v>
      </c>
      <c r="M246" s="795">
        <f t="shared" si="211"/>
        <v>88.92065761258041</v>
      </c>
      <c r="N246" s="795">
        <f t="shared" si="211"/>
        <v>248.17987152034263</v>
      </c>
      <c r="O246" s="797">
        <f t="shared" si="211"/>
        <v>128.7781350482315</v>
      </c>
      <c r="P246" s="304"/>
      <c r="Q246" s="303"/>
    </row>
    <row r="247" spans="1:17" s="170" customFormat="1" ht="21" hidden="1" thickBot="1">
      <c r="A247" s="439" t="s">
        <v>209</v>
      </c>
      <c r="B247" s="422">
        <f>+B146-B147</f>
        <v>-256.75</v>
      </c>
      <c r="C247" s="423">
        <f aca="true" t="shared" si="212" ref="C247:O247">+C146-C147</f>
        <v>1260</v>
      </c>
      <c r="D247" s="424">
        <f t="shared" si="212"/>
        <v>1441</v>
      </c>
      <c r="E247" s="425">
        <f t="shared" si="212"/>
        <v>264</v>
      </c>
      <c r="F247" s="425">
        <f t="shared" si="212"/>
        <v>1</v>
      </c>
      <c r="G247" s="425">
        <f t="shared" si="212"/>
        <v>-3</v>
      </c>
      <c r="H247" s="426" t="e">
        <f t="shared" si="212"/>
        <v>#VALUE!</v>
      </c>
      <c r="I247" s="425">
        <f t="shared" si="212"/>
        <v>-285</v>
      </c>
      <c r="J247" s="425">
        <f t="shared" si="212"/>
        <v>447</v>
      </c>
      <c r="K247" s="425"/>
      <c r="L247" s="425">
        <f t="shared" si="212"/>
        <v>1343</v>
      </c>
      <c r="M247" s="425">
        <f t="shared" si="212"/>
        <v>-69</v>
      </c>
      <c r="N247" s="425">
        <f t="shared" si="212"/>
        <v>-15</v>
      </c>
      <c r="O247" s="427">
        <f t="shared" si="212"/>
        <v>-84</v>
      </c>
      <c r="P247" s="304"/>
      <c r="Q247" s="303"/>
    </row>
    <row r="248" spans="1:17" s="170" customFormat="1" ht="21" hidden="1" thickBot="1">
      <c r="A248" s="440" t="s">
        <v>210</v>
      </c>
      <c r="B248" s="662">
        <f>+B146/B147*100</f>
        <v>99.82758574261749</v>
      </c>
      <c r="C248" s="663">
        <f aca="true" t="shared" si="213" ref="C248:O248">+C146/C147*100</f>
        <v>106.46817248459959</v>
      </c>
      <c r="D248" s="664">
        <f t="shared" si="213"/>
        <v>111.30905666300424</v>
      </c>
      <c r="E248" s="665">
        <f t="shared" si="213"/>
        <v>109.00102284350494</v>
      </c>
      <c r="F248" s="665">
        <f t="shared" si="213"/>
        <v>100.25</v>
      </c>
      <c r="G248" s="665">
        <f t="shared" si="213"/>
        <v>98.9090909090909</v>
      </c>
      <c r="H248" s="666" t="e">
        <f t="shared" si="213"/>
        <v>#VALUE!</v>
      </c>
      <c r="I248" s="665">
        <f t="shared" si="213"/>
        <v>14.925373134328357</v>
      </c>
      <c r="J248" s="665">
        <f t="shared" si="213"/>
        <v>1115.9090909090908</v>
      </c>
      <c r="K248" s="665"/>
      <c r="L248" s="665">
        <f t="shared" si="213"/>
        <v>107.78505593878616</v>
      </c>
      <c r="M248" s="665">
        <f t="shared" si="213"/>
        <v>94.57120377655389</v>
      </c>
      <c r="N248" s="665">
        <f t="shared" si="213"/>
        <v>98.43423799582463</v>
      </c>
      <c r="O248" s="667">
        <f t="shared" si="213"/>
        <v>96.23149394347242</v>
      </c>
      <c r="P248" s="304"/>
      <c r="Q248" s="303"/>
    </row>
    <row r="249" spans="1:17" ht="21" hidden="1" thickBot="1">
      <c r="A249" s="439" t="s">
        <v>208</v>
      </c>
      <c r="B249" s="422">
        <f>+B146-B148</f>
        <v>-2218.976000000024</v>
      </c>
      <c r="C249" s="423">
        <f aca="true" t="shared" si="214" ref="C249:O249">+C146-C148</f>
        <v>2515</v>
      </c>
      <c r="D249" s="424">
        <f t="shared" si="214"/>
        <v>3211</v>
      </c>
      <c r="E249" s="425">
        <f t="shared" si="214"/>
        <v>452</v>
      </c>
      <c r="F249" s="425">
        <f t="shared" si="214"/>
        <v>7</v>
      </c>
      <c r="G249" s="425">
        <f t="shared" si="214"/>
        <v>-2</v>
      </c>
      <c r="H249" s="426" t="e">
        <f t="shared" si="214"/>
        <v>#VALUE!</v>
      </c>
      <c r="I249" s="425">
        <f t="shared" si="214"/>
        <v>-266</v>
      </c>
      <c r="J249" s="425">
        <f t="shared" si="214"/>
        <v>453</v>
      </c>
      <c r="K249" s="425"/>
      <c r="L249" s="425">
        <f t="shared" si="214"/>
        <v>2536</v>
      </c>
      <c r="M249" s="425">
        <f t="shared" si="214"/>
        <v>-212</v>
      </c>
      <c r="N249" s="425">
        <f t="shared" si="214"/>
        <v>190</v>
      </c>
      <c r="O249" s="427">
        <f t="shared" si="214"/>
        <v>-22</v>
      </c>
      <c r="P249" s="304"/>
      <c r="Q249" s="303"/>
    </row>
    <row r="250" spans="1:17" ht="21" hidden="1" thickBot="1">
      <c r="A250" s="441" t="s">
        <v>211</v>
      </c>
      <c r="B250" s="656">
        <f>+B146/B148*100</f>
        <v>98.52927976181893</v>
      </c>
      <c r="C250" s="657">
        <f aca="true" t="shared" si="215" ref="C250:O250">+C146/C148*100</f>
        <v>113.7997256515775</v>
      </c>
      <c r="D250" s="658">
        <f t="shared" si="215"/>
        <v>129.26540284360192</v>
      </c>
      <c r="E250" s="659">
        <f t="shared" si="215"/>
        <v>116.46630236794171</v>
      </c>
      <c r="F250" s="659">
        <f t="shared" si="215"/>
        <v>101.77664974619289</v>
      </c>
      <c r="G250" s="659">
        <f t="shared" si="215"/>
        <v>99.27007299270073</v>
      </c>
      <c r="H250" s="660" t="e">
        <f t="shared" si="215"/>
        <v>#VALUE!</v>
      </c>
      <c r="I250" s="659">
        <f t="shared" si="215"/>
        <v>15.822784810126583</v>
      </c>
      <c r="J250" s="659">
        <f t="shared" si="215"/>
        <v>1292.1052631578948</v>
      </c>
      <c r="K250" s="659"/>
      <c r="L250" s="659">
        <f t="shared" si="215"/>
        <v>115.79275127662225</v>
      </c>
      <c r="M250" s="659">
        <f t="shared" si="215"/>
        <v>85.00707213578501</v>
      </c>
      <c r="N250" s="659">
        <f t="shared" si="215"/>
        <v>125.2324037184595</v>
      </c>
      <c r="O250" s="661">
        <f t="shared" si="215"/>
        <v>98.98477157360406</v>
      </c>
      <c r="P250" s="304"/>
      <c r="Q250" s="303"/>
    </row>
    <row r="251" spans="1:17" ht="21" hidden="1" thickBot="1">
      <c r="A251" s="439" t="s">
        <v>212</v>
      </c>
      <c r="B251" s="422">
        <f>+B146-B149</f>
        <v>-3401.1510000000126</v>
      </c>
      <c r="C251" s="423">
        <f aca="true" t="shared" si="216" ref="C251:O251">+C146-C149</f>
        <v>4421.3144743349785</v>
      </c>
      <c r="D251" s="424">
        <f t="shared" si="216"/>
        <v>4397.085030034603</v>
      </c>
      <c r="E251" s="425">
        <f t="shared" si="216"/>
        <v>680.6716175273787</v>
      </c>
      <c r="F251" s="425">
        <f t="shared" si="216"/>
        <v>67.36762629154151</v>
      </c>
      <c r="G251" s="425">
        <f t="shared" si="216"/>
        <v>-3.7335368183887567</v>
      </c>
      <c r="H251" s="426" t="e">
        <f t="shared" si="216"/>
        <v>#VALUE!</v>
      </c>
      <c r="I251" s="425">
        <f t="shared" si="216"/>
        <v>-241.9335902570881</v>
      </c>
      <c r="J251" s="425">
        <f t="shared" si="216"/>
        <v>454.3504830228287</v>
      </c>
      <c r="K251" s="425"/>
      <c r="L251" s="425">
        <f t="shared" si="216"/>
        <v>4152.918538159402</v>
      </c>
      <c r="M251" s="425">
        <f t="shared" si="216"/>
        <v>-185.52288504843546</v>
      </c>
      <c r="N251" s="425">
        <f t="shared" si="216"/>
        <v>452.91882122401995</v>
      </c>
      <c r="O251" s="427">
        <f t="shared" si="216"/>
        <v>267.39593617558444</v>
      </c>
      <c r="P251" s="304"/>
      <c r="Q251" s="303"/>
    </row>
    <row r="252" spans="1:17" ht="21" hidden="1" thickBot="1">
      <c r="A252" s="441" t="s">
        <v>213</v>
      </c>
      <c r="B252" s="662">
        <f>+B146/B149*100</f>
        <v>97.76326886274406</v>
      </c>
      <c r="C252" s="663">
        <f aca="true" t="shared" si="217" ref="C252:O252">+C146/C149*100</f>
        <v>127.09356992866496</v>
      </c>
      <c r="D252" s="664">
        <f t="shared" si="217"/>
        <v>144.932794159054</v>
      </c>
      <c r="E252" s="665">
        <f t="shared" si="217"/>
        <v>127.0501903594367</v>
      </c>
      <c r="F252" s="665">
        <f t="shared" si="217"/>
        <v>120.1921730624409</v>
      </c>
      <c r="G252" s="665">
        <f t="shared" si="217"/>
        <v>98.64596201772588</v>
      </c>
      <c r="H252" s="666" t="e">
        <f t="shared" si="217"/>
        <v>#VALUE!</v>
      </c>
      <c r="I252" s="665">
        <f t="shared" si="217"/>
        <v>17.12718291717238</v>
      </c>
      <c r="J252" s="665">
        <f t="shared" si="217"/>
        <v>1339.7175201677023</v>
      </c>
      <c r="K252" s="665"/>
      <c r="L252" s="665">
        <f t="shared" si="217"/>
        <v>128.7576699095089</v>
      </c>
      <c r="M252" s="665">
        <f t="shared" si="217"/>
        <v>86.62920179208726</v>
      </c>
      <c r="N252" s="665">
        <f t="shared" si="217"/>
        <v>192.41710166369248</v>
      </c>
      <c r="O252" s="667">
        <f t="shared" si="217"/>
        <v>114.24133774140522</v>
      </c>
      <c r="P252" s="304"/>
      <c r="Q252" s="303"/>
    </row>
    <row r="253" spans="1:17" ht="21" hidden="1" thickBot="1">
      <c r="A253" s="439" t="s">
        <v>214</v>
      </c>
      <c r="B253" s="422">
        <f>+B146-B150</f>
        <v>-4459.713000000018</v>
      </c>
      <c r="C253" s="423">
        <f aca="true" t="shared" si="218" ref="C253:O253">+C146-C150</f>
        <v>5735</v>
      </c>
      <c r="D253" s="424">
        <f t="shared" si="218"/>
        <v>5285</v>
      </c>
      <c r="E253" s="425">
        <f t="shared" si="218"/>
        <v>957</v>
      </c>
      <c r="F253" s="425">
        <f t="shared" si="218"/>
        <v>80</v>
      </c>
      <c r="G253" s="425">
        <f t="shared" si="218"/>
        <v>-1</v>
      </c>
      <c r="H253" s="426" t="e">
        <f t="shared" si="218"/>
        <v>#VALUE!</v>
      </c>
      <c r="I253" s="425">
        <f t="shared" si="218"/>
        <v>-229</v>
      </c>
      <c r="J253" s="425">
        <f t="shared" si="218"/>
        <v>456</v>
      </c>
      <c r="K253" s="425"/>
      <c r="L253" s="425">
        <f t="shared" si="218"/>
        <v>5455</v>
      </c>
      <c r="M253" s="425">
        <f t="shared" si="218"/>
        <v>-197</v>
      </c>
      <c r="N253" s="425">
        <f t="shared" si="218"/>
        <v>476</v>
      </c>
      <c r="O253" s="427">
        <f t="shared" si="218"/>
        <v>279</v>
      </c>
      <c r="P253" s="304"/>
      <c r="Q253" s="303"/>
    </row>
    <row r="254" spans="1:17" ht="21" hidden="1" thickBot="1">
      <c r="A254" s="441" t="s">
        <v>215</v>
      </c>
      <c r="B254" s="662">
        <f>+B146/B150*100</f>
        <v>97.08739288834809</v>
      </c>
      <c r="C254" s="663">
        <f aca="true" t="shared" si="219" ref="C254:O254">+C146/C150*100</f>
        <v>138.22059313562144</v>
      </c>
      <c r="D254" s="664">
        <f t="shared" si="219"/>
        <v>159.39536974601035</v>
      </c>
      <c r="E254" s="665">
        <f t="shared" si="219"/>
        <v>142.72321428571428</v>
      </c>
      <c r="F254" s="665">
        <f t="shared" si="219"/>
        <v>124.9221183800623</v>
      </c>
      <c r="G254" s="665">
        <f t="shared" si="219"/>
        <v>99.63369963369964</v>
      </c>
      <c r="H254" s="666" t="e">
        <f t="shared" si="219"/>
        <v>#VALUE!</v>
      </c>
      <c r="I254" s="665">
        <f t="shared" si="219"/>
        <v>17.921146953405017</v>
      </c>
      <c r="J254" s="665">
        <f t="shared" si="219"/>
        <v>1402.857142857143</v>
      </c>
      <c r="K254" s="665"/>
      <c r="L254" s="665">
        <f t="shared" si="219"/>
        <v>141.5176193013167</v>
      </c>
      <c r="M254" s="665">
        <f t="shared" si="219"/>
        <v>85.91851322373124</v>
      </c>
      <c r="N254" s="665">
        <f t="shared" si="219"/>
        <v>201.92719486081373</v>
      </c>
      <c r="O254" s="667">
        <f t="shared" si="219"/>
        <v>114.95176848874597</v>
      </c>
      <c r="P254" s="304"/>
      <c r="Q254" s="303"/>
    </row>
    <row r="255" spans="1:17" s="240" customFormat="1" ht="21" hidden="1" thickBot="1">
      <c r="A255" s="703" t="s">
        <v>191</v>
      </c>
      <c r="B255" s="704">
        <v>-1962.2260000000242</v>
      </c>
      <c r="C255" s="705">
        <v>1255</v>
      </c>
      <c r="D255" s="724">
        <v>1770</v>
      </c>
      <c r="E255" s="707">
        <v>188</v>
      </c>
      <c r="F255" s="707">
        <v>6</v>
      </c>
      <c r="G255" s="707">
        <v>1</v>
      </c>
      <c r="H255" s="708">
        <v>-797</v>
      </c>
      <c r="I255" s="707">
        <v>19</v>
      </c>
      <c r="J255" s="707">
        <v>6</v>
      </c>
      <c r="K255" s="707"/>
      <c r="L255" s="707">
        <v>1193</v>
      </c>
      <c r="M255" s="707">
        <v>-143</v>
      </c>
      <c r="N255" s="707">
        <v>205</v>
      </c>
      <c r="O255" s="709">
        <v>62</v>
      </c>
      <c r="P255" s="548"/>
      <c r="Q255" s="549"/>
    </row>
    <row r="256" spans="1:17" s="240" customFormat="1" ht="21" hidden="1" thickBot="1">
      <c r="A256" s="717" t="s">
        <v>192</v>
      </c>
      <c r="B256" s="718">
        <v>98.69945168848827</v>
      </c>
      <c r="C256" s="719">
        <v>106.88614540466392</v>
      </c>
      <c r="D256" s="720">
        <v>116.13197229310974</v>
      </c>
      <c r="E256" s="721">
        <v>106.84881602914389</v>
      </c>
      <c r="F256" s="721">
        <v>101.5228426395939</v>
      </c>
      <c r="G256" s="721">
        <v>100.36496350364963</v>
      </c>
      <c r="H256" s="722">
        <v>39.52959028831563</v>
      </c>
      <c r="I256" s="721">
        <v>106.0126582278481</v>
      </c>
      <c r="J256" s="721">
        <v>115.78947368421053</v>
      </c>
      <c r="K256" s="721"/>
      <c r="L256" s="721">
        <v>107.4293187196413</v>
      </c>
      <c r="M256" s="721">
        <v>89.88684582743988</v>
      </c>
      <c r="N256" s="721">
        <v>127.22443559096945</v>
      </c>
      <c r="O256" s="723">
        <v>102.86109829257038</v>
      </c>
      <c r="P256" s="548"/>
      <c r="Q256" s="549"/>
    </row>
    <row r="257" spans="1:17" s="25" customFormat="1" ht="21" hidden="1" thickBot="1">
      <c r="A257" s="703" t="s">
        <v>193</v>
      </c>
      <c r="B257" s="704">
        <v>-3144.4010000000126</v>
      </c>
      <c r="C257" s="705">
        <v>3161.3144743349785</v>
      </c>
      <c r="D257" s="706">
        <v>2956.085030034603</v>
      </c>
      <c r="E257" s="707">
        <v>416.67161752737866</v>
      </c>
      <c r="F257" s="707">
        <v>66.36762629154151</v>
      </c>
      <c r="G257" s="707">
        <v>-0.7335368183887567</v>
      </c>
      <c r="H257" s="708">
        <v>-679.8890916414753</v>
      </c>
      <c r="I257" s="707">
        <v>43.0664097429119</v>
      </c>
      <c r="J257" s="707">
        <v>7.350483022828733</v>
      </c>
      <c r="K257" s="707"/>
      <c r="L257" s="707">
        <v>2809.9185381594016</v>
      </c>
      <c r="M257" s="707">
        <v>-116.52288504843546</v>
      </c>
      <c r="N257" s="707">
        <v>467.91882122401995</v>
      </c>
      <c r="O257" s="709">
        <v>351.39593617558444</v>
      </c>
      <c r="P257" s="548"/>
      <c r="Q257" s="549"/>
    </row>
    <row r="258" spans="1:17" s="25" customFormat="1" ht="21" hidden="1" thickBot="1">
      <c r="A258" s="710" t="s">
        <v>194</v>
      </c>
      <c r="B258" s="711">
        <v>97.93211779638166</v>
      </c>
      <c r="C258" s="712">
        <v>119.3723597979939</v>
      </c>
      <c r="D258" s="713">
        <v>130.20754869736064</v>
      </c>
      <c r="E258" s="714">
        <v>116.55871389559833</v>
      </c>
      <c r="F258" s="714">
        <v>119.89244195754702</v>
      </c>
      <c r="G258" s="714">
        <v>99.73396895174493</v>
      </c>
      <c r="H258" s="715">
        <v>43.38452265294989</v>
      </c>
      <c r="I258" s="714">
        <v>114.75212554505494</v>
      </c>
      <c r="J258" s="714">
        <v>120.05615252011998</v>
      </c>
      <c r="K258" s="714"/>
      <c r="L258" s="714">
        <v>119.4578123915746</v>
      </c>
      <c r="M258" s="714">
        <v>91.6020927435465</v>
      </c>
      <c r="N258" s="714">
        <v>195.47781908146064</v>
      </c>
      <c r="O258" s="716">
        <v>118.71512439421548</v>
      </c>
      <c r="P258" s="548"/>
      <c r="Q258" s="549"/>
    </row>
    <row r="259" spans="1:17" s="25" customFormat="1" ht="21" hidden="1" thickBot="1">
      <c r="A259" s="703" t="s">
        <v>195</v>
      </c>
      <c r="B259" s="704">
        <v>-4202.963000000018</v>
      </c>
      <c r="C259" s="705">
        <v>4475</v>
      </c>
      <c r="D259" s="706">
        <v>3844</v>
      </c>
      <c r="E259" s="707">
        <v>693</v>
      </c>
      <c r="F259" s="707">
        <v>79</v>
      </c>
      <c r="G259" s="707">
        <v>2</v>
      </c>
      <c r="H259" s="708">
        <v>-571</v>
      </c>
      <c r="I259" s="707">
        <v>56</v>
      </c>
      <c r="J259" s="707">
        <v>9</v>
      </c>
      <c r="K259" s="707"/>
      <c r="L259" s="707">
        <v>4112</v>
      </c>
      <c r="M259" s="707">
        <v>-128</v>
      </c>
      <c r="N259" s="707">
        <v>491</v>
      </c>
      <c r="O259" s="709">
        <v>363</v>
      </c>
      <c r="P259" s="548"/>
      <c r="Q259" s="549"/>
    </row>
    <row r="260" spans="1:17" s="25" customFormat="1" ht="21" hidden="1" thickBot="1">
      <c r="A260" s="725" t="s">
        <v>197</v>
      </c>
      <c r="B260" s="718">
        <v>97.25507450281894</v>
      </c>
      <c r="C260" s="719">
        <v>129.82339220259914</v>
      </c>
      <c r="D260" s="720">
        <v>143.20071926275568</v>
      </c>
      <c r="E260" s="721">
        <v>130.9375</v>
      </c>
      <c r="F260" s="721">
        <v>124.61059190031152</v>
      </c>
      <c r="G260" s="721">
        <v>100.73260073260073</v>
      </c>
      <c r="H260" s="722">
        <v>47.710622710622715</v>
      </c>
      <c r="I260" s="721">
        <v>120.0716845878136</v>
      </c>
      <c r="J260" s="721">
        <v>125.71428571428571</v>
      </c>
      <c r="K260" s="721"/>
      <c r="L260" s="721">
        <v>131.2961412588477</v>
      </c>
      <c r="M260" s="721">
        <v>90.8506075768406</v>
      </c>
      <c r="N260" s="721">
        <v>205.1391862955032</v>
      </c>
      <c r="O260" s="723">
        <v>119.45337620578778</v>
      </c>
      <c r="P260" s="548"/>
      <c r="Q260" s="549"/>
    </row>
    <row r="261" spans="1:17" ht="21" hidden="1" thickBot="1">
      <c r="A261" s="689" t="s">
        <v>130</v>
      </c>
      <c r="B261" s="690">
        <v>-1182.1749999999884</v>
      </c>
      <c r="C261" s="691">
        <v>1906.3144743349785</v>
      </c>
      <c r="D261" s="692">
        <v>1186.0850300346028</v>
      </c>
      <c r="E261" s="693">
        <v>228.67161752737866</v>
      </c>
      <c r="F261" s="693">
        <v>60.36762629154151</v>
      </c>
      <c r="G261" s="693">
        <v>-1.7335368183887567</v>
      </c>
      <c r="H261" s="694">
        <v>117.11090835852474</v>
      </c>
      <c r="I261" s="693">
        <v>24.0664097429119</v>
      </c>
      <c r="J261" s="693">
        <v>1.3504830228287332</v>
      </c>
      <c r="K261" s="693"/>
      <c r="L261" s="693">
        <v>1616.9185381594016</v>
      </c>
      <c r="M261" s="693">
        <v>26.477114951564545</v>
      </c>
      <c r="N261" s="693">
        <v>262.91882122401995</v>
      </c>
      <c r="O261" s="695">
        <v>289.39593617558444</v>
      </c>
      <c r="P261" s="304"/>
      <c r="Q261" s="303"/>
    </row>
    <row r="262" spans="1:17" ht="21" hidden="1" thickBot="1">
      <c r="A262" s="696" t="s">
        <v>131</v>
      </c>
      <c r="B262" s="697">
        <v>99.22255506086454</v>
      </c>
      <c r="C262" s="698">
        <v>111.68178939006359</v>
      </c>
      <c r="D262" s="699">
        <v>112.12032838702252</v>
      </c>
      <c r="E262" s="700">
        <v>109.08751095922857</v>
      </c>
      <c r="F262" s="700">
        <v>118.09405532818383</v>
      </c>
      <c r="G262" s="700">
        <v>99.37129997373859</v>
      </c>
      <c r="H262" s="701">
        <v>109.75201699920913</v>
      </c>
      <c r="I262" s="700">
        <v>108.24379603652943</v>
      </c>
      <c r="J262" s="700">
        <v>103.68485899464908</v>
      </c>
      <c r="K262" s="700"/>
      <c r="L262" s="700">
        <v>111.19665824496579</v>
      </c>
      <c r="M262" s="700">
        <v>101.90822906323743</v>
      </c>
      <c r="N262" s="700">
        <v>153.6480143719623</v>
      </c>
      <c r="O262" s="702">
        <v>115.41304376952219</v>
      </c>
      <c r="P262" s="304"/>
      <c r="Q262" s="303"/>
    </row>
    <row r="263" spans="1:17" ht="21" hidden="1" thickBot="1">
      <c r="A263" s="689" t="s">
        <v>132</v>
      </c>
      <c r="B263" s="690">
        <v>-2240.7369999999937</v>
      </c>
      <c r="C263" s="691">
        <v>3220</v>
      </c>
      <c r="D263" s="692">
        <v>2074</v>
      </c>
      <c r="E263" s="693">
        <v>505</v>
      </c>
      <c r="F263" s="693">
        <v>73</v>
      </c>
      <c r="G263" s="693">
        <v>1</v>
      </c>
      <c r="H263" s="694">
        <v>226</v>
      </c>
      <c r="I263" s="693">
        <v>37</v>
      </c>
      <c r="J263" s="693">
        <v>3</v>
      </c>
      <c r="K263" s="693"/>
      <c r="L263" s="693">
        <v>2919</v>
      </c>
      <c r="M263" s="693">
        <v>15</v>
      </c>
      <c r="N263" s="693">
        <v>286</v>
      </c>
      <c r="O263" s="695">
        <v>301</v>
      </c>
      <c r="P263" s="213">
        <v>-19.186801332191166</v>
      </c>
      <c r="Q263" s="213">
        <v>0</v>
      </c>
    </row>
    <row r="264" spans="1:17" s="161" customFormat="1" ht="21" hidden="1" thickBot="1">
      <c r="A264" s="696" t="s">
        <v>133</v>
      </c>
      <c r="B264" s="697">
        <v>98.53659046635029</v>
      </c>
      <c r="C264" s="698">
        <v>121.4595134955015</v>
      </c>
      <c r="D264" s="699">
        <v>123.308608676107</v>
      </c>
      <c r="E264" s="700">
        <v>122.54464285714286</v>
      </c>
      <c r="F264" s="700">
        <v>122.74143302180684</v>
      </c>
      <c r="G264" s="700">
        <v>100.36630036630036</v>
      </c>
      <c r="H264" s="701">
        <v>120.69597069597069</v>
      </c>
      <c r="I264" s="700">
        <v>113.26164874551972</v>
      </c>
      <c r="J264" s="700">
        <v>108.57142857142857</v>
      </c>
      <c r="K264" s="700"/>
      <c r="L264" s="700">
        <v>122.21630261054874</v>
      </c>
      <c r="M264" s="700">
        <v>101.07219442458899</v>
      </c>
      <c r="N264" s="700">
        <v>161.24197002141327</v>
      </c>
      <c r="O264" s="702">
        <v>116.13076098606645</v>
      </c>
      <c r="P264" s="213">
        <v>0</v>
      </c>
      <c r="Q264" s="213" t="e">
        <v>#DIV/0!</v>
      </c>
    </row>
    <row r="265" spans="1:16" s="170" customFormat="1" ht="18.75" hidden="1" thickBot="1">
      <c r="A265" s="461"/>
      <c r="B265" s="213"/>
      <c r="C265" s="460"/>
      <c r="D265" s="460"/>
      <c r="E265" s="460"/>
      <c r="F265" s="460"/>
      <c r="G265" s="460"/>
      <c r="H265" s="460"/>
      <c r="I265" s="460"/>
      <c r="J265" s="460"/>
      <c r="K265" s="460"/>
      <c r="L265" s="460"/>
      <c r="M265" s="460"/>
      <c r="N265" s="460"/>
      <c r="O265" s="460"/>
      <c r="P265" s="304"/>
    </row>
    <row r="266" spans="1:16" s="170" customFormat="1" ht="18.75" hidden="1" thickBot="1">
      <c r="A266" s="459"/>
      <c r="B266" s="213"/>
      <c r="C266" s="460"/>
      <c r="D266" s="460"/>
      <c r="E266" s="460"/>
      <c r="F266" s="460"/>
      <c r="G266" s="460"/>
      <c r="H266" s="460"/>
      <c r="I266" s="460"/>
      <c r="J266" s="460"/>
      <c r="K266" s="460"/>
      <c r="L266" s="460"/>
      <c r="M266" s="460"/>
      <c r="N266" s="460"/>
      <c r="O266" s="460"/>
      <c r="P266" s="304"/>
    </row>
    <row r="267" spans="1:21" ht="20.25">
      <c r="A267" s="291" t="s">
        <v>119</v>
      </c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110"/>
      <c r="U267" s="290"/>
    </row>
    <row r="268" spans="1:17" s="170" customFormat="1" ht="20.25">
      <c r="A268" s="442" t="s">
        <v>356</v>
      </c>
      <c r="B268" s="154">
        <v>61114.34900000001</v>
      </c>
      <c r="C268" s="155">
        <v>14516.71605523174</v>
      </c>
      <c r="D268" s="156">
        <v>11006.888746372808</v>
      </c>
      <c r="E268" s="157">
        <v>1416.9832030772345</v>
      </c>
      <c r="F268" s="157">
        <v>242.59315107815326</v>
      </c>
      <c r="G268" s="157">
        <v>7.0437045261934585</v>
      </c>
      <c r="H268" s="158">
        <v>0</v>
      </c>
      <c r="I268" s="157">
        <v>24.95472053543434</v>
      </c>
      <c r="J268" s="157">
        <v>80.18144260469307</v>
      </c>
      <c r="K268" s="157">
        <v>5.062218148910768</v>
      </c>
      <c r="L268" s="157">
        <v>12783.707186343425</v>
      </c>
      <c r="M268" s="157">
        <v>628.1370803769829</v>
      </c>
      <c r="N268" s="157">
        <v>1104.871788511295</v>
      </c>
      <c r="O268" s="159">
        <v>1733.0088688882784</v>
      </c>
      <c r="P268" s="992">
        <v>15.744765926332919</v>
      </c>
      <c r="Q268" s="992">
        <v>11.938022775224786</v>
      </c>
    </row>
    <row r="269" spans="1:17" s="170" customFormat="1" ht="20.25">
      <c r="A269" s="442" t="s">
        <v>319</v>
      </c>
      <c r="B269" s="154">
        <v>63240.064</v>
      </c>
      <c r="C269" s="155">
        <v>14723</v>
      </c>
      <c r="D269" s="156">
        <v>11174</v>
      </c>
      <c r="E269" s="157">
        <v>1479</v>
      </c>
      <c r="F269" s="157">
        <v>243</v>
      </c>
      <c r="G269" s="157">
        <v>8</v>
      </c>
      <c r="H269" s="158">
        <v>0</v>
      </c>
      <c r="I269" s="157">
        <v>32</v>
      </c>
      <c r="J269" s="157">
        <v>87</v>
      </c>
      <c r="K269" s="157"/>
      <c r="L269" s="157">
        <v>13022</v>
      </c>
      <c r="M269" s="157">
        <v>818</v>
      </c>
      <c r="N269" s="157">
        <v>883</v>
      </c>
      <c r="O269" s="159">
        <v>1701</v>
      </c>
      <c r="P269" s="992">
        <v>15.2</v>
      </c>
      <c r="Q269" s="992">
        <v>11.6</v>
      </c>
    </row>
    <row r="270" spans="1:17" s="170" customFormat="1" ht="20.25">
      <c r="A270" s="442" t="s">
        <v>296</v>
      </c>
      <c r="B270" s="154">
        <v>63522.228</v>
      </c>
      <c r="C270" s="155">
        <v>14431</v>
      </c>
      <c r="D270" s="156">
        <v>10551</v>
      </c>
      <c r="E270" s="157">
        <v>1445</v>
      </c>
      <c r="F270" s="157">
        <v>236</v>
      </c>
      <c r="G270" s="157">
        <v>8</v>
      </c>
      <c r="H270" s="158">
        <v>0</v>
      </c>
      <c r="I270" s="157">
        <v>33</v>
      </c>
      <c r="J270" s="157">
        <v>81</v>
      </c>
      <c r="K270" s="157"/>
      <c r="L270" s="157">
        <v>12356</v>
      </c>
      <c r="M270" s="157">
        <v>881</v>
      </c>
      <c r="N270" s="157">
        <v>1194</v>
      </c>
      <c r="O270" s="159">
        <v>2075</v>
      </c>
      <c r="P270" s="992">
        <f>+O270/D270*100</f>
        <v>19.66638233342811</v>
      </c>
      <c r="Q270" s="992">
        <f>+O270/C270*100</f>
        <v>14.37876793015037</v>
      </c>
    </row>
    <row r="271" spans="1:17" s="170" customFormat="1" ht="20.25">
      <c r="A271" s="442" t="s">
        <v>281</v>
      </c>
      <c r="B271" s="154">
        <v>63953.36</v>
      </c>
      <c r="C271" s="155">
        <v>12839</v>
      </c>
      <c r="D271" s="156">
        <v>9148</v>
      </c>
      <c r="E271" s="157">
        <v>1306</v>
      </c>
      <c r="F271" s="157">
        <v>222</v>
      </c>
      <c r="G271" s="157">
        <v>9</v>
      </c>
      <c r="H271" s="158">
        <v>0</v>
      </c>
      <c r="I271" s="157">
        <v>38</v>
      </c>
      <c r="J271" s="157">
        <v>76</v>
      </c>
      <c r="K271" s="157"/>
      <c r="L271" s="157">
        <v>10799</v>
      </c>
      <c r="M271" s="157">
        <v>987</v>
      </c>
      <c r="N271" s="157">
        <v>1053</v>
      </c>
      <c r="O271" s="159">
        <v>2040</v>
      </c>
      <c r="P271" s="992">
        <f aca="true" t="shared" si="220" ref="P271:P278">+O271/D271*100</f>
        <v>22.29995627459554</v>
      </c>
      <c r="Q271" s="992">
        <f aca="true" t="shared" si="221" ref="Q271:Q278">+O271/C271*100</f>
        <v>15.889087935197447</v>
      </c>
    </row>
    <row r="272" spans="1:17" s="170" customFormat="1" ht="20.25">
      <c r="A272" s="442" t="s">
        <v>254</v>
      </c>
      <c r="B272" s="154">
        <f>+'[1]6b-neped'!B11</f>
        <v>64485.901</v>
      </c>
      <c r="C272" s="155">
        <f>+'[1]6b-neped'!C11</f>
        <v>12369</v>
      </c>
      <c r="D272" s="156">
        <f>+'[1]6b-neped'!D11</f>
        <v>9097</v>
      </c>
      <c r="E272" s="157">
        <f>+'[1]6b-neped'!E11</f>
        <v>1239</v>
      </c>
      <c r="F272" s="157">
        <f>+'[1]6b-neped'!F11</f>
        <v>218</v>
      </c>
      <c r="G272" s="157">
        <f>+'[1]6b-neped'!G11</f>
        <v>9</v>
      </c>
      <c r="H272" s="158">
        <v>0</v>
      </c>
      <c r="I272" s="157">
        <f>+'[1]6b-neped'!I11</f>
        <v>38</v>
      </c>
      <c r="J272" s="157">
        <f>+'[1]6b-neped'!J11</f>
        <v>74</v>
      </c>
      <c r="K272" s="157"/>
      <c r="L272" s="157">
        <f>+'[1]6b-neped'!K11</f>
        <v>10675</v>
      </c>
      <c r="M272" s="157">
        <f>+'[1]6b-neped'!L11</f>
        <v>893</v>
      </c>
      <c r="N272" s="157">
        <f>+'[1]6b-neped'!M11</f>
        <v>801</v>
      </c>
      <c r="O272" s="159">
        <f>+'[1]6b-neped'!N11</f>
        <v>1694</v>
      </c>
      <c r="P272" s="992">
        <f t="shared" si="220"/>
        <v>18.621523579201934</v>
      </c>
      <c r="Q272" s="992">
        <f t="shared" si="221"/>
        <v>13.695529145444254</v>
      </c>
    </row>
    <row r="273" spans="1:17" s="170" customFormat="1" ht="20.25">
      <c r="A273" s="442" t="s">
        <v>220</v>
      </c>
      <c r="B273" s="154">
        <v>65239.902</v>
      </c>
      <c r="C273" s="155">
        <v>11704</v>
      </c>
      <c r="D273" s="156">
        <v>8601</v>
      </c>
      <c r="E273" s="157">
        <v>1145</v>
      </c>
      <c r="F273" s="157">
        <v>171</v>
      </c>
      <c r="G273" s="157">
        <v>8</v>
      </c>
      <c r="H273" s="158">
        <v>0</v>
      </c>
      <c r="I273" s="157">
        <v>36</v>
      </c>
      <c r="J273" s="157">
        <v>70</v>
      </c>
      <c r="K273" s="157"/>
      <c r="L273" s="157">
        <v>10032</v>
      </c>
      <c r="M273" s="157">
        <v>870</v>
      </c>
      <c r="N273" s="157">
        <v>802</v>
      </c>
      <c r="O273" s="159">
        <v>1671</v>
      </c>
      <c r="P273" s="992">
        <f t="shared" si="220"/>
        <v>19.42797349145448</v>
      </c>
      <c r="Q273" s="992">
        <f t="shared" si="221"/>
        <v>14.27717019822283</v>
      </c>
    </row>
    <row r="274" spans="1:17" s="170" customFormat="1" ht="20.25">
      <c r="A274" s="442" t="s">
        <v>207</v>
      </c>
      <c r="B274" s="148">
        <v>66795.798</v>
      </c>
      <c r="C274" s="149">
        <v>10949</v>
      </c>
      <c r="D274" s="150">
        <v>8092</v>
      </c>
      <c r="E274" s="151">
        <v>1094</v>
      </c>
      <c r="F274" s="151">
        <v>167</v>
      </c>
      <c r="G274" s="151">
        <v>9</v>
      </c>
      <c r="H274" s="883" t="s">
        <v>277</v>
      </c>
      <c r="I274" s="151">
        <v>35</v>
      </c>
      <c r="J274" s="151">
        <v>70</v>
      </c>
      <c r="K274" s="151"/>
      <c r="L274" s="151">
        <v>9467</v>
      </c>
      <c r="M274" s="151">
        <v>826</v>
      </c>
      <c r="N274" s="151">
        <v>656</v>
      </c>
      <c r="O274" s="153">
        <v>1482</v>
      </c>
      <c r="P274" s="992">
        <f t="shared" si="220"/>
        <v>18.314384577360357</v>
      </c>
      <c r="Q274" s="992">
        <f t="shared" si="221"/>
        <v>13.535482692483331</v>
      </c>
    </row>
    <row r="275" spans="1:17" s="170" customFormat="1" ht="20.25">
      <c r="A275" s="442" t="s">
        <v>190</v>
      </c>
      <c r="B275" s="154">
        <v>70490.8</v>
      </c>
      <c r="C275" s="155">
        <v>10781</v>
      </c>
      <c r="D275" s="156">
        <v>7596</v>
      </c>
      <c r="E275" s="157">
        <v>1082</v>
      </c>
      <c r="F275" s="157">
        <v>168</v>
      </c>
      <c r="G275" s="157">
        <v>13</v>
      </c>
      <c r="H275" s="158">
        <v>296</v>
      </c>
      <c r="I275" s="157">
        <v>37</v>
      </c>
      <c r="J275" s="157">
        <v>78</v>
      </c>
      <c r="K275" s="157"/>
      <c r="L275" s="157">
        <v>9270</v>
      </c>
      <c r="M275" s="157">
        <v>849</v>
      </c>
      <c r="N275" s="157">
        <v>662</v>
      </c>
      <c r="O275" s="159">
        <v>1511</v>
      </c>
      <c r="P275" s="992">
        <f t="shared" si="220"/>
        <v>19.892048446550817</v>
      </c>
      <c r="Q275" s="992">
        <f t="shared" si="221"/>
        <v>14.01539745849179</v>
      </c>
    </row>
    <row r="276" spans="1:17" s="170" customFormat="1" ht="20.25">
      <c r="A276" s="442" t="s">
        <v>97</v>
      </c>
      <c r="B276" s="154">
        <v>72231.459</v>
      </c>
      <c r="C276" s="155">
        <v>10397</v>
      </c>
      <c r="D276" s="156">
        <v>6861</v>
      </c>
      <c r="E276" s="157">
        <v>1028</v>
      </c>
      <c r="F276" s="157">
        <v>163</v>
      </c>
      <c r="G276" s="157">
        <v>12</v>
      </c>
      <c r="H276" s="158">
        <v>764</v>
      </c>
      <c r="I276" s="157">
        <v>38</v>
      </c>
      <c r="J276" s="157">
        <v>71</v>
      </c>
      <c r="K276" s="157"/>
      <c r="L276" s="157">
        <v>8937</v>
      </c>
      <c r="M276" s="157">
        <v>925</v>
      </c>
      <c r="N276" s="157">
        <v>535</v>
      </c>
      <c r="O276" s="159">
        <v>1460</v>
      </c>
      <c r="P276" s="992">
        <f t="shared" si="220"/>
        <v>21.279696837195743</v>
      </c>
      <c r="Q276" s="992">
        <f t="shared" si="221"/>
        <v>14.042512263152831</v>
      </c>
    </row>
    <row r="277" spans="1:17" ht="20.25">
      <c r="A277" s="442" t="s">
        <v>98</v>
      </c>
      <c r="B277" s="154">
        <v>72941</v>
      </c>
      <c r="C277" s="155">
        <v>9364.906011629875</v>
      </c>
      <c r="D277" s="156">
        <v>6175.520384107685</v>
      </c>
      <c r="E277" s="157">
        <v>956.9271691633996</v>
      </c>
      <c r="F277" s="157">
        <v>158.11822930202806</v>
      </c>
      <c r="G277" s="157">
        <v>12.034048505188421</v>
      </c>
      <c r="H277" s="158">
        <v>703.5545412753157</v>
      </c>
      <c r="I277" s="157">
        <v>36.76842612850979</v>
      </c>
      <c r="J277" s="157">
        <v>69.95410618319937</v>
      </c>
      <c r="K277" s="157"/>
      <c r="L277" s="157">
        <v>8112.876904665325</v>
      </c>
      <c r="M277" s="157">
        <v>907.59850908262</v>
      </c>
      <c r="N277" s="157">
        <v>344.4305978819071</v>
      </c>
      <c r="O277" s="159">
        <v>1252.029106964527</v>
      </c>
      <c r="P277" s="992">
        <f t="shared" si="220"/>
        <v>20.274066460642665</v>
      </c>
      <c r="Q277" s="992">
        <f t="shared" si="221"/>
        <v>13.369371837898703</v>
      </c>
    </row>
    <row r="278" spans="1:17" ht="21" thickBot="1">
      <c r="A278" s="442" t="s">
        <v>134</v>
      </c>
      <c r="B278" s="154">
        <v>73819.157</v>
      </c>
      <c r="C278" s="155">
        <v>8546</v>
      </c>
      <c r="D278" s="156">
        <v>5537</v>
      </c>
      <c r="E278" s="157">
        <v>854</v>
      </c>
      <c r="F278" s="157">
        <v>155</v>
      </c>
      <c r="G278" s="157">
        <v>12</v>
      </c>
      <c r="H278" s="158">
        <v>635</v>
      </c>
      <c r="I278" s="157">
        <v>37</v>
      </c>
      <c r="J278" s="157">
        <v>65</v>
      </c>
      <c r="K278" s="157"/>
      <c r="L278" s="157">
        <v>7294</v>
      </c>
      <c r="M278" s="157">
        <v>912</v>
      </c>
      <c r="N278" s="157">
        <v>340</v>
      </c>
      <c r="O278" s="159">
        <v>1252</v>
      </c>
      <c r="P278" s="992">
        <f t="shared" si="220"/>
        <v>22.611522485100235</v>
      </c>
      <c r="Q278" s="992">
        <f t="shared" si="221"/>
        <v>14.650128715188393</v>
      </c>
    </row>
    <row r="279" spans="1:16" ht="21" hidden="1" thickBot="1">
      <c r="A279" s="442" t="s">
        <v>135</v>
      </c>
      <c r="B279" s="154">
        <v>74242.603</v>
      </c>
      <c r="C279" s="155">
        <v>8087</v>
      </c>
      <c r="D279" s="156">
        <v>5204</v>
      </c>
      <c r="E279" s="157">
        <v>779</v>
      </c>
      <c r="F279" s="157">
        <v>149</v>
      </c>
      <c r="G279" s="157">
        <v>16</v>
      </c>
      <c r="H279" s="158">
        <v>604</v>
      </c>
      <c r="I279" s="157">
        <v>34</v>
      </c>
      <c r="J279" s="157">
        <v>71</v>
      </c>
      <c r="K279" s="157"/>
      <c r="L279" s="157">
        <v>6855</v>
      </c>
      <c r="M279" s="157">
        <v>945</v>
      </c>
      <c r="N279" s="157">
        <v>287</v>
      </c>
      <c r="O279" s="159">
        <v>1232</v>
      </c>
      <c r="P279" s="293">
        <v>23.674096848578017</v>
      </c>
    </row>
    <row r="280" spans="1:16" s="170" customFormat="1" ht="21" hidden="1" thickBot="1">
      <c r="A280" s="442" t="s">
        <v>124</v>
      </c>
      <c r="B280" s="154">
        <v>75353.466</v>
      </c>
      <c r="C280" s="155">
        <v>8103</v>
      </c>
      <c r="D280" s="156">
        <v>5179</v>
      </c>
      <c r="E280" s="157">
        <v>796</v>
      </c>
      <c r="F280" s="157">
        <v>146</v>
      </c>
      <c r="G280" s="157">
        <v>15</v>
      </c>
      <c r="H280" s="158">
        <v>600</v>
      </c>
      <c r="I280" s="157">
        <v>33</v>
      </c>
      <c r="J280" s="157">
        <v>69</v>
      </c>
      <c r="K280" s="157"/>
      <c r="L280" s="157">
        <v>6837</v>
      </c>
      <c r="M280" s="157">
        <v>930</v>
      </c>
      <c r="N280" s="157">
        <v>336</v>
      </c>
      <c r="O280" s="159">
        <v>1266</v>
      </c>
      <c r="P280" s="293">
        <v>24.4</v>
      </c>
    </row>
    <row r="281" spans="1:16" s="170" customFormat="1" ht="21" hidden="1" thickBot="1">
      <c r="A281" s="442" t="s">
        <v>125</v>
      </c>
      <c r="B281" s="154">
        <v>76789.284</v>
      </c>
      <c r="C281" s="155">
        <v>7115</v>
      </c>
      <c r="D281" s="156">
        <v>4398</v>
      </c>
      <c r="E281" s="157">
        <v>680</v>
      </c>
      <c r="F281" s="157">
        <v>139</v>
      </c>
      <c r="G281" s="157">
        <v>14</v>
      </c>
      <c r="H281" s="158">
        <v>504</v>
      </c>
      <c r="I281" s="157">
        <v>32</v>
      </c>
      <c r="J281" s="157">
        <v>59</v>
      </c>
      <c r="K281" s="157"/>
      <c r="L281" s="157">
        <v>5827</v>
      </c>
      <c r="M281" s="157">
        <v>808</v>
      </c>
      <c r="N281" s="157">
        <v>480</v>
      </c>
      <c r="O281" s="159">
        <v>1288</v>
      </c>
      <c r="P281" s="293">
        <v>29.3</v>
      </c>
    </row>
    <row r="282" spans="1:16" s="170" customFormat="1" ht="21" hidden="1" thickBot="1">
      <c r="A282" s="442" t="s">
        <v>126</v>
      </c>
      <c r="B282" s="154">
        <v>79762.519</v>
      </c>
      <c r="C282" s="155">
        <v>6840</v>
      </c>
      <c r="D282" s="156">
        <v>4333</v>
      </c>
      <c r="E282" s="157">
        <v>709</v>
      </c>
      <c r="F282" s="157">
        <v>135</v>
      </c>
      <c r="G282" s="157">
        <v>13</v>
      </c>
      <c r="H282" s="158">
        <v>476</v>
      </c>
      <c r="I282" s="157">
        <v>35</v>
      </c>
      <c r="J282" s="157">
        <v>59</v>
      </c>
      <c r="K282" s="157"/>
      <c r="L282" s="157">
        <v>5760</v>
      </c>
      <c r="M282" s="157">
        <v>678</v>
      </c>
      <c r="N282" s="157">
        <v>402</v>
      </c>
      <c r="O282" s="159">
        <v>1080</v>
      </c>
      <c r="P282" s="293">
        <v>24.9</v>
      </c>
    </row>
    <row r="283" spans="1:17" s="170" customFormat="1" ht="21" hidden="1" thickBot="1">
      <c r="A283" s="443" t="s">
        <v>127</v>
      </c>
      <c r="B283" s="296">
        <v>72497.342</v>
      </c>
      <c r="C283" s="297">
        <v>6372</v>
      </c>
      <c r="D283" s="298">
        <v>3888</v>
      </c>
      <c r="E283" s="299">
        <v>603</v>
      </c>
      <c r="F283" s="299">
        <v>107</v>
      </c>
      <c r="G283" s="299">
        <v>11</v>
      </c>
      <c r="H283" s="300">
        <v>863</v>
      </c>
      <c r="I283" s="299">
        <v>35</v>
      </c>
      <c r="J283" s="299">
        <v>55</v>
      </c>
      <c r="K283" s="299"/>
      <c r="L283" s="299">
        <v>5562</v>
      </c>
      <c r="M283" s="299">
        <v>603</v>
      </c>
      <c r="N283" s="299">
        <v>206</v>
      </c>
      <c r="O283" s="301">
        <v>809</v>
      </c>
      <c r="P283" s="302">
        <v>20.807613168724277</v>
      </c>
      <c r="Q283" s="303" t="s">
        <v>129</v>
      </c>
    </row>
    <row r="284" spans="1:17" s="170" customFormat="1" ht="21" hidden="1" thickBot="1">
      <c r="A284" s="900"/>
      <c r="B284" s="901"/>
      <c r="C284" s="902"/>
      <c r="D284" s="903"/>
      <c r="E284" s="904"/>
      <c r="F284" s="904"/>
      <c r="G284" s="904"/>
      <c r="H284" s="679"/>
      <c r="I284" s="904"/>
      <c r="J284" s="904"/>
      <c r="K284" s="904"/>
      <c r="L284" s="904"/>
      <c r="M284" s="904"/>
      <c r="N284" s="904"/>
      <c r="O284" s="905"/>
      <c r="P284" s="304"/>
      <c r="Q284" s="303"/>
    </row>
    <row r="285" spans="1:17" s="2" customFormat="1" ht="20.25" hidden="1">
      <c r="A285" s="1080" t="s">
        <v>322</v>
      </c>
      <c r="B285" s="1081">
        <f>+B269-B270</f>
        <v>-282.1640000000043</v>
      </c>
      <c r="C285" s="1082">
        <f aca="true" t="shared" si="222" ref="C285:O285">+C269-C270</f>
        <v>292</v>
      </c>
      <c r="D285" s="1083">
        <f t="shared" si="222"/>
        <v>623</v>
      </c>
      <c r="E285" s="1084">
        <f t="shared" si="222"/>
        <v>34</v>
      </c>
      <c r="F285" s="1084">
        <f t="shared" si="222"/>
        <v>7</v>
      </c>
      <c r="G285" s="1084">
        <f t="shared" si="222"/>
        <v>0</v>
      </c>
      <c r="H285" s="1085"/>
      <c r="I285" s="1084">
        <f t="shared" si="222"/>
        <v>-1</v>
      </c>
      <c r="J285" s="1084">
        <f t="shared" si="222"/>
        <v>6</v>
      </c>
      <c r="K285" s="1084"/>
      <c r="L285" s="1084">
        <f t="shared" si="222"/>
        <v>666</v>
      </c>
      <c r="M285" s="1084">
        <f t="shared" si="222"/>
        <v>-63</v>
      </c>
      <c r="N285" s="1084">
        <f t="shared" si="222"/>
        <v>-311</v>
      </c>
      <c r="O285" s="1086">
        <f t="shared" si="222"/>
        <v>-374</v>
      </c>
      <c r="P285" s="805"/>
      <c r="Q285" s="806"/>
    </row>
    <row r="286" spans="1:17" s="2" customFormat="1" ht="21" hidden="1" thickBot="1">
      <c r="A286" s="1087" t="s">
        <v>321</v>
      </c>
      <c r="B286" s="1088">
        <f>+B269/B270*100</f>
        <v>99.55580273412323</v>
      </c>
      <c r="C286" s="1089">
        <f aca="true" t="shared" si="223" ref="C286:O286">+C269/C270*100</f>
        <v>102.02342180029105</v>
      </c>
      <c r="D286" s="1090">
        <f t="shared" si="223"/>
        <v>105.90465358733769</v>
      </c>
      <c r="E286" s="1091">
        <f t="shared" si="223"/>
        <v>102.35294117647058</v>
      </c>
      <c r="F286" s="1091">
        <f t="shared" si="223"/>
        <v>102.96610169491525</v>
      </c>
      <c r="G286" s="1091">
        <f t="shared" si="223"/>
        <v>100</v>
      </c>
      <c r="H286" s="1092"/>
      <c r="I286" s="1091">
        <f t="shared" si="223"/>
        <v>96.96969696969697</v>
      </c>
      <c r="J286" s="1091">
        <f t="shared" si="223"/>
        <v>107.40740740740742</v>
      </c>
      <c r="K286" s="1091"/>
      <c r="L286" s="1091">
        <f t="shared" si="223"/>
        <v>105.39009388151506</v>
      </c>
      <c r="M286" s="1091">
        <f t="shared" si="223"/>
        <v>92.84903518728717</v>
      </c>
      <c r="N286" s="1091">
        <f t="shared" si="223"/>
        <v>73.95309882747068</v>
      </c>
      <c r="O286" s="1093">
        <f t="shared" si="223"/>
        <v>81.97590361445783</v>
      </c>
      <c r="P286" s="805"/>
      <c r="Q286" s="806"/>
    </row>
    <row r="287" spans="1:17" s="2" customFormat="1" ht="20.25" hidden="1">
      <c r="A287" s="1080" t="s">
        <v>324</v>
      </c>
      <c r="B287" s="1081">
        <f>+B269-B271</f>
        <v>-713.2960000000021</v>
      </c>
      <c r="C287" s="1082">
        <f aca="true" t="shared" si="224" ref="C287:O287">+C269-C271</f>
        <v>1884</v>
      </c>
      <c r="D287" s="1083">
        <f t="shared" si="224"/>
        <v>2026</v>
      </c>
      <c r="E287" s="1084">
        <f t="shared" si="224"/>
        <v>173</v>
      </c>
      <c r="F287" s="1084">
        <f t="shared" si="224"/>
        <v>21</v>
      </c>
      <c r="G287" s="1084">
        <f t="shared" si="224"/>
        <v>-1</v>
      </c>
      <c r="H287" s="1085"/>
      <c r="I287" s="1084">
        <f t="shared" si="224"/>
        <v>-6</v>
      </c>
      <c r="J287" s="1084">
        <f t="shared" si="224"/>
        <v>11</v>
      </c>
      <c r="K287" s="1084"/>
      <c r="L287" s="1084">
        <f t="shared" si="224"/>
        <v>2223</v>
      </c>
      <c r="M287" s="1084">
        <f t="shared" si="224"/>
        <v>-169</v>
      </c>
      <c r="N287" s="1084">
        <f t="shared" si="224"/>
        <v>-170</v>
      </c>
      <c r="O287" s="1086">
        <f t="shared" si="224"/>
        <v>-339</v>
      </c>
      <c r="P287" s="805"/>
      <c r="Q287" s="806"/>
    </row>
    <row r="288" spans="1:17" s="2" customFormat="1" ht="21" hidden="1" thickBot="1">
      <c r="A288" s="1087" t="s">
        <v>325</v>
      </c>
      <c r="B288" s="1088">
        <f>+B269/B271*100</f>
        <v>98.88466219757647</v>
      </c>
      <c r="C288" s="1089">
        <f aca="true" t="shared" si="225" ref="C288:O288">+C269/C271*100</f>
        <v>114.67404003427058</v>
      </c>
      <c r="D288" s="1090">
        <f t="shared" si="225"/>
        <v>122.14691735898558</v>
      </c>
      <c r="E288" s="1091">
        <f t="shared" si="225"/>
        <v>113.24655436447166</v>
      </c>
      <c r="F288" s="1091">
        <f t="shared" si="225"/>
        <v>109.45945945945945</v>
      </c>
      <c r="G288" s="1091">
        <f t="shared" si="225"/>
        <v>88.88888888888889</v>
      </c>
      <c r="H288" s="1092"/>
      <c r="I288" s="1091">
        <f t="shared" si="225"/>
        <v>84.21052631578947</v>
      </c>
      <c r="J288" s="1091">
        <f t="shared" si="225"/>
        <v>114.4736842105263</v>
      </c>
      <c r="K288" s="1091"/>
      <c r="L288" s="1091">
        <f t="shared" si="225"/>
        <v>120.58523937401611</v>
      </c>
      <c r="M288" s="1091">
        <f t="shared" si="225"/>
        <v>82.8774062816616</v>
      </c>
      <c r="N288" s="1091">
        <f t="shared" si="225"/>
        <v>83.85565052231719</v>
      </c>
      <c r="O288" s="1093">
        <f t="shared" si="225"/>
        <v>83.38235294117648</v>
      </c>
      <c r="P288" s="805"/>
      <c r="Q288" s="806"/>
    </row>
    <row r="289" spans="1:17" s="2" customFormat="1" ht="20.25" hidden="1">
      <c r="A289" s="1080" t="s">
        <v>323</v>
      </c>
      <c r="B289" s="1081">
        <f>+B269-B272</f>
        <v>-1245.8369999999995</v>
      </c>
      <c r="C289" s="1082">
        <f aca="true" t="shared" si="226" ref="C289:O289">+C269-C272</f>
        <v>2354</v>
      </c>
      <c r="D289" s="1083">
        <f t="shared" si="226"/>
        <v>2077</v>
      </c>
      <c r="E289" s="1084">
        <f t="shared" si="226"/>
        <v>240</v>
      </c>
      <c r="F289" s="1084">
        <f t="shared" si="226"/>
        <v>25</v>
      </c>
      <c r="G289" s="1084">
        <f t="shared" si="226"/>
        <v>-1</v>
      </c>
      <c r="H289" s="1085"/>
      <c r="I289" s="1084">
        <f t="shared" si="226"/>
        <v>-6</v>
      </c>
      <c r="J289" s="1084">
        <f t="shared" si="226"/>
        <v>13</v>
      </c>
      <c r="K289" s="1084"/>
      <c r="L289" s="1084">
        <f t="shared" si="226"/>
        <v>2347</v>
      </c>
      <c r="M289" s="1084">
        <f t="shared" si="226"/>
        <v>-75</v>
      </c>
      <c r="N289" s="1084">
        <f t="shared" si="226"/>
        <v>82</v>
      </c>
      <c r="O289" s="1086">
        <f t="shared" si="226"/>
        <v>7</v>
      </c>
      <c r="P289" s="805"/>
      <c r="Q289" s="806"/>
    </row>
    <row r="290" spans="1:17" s="2" customFormat="1" ht="21" hidden="1" thickBot="1">
      <c r="A290" s="1087" t="s">
        <v>326</v>
      </c>
      <c r="B290" s="1088">
        <f>+B269/B272*100</f>
        <v>98.06804746358434</v>
      </c>
      <c r="C290" s="1089">
        <f aca="true" t="shared" si="227" ref="C290:O290">+C269/C272*100</f>
        <v>119.03144959172123</v>
      </c>
      <c r="D290" s="1090">
        <f t="shared" si="227"/>
        <v>122.83170275915137</v>
      </c>
      <c r="E290" s="1091">
        <f t="shared" si="227"/>
        <v>119.37046004842615</v>
      </c>
      <c r="F290" s="1091">
        <f t="shared" si="227"/>
        <v>111.4678899082569</v>
      </c>
      <c r="G290" s="1091">
        <f t="shared" si="227"/>
        <v>88.88888888888889</v>
      </c>
      <c r="H290" s="1092"/>
      <c r="I290" s="1091">
        <f t="shared" si="227"/>
        <v>84.21052631578947</v>
      </c>
      <c r="J290" s="1091">
        <f t="shared" si="227"/>
        <v>117.56756756756756</v>
      </c>
      <c r="K290" s="1091"/>
      <c r="L290" s="1091">
        <f t="shared" si="227"/>
        <v>121.98594847775175</v>
      </c>
      <c r="M290" s="1091">
        <f t="shared" si="227"/>
        <v>91.6013437849944</v>
      </c>
      <c r="N290" s="1091">
        <f t="shared" si="227"/>
        <v>110.23720349563047</v>
      </c>
      <c r="O290" s="1093">
        <f t="shared" si="227"/>
        <v>100.41322314049587</v>
      </c>
      <c r="P290" s="805"/>
      <c r="Q290" s="806"/>
    </row>
    <row r="291" spans="1:17" s="2" customFormat="1" ht="20.25" hidden="1">
      <c r="A291" s="1080" t="s">
        <v>327</v>
      </c>
      <c r="B291" s="1081">
        <f>+B269-B273</f>
        <v>-1999.8380000000034</v>
      </c>
      <c r="C291" s="1082">
        <f aca="true" t="shared" si="228" ref="C291:O291">+C269-C273</f>
        <v>3019</v>
      </c>
      <c r="D291" s="1083">
        <f t="shared" si="228"/>
        <v>2573</v>
      </c>
      <c r="E291" s="1084">
        <f t="shared" si="228"/>
        <v>334</v>
      </c>
      <c r="F291" s="1084">
        <f t="shared" si="228"/>
        <v>72</v>
      </c>
      <c r="G291" s="1084">
        <f t="shared" si="228"/>
        <v>0</v>
      </c>
      <c r="H291" s="1094"/>
      <c r="I291" s="1084">
        <f t="shared" si="228"/>
        <v>-4</v>
      </c>
      <c r="J291" s="1084">
        <f t="shared" si="228"/>
        <v>17</v>
      </c>
      <c r="K291" s="1084"/>
      <c r="L291" s="1084">
        <f t="shared" si="228"/>
        <v>2990</v>
      </c>
      <c r="M291" s="1084">
        <f t="shared" si="228"/>
        <v>-52</v>
      </c>
      <c r="N291" s="1084">
        <f t="shared" si="228"/>
        <v>81</v>
      </c>
      <c r="O291" s="1086">
        <f t="shared" si="228"/>
        <v>30</v>
      </c>
      <c r="P291" s="805"/>
      <c r="Q291" s="806"/>
    </row>
    <row r="292" spans="1:17" s="2" customFormat="1" ht="21" hidden="1" thickBot="1">
      <c r="A292" s="1087" t="s">
        <v>328</v>
      </c>
      <c r="B292" s="1088">
        <f>+B269/B273*100</f>
        <v>96.93463978532647</v>
      </c>
      <c r="C292" s="1089">
        <f aca="true" t="shared" si="229" ref="C292:O292">+C269/C273*100</f>
        <v>125.7946001367054</v>
      </c>
      <c r="D292" s="1090">
        <f t="shared" si="229"/>
        <v>129.9151261481223</v>
      </c>
      <c r="E292" s="1091">
        <f t="shared" si="229"/>
        <v>129.1703056768559</v>
      </c>
      <c r="F292" s="1091">
        <f t="shared" si="229"/>
        <v>142.10526315789474</v>
      </c>
      <c r="G292" s="1091">
        <f t="shared" si="229"/>
        <v>100</v>
      </c>
      <c r="H292" s="1095"/>
      <c r="I292" s="1091">
        <f t="shared" si="229"/>
        <v>88.88888888888889</v>
      </c>
      <c r="J292" s="1091">
        <f t="shared" si="229"/>
        <v>124.28571428571429</v>
      </c>
      <c r="K292" s="1091"/>
      <c r="L292" s="1091">
        <f t="shared" si="229"/>
        <v>129.80462519936205</v>
      </c>
      <c r="M292" s="1091">
        <f t="shared" si="229"/>
        <v>94.02298850574712</v>
      </c>
      <c r="N292" s="1091">
        <f t="shared" si="229"/>
        <v>110.0997506234414</v>
      </c>
      <c r="O292" s="1093">
        <f t="shared" si="229"/>
        <v>101.79533213644525</v>
      </c>
      <c r="P292" s="805"/>
      <c r="Q292" s="806"/>
    </row>
    <row r="293" spans="1:17" s="2" customFormat="1" ht="20.25" hidden="1">
      <c r="A293" s="1080" t="s">
        <v>329</v>
      </c>
      <c r="B293" s="1081">
        <f aca="true" t="shared" si="230" ref="B293:G293">+B269-B274</f>
        <v>-3555.7339999999967</v>
      </c>
      <c r="C293" s="1082">
        <f t="shared" si="230"/>
        <v>3774</v>
      </c>
      <c r="D293" s="1083">
        <f t="shared" si="230"/>
        <v>3082</v>
      </c>
      <c r="E293" s="1084">
        <f t="shared" si="230"/>
        <v>385</v>
      </c>
      <c r="F293" s="1084">
        <f t="shared" si="230"/>
        <v>76</v>
      </c>
      <c r="G293" s="1084">
        <f t="shared" si="230"/>
        <v>-1</v>
      </c>
      <c r="H293" s="1085"/>
      <c r="I293" s="1084">
        <f aca="true" t="shared" si="231" ref="I293:O293">+I269-I274</f>
        <v>-3</v>
      </c>
      <c r="J293" s="1084">
        <f t="shared" si="231"/>
        <v>17</v>
      </c>
      <c r="K293" s="1084"/>
      <c r="L293" s="1084">
        <f t="shared" si="231"/>
        <v>3555</v>
      </c>
      <c r="M293" s="1084">
        <f t="shared" si="231"/>
        <v>-8</v>
      </c>
      <c r="N293" s="1084">
        <f t="shared" si="231"/>
        <v>227</v>
      </c>
      <c r="O293" s="1086">
        <f t="shared" si="231"/>
        <v>219</v>
      </c>
      <c r="P293" s="805"/>
      <c r="Q293" s="806"/>
    </row>
    <row r="294" spans="1:17" s="2" customFormat="1" ht="21" hidden="1" thickBot="1">
      <c r="A294" s="1087" t="s">
        <v>330</v>
      </c>
      <c r="B294" s="1088">
        <f aca="true" t="shared" si="232" ref="B294:G294">+B269/B274*100</f>
        <v>94.67671005292878</v>
      </c>
      <c r="C294" s="1089">
        <f t="shared" si="232"/>
        <v>134.46890126952235</v>
      </c>
      <c r="D294" s="1090">
        <f t="shared" si="232"/>
        <v>138.08699950568464</v>
      </c>
      <c r="E294" s="1091">
        <f t="shared" si="232"/>
        <v>135.19195612431446</v>
      </c>
      <c r="F294" s="1091">
        <f t="shared" si="232"/>
        <v>145.50898203592814</v>
      </c>
      <c r="G294" s="1091">
        <f t="shared" si="232"/>
        <v>88.88888888888889</v>
      </c>
      <c r="H294" s="1092"/>
      <c r="I294" s="1091">
        <f aca="true" t="shared" si="233" ref="I294:O294">+I269/I274*100</f>
        <v>91.42857142857143</v>
      </c>
      <c r="J294" s="1091">
        <f t="shared" si="233"/>
        <v>124.28571428571429</v>
      </c>
      <c r="K294" s="1091"/>
      <c r="L294" s="1091">
        <f t="shared" si="233"/>
        <v>137.5514946656808</v>
      </c>
      <c r="M294" s="1091">
        <f t="shared" si="233"/>
        <v>99.0314769975787</v>
      </c>
      <c r="N294" s="1091">
        <f t="shared" si="233"/>
        <v>134.60365853658536</v>
      </c>
      <c r="O294" s="1093">
        <f t="shared" si="233"/>
        <v>114.77732793522266</v>
      </c>
      <c r="P294" s="805"/>
      <c r="Q294" s="806"/>
    </row>
    <row r="295" spans="1:17" s="2" customFormat="1" ht="20.25" hidden="1">
      <c r="A295" s="1080" t="s">
        <v>331</v>
      </c>
      <c r="B295" s="1081">
        <f aca="true" t="shared" si="234" ref="B295:G295">+B269-B275</f>
        <v>-7250.736000000004</v>
      </c>
      <c r="C295" s="1082">
        <f t="shared" si="234"/>
        <v>3942</v>
      </c>
      <c r="D295" s="1083">
        <f t="shared" si="234"/>
        <v>3578</v>
      </c>
      <c r="E295" s="1084">
        <f t="shared" si="234"/>
        <v>397</v>
      </c>
      <c r="F295" s="1084">
        <f t="shared" si="234"/>
        <v>75</v>
      </c>
      <c r="G295" s="1084">
        <f t="shared" si="234"/>
        <v>-5</v>
      </c>
      <c r="H295" s="1085"/>
      <c r="I295" s="1084">
        <f aca="true" t="shared" si="235" ref="I295:O295">+I269-I275</f>
        <v>-5</v>
      </c>
      <c r="J295" s="1084">
        <f t="shared" si="235"/>
        <v>9</v>
      </c>
      <c r="K295" s="1084"/>
      <c r="L295" s="1084">
        <f t="shared" si="235"/>
        <v>3752</v>
      </c>
      <c r="M295" s="1084">
        <f t="shared" si="235"/>
        <v>-31</v>
      </c>
      <c r="N295" s="1084">
        <f t="shared" si="235"/>
        <v>221</v>
      </c>
      <c r="O295" s="1086">
        <f t="shared" si="235"/>
        <v>190</v>
      </c>
      <c r="P295" s="805"/>
      <c r="Q295" s="806"/>
    </row>
    <row r="296" spans="1:17" s="2" customFormat="1" ht="21" hidden="1" thickBot="1">
      <c r="A296" s="1087" t="s">
        <v>332</v>
      </c>
      <c r="B296" s="1088">
        <f aca="true" t="shared" si="236" ref="B296:G296">+B269/B275*100</f>
        <v>89.71392578889727</v>
      </c>
      <c r="C296" s="1089">
        <f t="shared" si="236"/>
        <v>136.56432612930155</v>
      </c>
      <c r="D296" s="1090">
        <f t="shared" si="236"/>
        <v>147.10373880989997</v>
      </c>
      <c r="E296" s="1091">
        <f t="shared" si="236"/>
        <v>136.6913123844732</v>
      </c>
      <c r="F296" s="1091">
        <f t="shared" si="236"/>
        <v>144.64285714285714</v>
      </c>
      <c r="G296" s="1091">
        <f t="shared" si="236"/>
        <v>61.53846153846154</v>
      </c>
      <c r="H296" s="1092"/>
      <c r="I296" s="1091">
        <f aca="true" t="shared" si="237" ref="I296:O296">+I269/I275*100</f>
        <v>86.48648648648648</v>
      </c>
      <c r="J296" s="1091">
        <f t="shared" si="237"/>
        <v>111.53846153846155</v>
      </c>
      <c r="K296" s="1091"/>
      <c r="L296" s="1091">
        <f t="shared" si="237"/>
        <v>140.47464940668823</v>
      </c>
      <c r="M296" s="1091">
        <f t="shared" si="237"/>
        <v>96.34864546525324</v>
      </c>
      <c r="N296" s="1091">
        <f t="shared" si="237"/>
        <v>133.3836858006042</v>
      </c>
      <c r="O296" s="1093">
        <f t="shared" si="237"/>
        <v>112.57445400397089</v>
      </c>
      <c r="P296" s="805"/>
      <c r="Q296" s="806"/>
    </row>
    <row r="297" spans="1:17" s="2" customFormat="1" ht="20.25" hidden="1">
      <c r="A297" s="1080" t="s">
        <v>333</v>
      </c>
      <c r="B297" s="1081">
        <f aca="true" t="shared" si="238" ref="B297:G297">+B269-B276</f>
        <v>-8991.395000000004</v>
      </c>
      <c r="C297" s="1082">
        <f t="shared" si="238"/>
        <v>4326</v>
      </c>
      <c r="D297" s="1083">
        <f t="shared" si="238"/>
        <v>4313</v>
      </c>
      <c r="E297" s="1084">
        <f t="shared" si="238"/>
        <v>451</v>
      </c>
      <c r="F297" s="1084">
        <f t="shared" si="238"/>
        <v>80</v>
      </c>
      <c r="G297" s="1084">
        <f t="shared" si="238"/>
        <v>-4</v>
      </c>
      <c r="H297" s="1085"/>
      <c r="I297" s="1084">
        <f aca="true" t="shared" si="239" ref="I297:O297">+I269-I276</f>
        <v>-6</v>
      </c>
      <c r="J297" s="1084">
        <f t="shared" si="239"/>
        <v>16</v>
      </c>
      <c r="K297" s="1084"/>
      <c r="L297" s="1084">
        <f t="shared" si="239"/>
        <v>4085</v>
      </c>
      <c r="M297" s="1084">
        <f t="shared" si="239"/>
        <v>-107</v>
      </c>
      <c r="N297" s="1084">
        <f t="shared" si="239"/>
        <v>348</v>
      </c>
      <c r="O297" s="1086">
        <f t="shared" si="239"/>
        <v>241</v>
      </c>
      <c r="P297" s="805"/>
      <c r="Q297" s="806"/>
    </row>
    <row r="298" spans="1:17" s="2" customFormat="1" ht="21" hidden="1" thickBot="1">
      <c r="A298" s="1087" t="s">
        <v>334</v>
      </c>
      <c r="B298" s="1088">
        <f aca="true" t="shared" si="240" ref="B298:G298">+B269/B276*100</f>
        <v>87.55196818051259</v>
      </c>
      <c r="C298" s="1089">
        <f t="shared" si="240"/>
        <v>141.60815619890352</v>
      </c>
      <c r="D298" s="1090">
        <f t="shared" si="240"/>
        <v>162.86255647864743</v>
      </c>
      <c r="E298" s="1091">
        <f t="shared" si="240"/>
        <v>143.8715953307393</v>
      </c>
      <c r="F298" s="1091">
        <f t="shared" si="240"/>
        <v>149.079754601227</v>
      </c>
      <c r="G298" s="1091">
        <f t="shared" si="240"/>
        <v>66.66666666666666</v>
      </c>
      <c r="H298" s="1092"/>
      <c r="I298" s="1091">
        <f aca="true" t="shared" si="241" ref="I298:O298">+I269/I276*100</f>
        <v>84.21052631578947</v>
      </c>
      <c r="J298" s="1091">
        <f t="shared" si="241"/>
        <v>122.53521126760563</v>
      </c>
      <c r="K298" s="1091"/>
      <c r="L298" s="1091">
        <f t="shared" si="241"/>
        <v>145.7088508448025</v>
      </c>
      <c r="M298" s="1091">
        <f t="shared" si="241"/>
        <v>88.43243243243244</v>
      </c>
      <c r="N298" s="1091">
        <f t="shared" si="241"/>
        <v>165.0467289719626</v>
      </c>
      <c r="O298" s="1093">
        <f t="shared" si="241"/>
        <v>116.5068493150685</v>
      </c>
      <c r="P298" s="805"/>
      <c r="Q298" s="806"/>
    </row>
    <row r="299" spans="1:17" s="2" customFormat="1" ht="20.25" hidden="1">
      <c r="A299" s="1080" t="s">
        <v>335</v>
      </c>
      <c r="B299" s="1081">
        <f aca="true" t="shared" si="242" ref="B299:G299">+B269-B277</f>
        <v>-9700.936000000002</v>
      </c>
      <c r="C299" s="1082">
        <f t="shared" si="242"/>
        <v>5358.093988370125</v>
      </c>
      <c r="D299" s="1083">
        <f t="shared" si="242"/>
        <v>4998.479615892315</v>
      </c>
      <c r="E299" s="1084">
        <f t="shared" si="242"/>
        <v>522.0728308366004</v>
      </c>
      <c r="F299" s="1084">
        <f t="shared" si="242"/>
        <v>84.88177069797194</v>
      </c>
      <c r="G299" s="1084">
        <f t="shared" si="242"/>
        <v>-4.034048505188421</v>
      </c>
      <c r="H299" s="1085"/>
      <c r="I299" s="1084">
        <f aca="true" t="shared" si="243" ref="I299:O299">+I269-I277</f>
        <v>-4.7684261285097875</v>
      </c>
      <c r="J299" s="1084">
        <f t="shared" si="243"/>
        <v>17.04589381680063</v>
      </c>
      <c r="K299" s="1084"/>
      <c r="L299" s="1084">
        <f t="shared" si="243"/>
        <v>4909.123095334675</v>
      </c>
      <c r="M299" s="1084">
        <f t="shared" si="243"/>
        <v>-89.59850908262001</v>
      </c>
      <c r="N299" s="1084">
        <f t="shared" si="243"/>
        <v>538.569402118093</v>
      </c>
      <c r="O299" s="1086">
        <f t="shared" si="243"/>
        <v>448.97089303547295</v>
      </c>
      <c r="P299" s="805"/>
      <c r="Q299" s="806"/>
    </row>
    <row r="300" spans="1:17" s="2" customFormat="1" ht="21" hidden="1" thickBot="1">
      <c r="A300" s="1087" t="s">
        <v>336</v>
      </c>
      <c r="B300" s="1088">
        <f aca="true" t="shared" si="244" ref="B300:G300">+B269/B277*100</f>
        <v>86.70029750071976</v>
      </c>
      <c r="C300" s="1089">
        <f t="shared" si="244"/>
        <v>157.21460505547134</v>
      </c>
      <c r="D300" s="1090">
        <f t="shared" si="244"/>
        <v>180.94021726097108</v>
      </c>
      <c r="E300" s="1091">
        <f t="shared" si="244"/>
        <v>154.5572168562239</v>
      </c>
      <c r="F300" s="1091">
        <f t="shared" si="244"/>
        <v>153.68246980291934</v>
      </c>
      <c r="G300" s="1091">
        <f t="shared" si="244"/>
        <v>66.47804349924998</v>
      </c>
      <c r="H300" s="1092"/>
      <c r="I300" s="1091">
        <f aca="true" t="shared" si="245" ref="I300:O300">+I269/I277*100</f>
        <v>87.03119325302747</v>
      </c>
      <c r="J300" s="1091">
        <f t="shared" si="245"/>
        <v>124.36725268443854</v>
      </c>
      <c r="K300" s="1091"/>
      <c r="L300" s="1091">
        <f t="shared" si="245"/>
        <v>160.51026230302688</v>
      </c>
      <c r="M300" s="1091">
        <f t="shared" si="245"/>
        <v>90.12795766123678</v>
      </c>
      <c r="N300" s="1091">
        <f t="shared" si="245"/>
        <v>256.3651445109848</v>
      </c>
      <c r="O300" s="1093">
        <f t="shared" si="245"/>
        <v>135.85946129670876</v>
      </c>
      <c r="P300" s="805"/>
      <c r="Q300" s="806"/>
    </row>
    <row r="301" spans="1:17" s="2" customFormat="1" ht="20.25" hidden="1">
      <c r="A301" s="1080" t="s">
        <v>337</v>
      </c>
      <c r="B301" s="1081">
        <f aca="true" t="shared" si="246" ref="B301:G301">+B269-B278</f>
        <v>-10579.093000000008</v>
      </c>
      <c r="C301" s="1082">
        <f t="shared" si="246"/>
        <v>6177</v>
      </c>
      <c r="D301" s="1083">
        <f t="shared" si="246"/>
        <v>5637</v>
      </c>
      <c r="E301" s="1084">
        <f t="shared" si="246"/>
        <v>625</v>
      </c>
      <c r="F301" s="1084">
        <f t="shared" si="246"/>
        <v>88</v>
      </c>
      <c r="G301" s="1084">
        <f t="shared" si="246"/>
        <v>-4</v>
      </c>
      <c r="H301" s="1085"/>
      <c r="I301" s="1084">
        <f aca="true" t="shared" si="247" ref="I301:O301">+I269-I278</f>
        <v>-5</v>
      </c>
      <c r="J301" s="1084">
        <f t="shared" si="247"/>
        <v>22</v>
      </c>
      <c r="K301" s="1084"/>
      <c r="L301" s="1084">
        <f t="shared" si="247"/>
        <v>5728</v>
      </c>
      <c r="M301" s="1084">
        <f t="shared" si="247"/>
        <v>-94</v>
      </c>
      <c r="N301" s="1084">
        <f t="shared" si="247"/>
        <v>543</v>
      </c>
      <c r="O301" s="1086">
        <f t="shared" si="247"/>
        <v>449</v>
      </c>
      <c r="P301" s="805"/>
      <c r="Q301" s="806"/>
    </row>
    <row r="302" spans="1:17" s="2" customFormat="1" ht="21" hidden="1" thickBot="1">
      <c r="A302" s="1087" t="s">
        <v>338</v>
      </c>
      <c r="B302" s="1088">
        <f aca="true" t="shared" si="248" ref="B302:G302">+B269/B278*100</f>
        <v>85.6689057015376</v>
      </c>
      <c r="C302" s="1089">
        <f t="shared" si="248"/>
        <v>172.27942897261877</v>
      </c>
      <c r="D302" s="1090">
        <f t="shared" si="248"/>
        <v>201.8060321473722</v>
      </c>
      <c r="E302" s="1091">
        <f t="shared" si="248"/>
        <v>173.18501170960187</v>
      </c>
      <c r="F302" s="1091">
        <f t="shared" si="248"/>
        <v>156.77419354838707</v>
      </c>
      <c r="G302" s="1091">
        <f t="shared" si="248"/>
        <v>66.66666666666666</v>
      </c>
      <c r="H302" s="1092"/>
      <c r="I302" s="1091">
        <f aca="true" t="shared" si="249" ref="I302:O302">+I269/I278*100</f>
        <v>86.48648648648648</v>
      </c>
      <c r="J302" s="1091">
        <f t="shared" si="249"/>
        <v>133.84615384615384</v>
      </c>
      <c r="K302" s="1091"/>
      <c r="L302" s="1091">
        <f t="shared" si="249"/>
        <v>178.53029887578833</v>
      </c>
      <c r="M302" s="1091">
        <f t="shared" si="249"/>
        <v>89.69298245614034</v>
      </c>
      <c r="N302" s="1091">
        <f t="shared" si="249"/>
        <v>259.70588235294116</v>
      </c>
      <c r="O302" s="1093">
        <f t="shared" si="249"/>
        <v>135.8626198083067</v>
      </c>
      <c r="P302" s="805"/>
      <c r="Q302" s="806"/>
    </row>
    <row r="303" spans="1:17" s="2" customFormat="1" ht="20.25" hidden="1">
      <c r="A303" s="1016" t="s">
        <v>298</v>
      </c>
      <c r="B303" s="1017">
        <f>+B270-B271</f>
        <v>-431.1319999999978</v>
      </c>
      <c r="C303" s="1018">
        <f aca="true" t="shared" si="250" ref="C303:O303">+C270-C271</f>
        <v>1592</v>
      </c>
      <c r="D303" s="1019">
        <f t="shared" si="250"/>
        <v>1403</v>
      </c>
      <c r="E303" s="1020">
        <f t="shared" si="250"/>
        <v>139</v>
      </c>
      <c r="F303" s="1020">
        <f t="shared" si="250"/>
        <v>14</v>
      </c>
      <c r="G303" s="1020">
        <f t="shared" si="250"/>
        <v>-1</v>
      </c>
      <c r="H303" s="1021"/>
      <c r="I303" s="1020">
        <f t="shared" si="250"/>
        <v>-5</v>
      </c>
      <c r="J303" s="1020">
        <f t="shared" si="250"/>
        <v>5</v>
      </c>
      <c r="K303" s="1020"/>
      <c r="L303" s="1020">
        <f t="shared" si="250"/>
        <v>1557</v>
      </c>
      <c r="M303" s="1020">
        <f t="shared" si="250"/>
        <v>-106</v>
      </c>
      <c r="N303" s="1020">
        <f t="shared" si="250"/>
        <v>141</v>
      </c>
      <c r="O303" s="1022">
        <f t="shared" si="250"/>
        <v>35</v>
      </c>
      <c r="P303" s="805"/>
      <c r="Q303" s="806"/>
    </row>
    <row r="304" spans="1:17" s="2" customFormat="1" ht="21" hidden="1" thickBot="1">
      <c r="A304" s="1023" t="s">
        <v>299</v>
      </c>
      <c r="B304" s="1024">
        <f>+B270/B271*100</f>
        <v>99.32586497409987</v>
      </c>
      <c r="C304" s="1025">
        <f aca="true" t="shared" si="251" ref="C304:O304">+C270/C271*100</f>
        <v>112.39971960433056</v>
      </c>
      <c r="D304" s="1026">
        <f t="shared" si="251"/>
        <v>115.33668561434195</v>
      </c>
      <c r="E304" s="1027">
        <f t="shared" si="251"/>
        <v>110.64318529862175</v>
      </c>
      <c r="F304" s="1027">
        <f t="shared" si="251"/>
        <v>106.30630630630631</v>
      </c>
      <c r="G304" s="1027">
        <f t="shared" si="251"/>
        <v>88.88888888888889</v>
      </c>
      <c r="H304" s="1028"/>
      <c r="I304" s="1027">
        <f t="shared" si="251"/>
        <v>86.8421052631579</v>
      </c>
      <c r="J304" s="1027">
        <f t="shared" si="251"/>
        <v>106.57894736842107</v>
      </c>
      <c r="K304" s="1027"/>
      <c r="L304" s="1027">
        <f t="shared" si="251"/>
        <v>114.41800166682101</v>
      </c>
      <c r="M304" s="1027">
        <f t="shared" si="251"/>
        <v>89.26038500506586</v>
      </c>
      <c r="N304" s="1027">
        <f t="shared" si="251"/>
        <v>113.39031339031338</v>
      </c>
      <c r="O304" s="1029">
        <f t="shared" si="251"/>
        <v>101.71568627450979</v>
      </c>
      <c r="P304" s="805"/>
      <c r="Q304" s="806"/>
    </row>
    <row r="305" spans="1:17" s="2" customFormat="1" ht="20.25" hidden="1">
      <c r="A305" s="1016" t="s">
        <v>300</v>
      </c>
      <c r="B305" s="1017">
        <f>+B270-B272</f>
        <v>-963.6729999999952</v>
      </c>
      <c r="C305" s="1018">
        <f aca="true" t="shared" si="252" ref="C305:O305">+C270-C272</f>
        <v>2062</v>
      </c>
      <c r="D305" s="1019">
        <f t="shared" si="252"/>
        <v>1454</v>
      </c>
      <c r="E305" s="1020">
        <f t="shared" si="252"/>
        <v>206</v>
      </c>
      <c r="F305" s="1020">
        <f t="shared" si="252"/>
        <v>18</v>
      </c>
      <c r="G305" s="1020">
        <f t="shared" si="252"/>
        <v>-1</v>
      </c>
      <c r="H305" s="1021"/>
      <c r="I305" s="1020">
        <f t="shared" si="252"/>
        <v>-5</v>
      </c>
      <c r="J305" s="1020">
        <f t="shared" si="252"/>
        <v>7</v>
      </c>
      <c r="K305" s="1020"/>
      <c r="L305" s="1020">
        <f t="shared" si="252"/>
        <v>1681</v>
      </c>
      <c r="M305" s="1020">
        <f t="shared" si="252"/>
        <v>-12</v>
      </c>
      <c r="N305" s="1020">
        <f t="shared" si="252"/>
        <v>393</v>
      </c>
      <c r="O305" s="1022">
        <f t="shared" si="252"/>
        <v>381</v>
      </c>
      <c r="P305" s="805"/>
      <c r="Q305" s="806"/>
    </row>
    <row r="306" spans="1:17" s="2" customFormat="1" ht="21" hidden="1" thickBot="1">
      <c r="A306" s="1023" t="s">
        <v>301</v>
      </c>
      <c r="B306" s="1024">
        <f>+B270/B272*100</f>
        <v>98.50560667517075</v>
      </c>
      <c r="C306" s="1025">
        <f aca="true" t="shared" si="253" ref="C306:O306">+C270/C272*100</f>
        <v>116.67070903064112</v>
      </c>
      <c r="D306" s="1026">
        <f t="shared" si="253"/>
        <v>115.98329119489941</v>
      </c>
      <c r="E306" s="1027">
        <f t="shared" si="253"/>
        <v>116.62631154156577</v>
      </c>
      <c r="F306" s="1027">
        <f t="shared" si="253"/>
        <v>108.25688073394495</v>
      </c>
      <c r="G306" s="1027">
        <f t="shared" si="253"/>
        <v>88.88888888888889</v>
      </c>
      <c r="H306" s="1028"/>
      <c r="I306" s="1027">
        <f t="shared" si="253"/>
        <v>86.8421052631579</v>
      </c>
      <c r="J306" s="1027">
        <f t="shared" si="253"/>
        <v>109.45945945945945</v>
      </c>
      <c r="K306" s="1027"/>
      <c r="L306" s="1027">
        <f t="shared" si="253"/>
        <v>115.7470725995316</v>
      </c>
      <c r="M306" s="1027">
        <f t="shared" si="253"/>
        <v>98.65621500559911</v>
      </c>
      <c r="N306" s="1027">
        <f t="shared" si="253"/>
        <v>149.06367041198502</v>
      </c>
      <c r="O306" s="1029">
        <f t="shared" si="253"/>
        <v>122.49114521841796</v>
      </c>
      <c r="P306" s="805"/>
      <c r="Q306" s="806"/>
    </row>
    <row r="307" spans="1:17" s="2" customFormat="1" ht="20.25" hidden="1">
      <c r="A307" s="1016" t="s">
        <v>302</v>
      </c>
      <c r="B307" s="1017">
        <f>+B270-B273</f>
        <v>-1717.673999999999</v>
      </c>
      <c r="C307" s="1018">
        <f aca="true" t="shared" si="254" ref="C307:O307">+C270-C273</f>
        <v>2727</v>
      </c>
      <c r="D307" s="1019">
        <f t="shared" si="254"/>
        <v>1950</v>
      </c>
      <c r="E307" s="1020">
        <f t="shared" si="254"/>
        <v>300</v>
      </c>
      <c r="F307" s="1020">
        <f t="shared" si="254"/>
        <v>65</v>
      </c>
      <c r="G307" s="1020">
        <f t="shared" si="254"/>
        <v>0</v>
      </c>
      <c r="H307" s="1021"/>
      <c r="I307" s="1020">
        <f t="shared" si="254"/>
        <v>-3</v>
      </c>
      <c r="J307" s="1020">
        <f t="shared" si="254"/>
        <v>11</v>
      </c>
      <c r="K307" s="1020"/>
      <c r="L307" s="1020">
        <f t="shared" si="254"/>
        <v>2324</v>
      </c>
      <c r="M307" s="1020">
        <f t="shared" si="254"/>
        <v>11</v>
      </c>
      <c r="N307" s="1020">
        <f t="shared" si="254"/>
        <v>392</v>
      </c>
      <c r="O307" s="1022">
        <f t="shared" si="254"/>
        <v>404</v>
      </c>
      <c r="P307" s="805"/>
      <c r="Q307" s="806"/>
    </row>
    <row r="308" spans="1:17" s="2" customFormat="1" ht="21" hidden="1" thickBot="1">
      <c r="A308" s="1023" t="s">
        <v>303</v>
      </c>
      <c r="B308" s="1024">
        <f>+B270/B273*100</f>
        <v>97.36714196780983</v>
      </c>
      <c r="C308" s="1025">
        <f aca="true" t="shared" si="255" ref="C308:O308">+C270/C273*100</f>
        <v>123.29972658920028</v>
      </c>
      <c r="D308" s="1026">
        <f t="shared" si="255"/>
        <v>122.67178235088943</v>
      </c>
      <c r="E308" s="1027">
        <f t="shared" si="255"/>
        <v>126.2008733624454</v>
      </c>
      <c r="F308" s="1027">
        <f t="shared" si="255"/>
        <v>138.01169590643275</v>
      </c>
      <c r="G308" s="1027">
        <f t="shared" si="255"/>
        <v>100</v>
      </c>
      <c r="H308" s="1028"/>
      <c r="I308" s="1027">
        <f t="shared" si="255"/>
        <v>91.66666666666666</v>
      </c>
      <c r="J308" s="1027">
        <f t="shared" si="255"/>
        <v>115.71428571428572</v>
      </c>
      <c r="K308" s="1027"/>
      <c r="L308" s="1027">
        <f t="shared" si="255"/>
        <v>123.16586921850079</v>
      </c>
      <c r="M308" s="1027">
        <f t="shared" si="255"/>
        <v>101.26436781609196</v>
      </c>
      <c r="N308" s="1027">
        <f t="shared" si="255"/>
        <v>148.87780548628427</v>
      </c>
      <c r="O308" s="1029">
        <f t="shared" si="255"/>
        <v>124.1771394374626</v>
      </c>
      <c r="P308" s="805"/>
      <c r="Q308" s="806"/>
    </row>
    <row r="309" spans="1:17" s="2" customFormat="1" ht="20.25" hidden="1">
      <c r="A309" s="1016" t="s">
        <v>304</v>
      </c>
      <c r="B309" s="1017">
        <f>+B270-B274</f>
        <v>-3273.5699999999924</v>
      </c>
      <c r="C309" s="1018">
        <f aca="true" t="shared" si="256" ref="C309:O309">+C270-C274</f>
        <v>3482</v>
      </c>
      <c r="D309" s="1019">
        <f t="shared" si="256"/>
        <v>2459</v>
      </c>
      <c r="E309" s="1020">
        <f t="shared" si="256"/>
        <v>351</v>
      </c>
      <c r="F309" s="1020">
        <f t="shared" si="256"/>
        <v>69</v>
      </c>
      <c r="G309" s="1020">
        <f t="shared" si="256"/>
        <v>-1</v>
      </c>
      <c r="H309" s="1021"/>
      <c r="I309" s="1020">
        <f t="shared" si="256"/>
        <v>-2</v>
      </c>
      <c r="J309" s="1020">
        <f t="shared" si="256"/>
        <v>11</v>
      </c>
      <c r="K309" s="1020"/>
      <c r="L309" s="1020">
        <f t="shared" si="256"/>
        <v>2889</v>
      </c>
      <c r="M309" s="1020">
        <f t="shared" si="256"/>
        <v>55</v>
      </c>
      <c r="N309" s="1020">
        <f t="shared" si="256"/>
        <v>538</v>
      </c>
      <c r="O309" s="1022">
        <f t="shared" si="256"/>
        <v>593</v>
      </c>
      <c r="P309" s="805"/>
      <c r="Q309" s="806"/>
    </row>
    <row r="310" spans="1:17" s="2" customFormat="1" ht="21" hidden="1" thickBot="1">
      <c r="A310" s="1023" t="s">
        <v>305</v>
      </c>
      <c r="B310" s="1024">
        <f>+B270/B274*100</f>
        <v>95.09913782301098</v>
      </c>
      <c r="C310" s="1025">
        <f aca="true" t="shared" si="257" ref="C310:O310">+C270/C274*100</f>
        <v>131.8019910494109</v>
      </c>
      <c r="D310" s="1026">
        <f t="shared" si="257"/>
        <v>130.38803756796838</v>
      </c>
      <c r="E310" s="1027">
        <f t="shared" si="257"/>
        <v>132.0840950639854</v>
      </c>
      <c r="F310" s="1027">
        <f t="shared" si="257"/>
        <v>141.31736526946108</v>
      </c>
      <c r="G310" s="1027">
        <f t="shared" si="257"/>
        <v>88.88888888888889</v>
      </c>
      <c r="H310" s="1028"/>
      <c r="I310" s="1027">
        <f t="shared" si="257"/>
        <v>94.28571428571428</v>
      </c>
      <c r="J310" s="1027">
        <f t="shared" si="257"/>
        <v>115.71428571428572</v>
      </c>
      <c r="K310" s="1027"/>
      <c r="L310" s="1027">
        <f t="shared" si="257"/>
        <v>130.51653110805958</v>
      </c>
      <c r="M310" s="1027">
        <f t="shared" si="257"/>
        <v>106.65859564164649</v>
      </c>
      <c r="N310" s="1027">
        <f t="shared" si="257"/>
        <v>182.0121951219512</v>
      </c>
      <c r="O310" s="1029">
        <f t="shared" si="257"/>
        <v>140.01349527665317</v>
      </c>
      <c r="P310" s="805"/>
      <c r="Q310" s="806"/>
    </row>
    <row r="311" spans="1:17" s="2" customFormat="1" ht="20.25" hidden="1">
      <c r="A311" s="1016" t="s">
        <v>306</v>
      </c>
      <c r="B311" s="1017">
        <f>+B270-B275</f>
        <v>-6968.572</v>
      </c>
      <c r="C311" s="1018">
        <f aca="true" t="shared" si="258" ref="C311:O311">+C270-C275</f>
        <v>3650</v>
      </c>
      <c r="D311" s="1019">
        <f t="shared" si="258"/>
        <v>2955</v>
      </c>
      <c r="E311" s="1020">
        <f t="shared" si="258"/>
        <v>363</v>
      </c>
      <c r="F311" s="1020">
        <f t="shared" si="258"/>
        <v>68</v>
      </c>
      <c r="G311" s="1020">
        <f t="shared" si="258"/>
        <v>-5</v>
      </c>
      <c r="H311" s="1021"/>
      <c r="I311" s="1020">
        <f t="shared" si="258"/>
        <v>-4</v>
      </c>
      <c r="J311" s="1020">
        <f t="shared" si="258"/>
        <v>3</v>
      </c>
      <c r="K311" s="1020"/>
      <c r="L311" s="1020">
        <f t="shared" si="258"/>
        <v>3086</v>
      </c>
      <c r="M311" s="1020">
        <f t="shared" si="258"/>
        <v>32</v>
      </c>
      <c r="N311" s="1020">
        <f t="shared" si="258"/>
        <v>532</v>
      </c>
      <c r="O311" s="1022">
        <f t="shared" si="258"/>
        <v>564</v>
      </c>
      <c r="P311" s="805"/>
      <c r="Q311" s="806"/>
    </row>
    <row r="312" spans="1:17" s="2" customFormat="1" ht="21" hidden="1" thickBot="1">
      <c r="A312" s="1023" t="s">
        <v>307</v>
      </c>
      <c r="B312" s="1024">
        <f>+B270/B275*100</f>
        <v>90.1142106487655</v>
      </c>
      <c r="C312" s="1025">
        <f aca="true" t="shared" si="259" ref="C312:O312">+C270/C275*100</f>
        <v>133.85585752713106</v>
      </c>
      <c r="D312" s="1026">
        <f t="shared" si="259"/>
        <v>138.90205371248027</v>
      </c>
      <c r="E312" s="1027">
        <f t="shared" si="259"/>
        <v>133.54898336414047</v>
      </c>
      <c r="F312" s="1027">
        <f t="shared" si="259"/>
        <v>140.47619047619045</v>
      </c>
      <c r="G312" s="1027">
        <f t="shared" si="259"/>
        <v>61.53846153846154</v>
      </c>
      <c r="H312" s="1028"/>
      <c r="I312" s="1027">
        <f t="shared" si="259"/>
        <v>89.1891891891892</v>
      </c>
      <c r="J312" s="1027">
        <f t="shared" si="259"/>
        <v>103.84615384615385</v>
      </c>
      <c r="K312" s="1027"/>
      <c r="L312" s="1027">
        <f t="shared" si="259"/>
        <v>133.29018338727076</v>
      </c>
      <c r="M312" s="1027">
        <f t="shared" si="259"/>
        <v>103.76914016489988</v>
      </c>
      <c r="N312" s="1027">
        <f t="shared" si="259"/>
        <v>180.36253776435046</v>
      </c>
      <c r="O312" s="1029">
        <f t="shared" si="259"/>
        <v>137.3262739907346</v>
      </c>
      <c r="P312" s="805"/>
      <c r="Q312" s="806"/>
    </row>
    <row r="313" spans="1:17" s="2" customFormat="1" ht="20.25" hidden="1">
      <c r="A313" s="1016" t="s">
        <v>308</v>
      </c>
      <c r="B313" s="1017">
        <f>+B270-B276</f>
        <v>-8709.231</v>
      </c>
      <c r="C313" s="1018">
        <f aca="true" t="shared" si="260" ref="C313:O313">+C270-C276</f>
        <v>4034</v>
      </c>
      <c r="D313" s="1019">
        <f t="shared" si="260"/>
        <v>3690</v>
      </c>
      <c r="E313" s="1020">
        <f t="shared" si="260"/>
        <v>417</v>
      </c>
      <c r="F313" s="1020">
        <f t="shared" si="260"/>
        <v>73</v>
      </c>
      <c r="G313" s="1020">
        <f t="shared" si="260"/>
        <v>-4</v>
      </c>
      <c r="H313" s="1021"/>
      <c r="I313" s="1020">
        <f t="shared" si="260"/>
        <v>-5</v>
      </c>
      <c r="J313" s="1020">
        <f t="shared" si="260"/>
        <v>10</v>
      </c>
      <c r="K313" s="1020"/>
      <c r="L313" s="1020">
        <f t="shared" si="260"/>
        <v>3419</v>
      </c>
      <c r="M313" s="1020">
        <f t="shared" si="260"/>
        <v>-44</v>
      </c>
      <c r="N313" s="1020">
        <f t="shared" si="260"/>
        <v>659</v>
      </c>
      <c r="O313" s="1022">
        <f t="shared" si="260"/>
        <v>615</v>
      </c>
      <c r="P313" s="805"/>
      <c r="Q313" s="806"/>
    </row>
    <row r="314" spans="1:17" s="2" customFormat="1" ht="21" hidden="1" thickBot="1">
      <c r="A314" s="1023" t="s">
        <v>309</v>
      </c>
      <c r="B314" s="1024">
        <f>+B270/B276*100</f>
        <v>87.94260683561716</v>
      </c>
      <c r="C314" s="1025">
        <f aca="true" t="shared" si="261" ref="C314:O314">+C270/C276*100</f>
        <v>138.79965374627295</v>
      </c>
      <c r="D314" s="1026">
        <f t="shared" si="261"/>
        <v>153.78224748578924</v>
      </c>
      <c r="E314" s="1027">
        <f t="shared" si="261"/>
        <v>140.56420233463035</v>
      </c>
      <c r="F314" s="1027">
        <f t="shared" si="261"/>
        <v>144.78527607361963</v>
      </c>
      <c r="G314" s="1027">
        <f t="shared" si="261"/>
        <v>66.66666666666666</v>
      </c>
      <c r="H314" s="1028"/>
      <c r="I314" s="1027">
        <f t="shared" si="261"/>
        <v>86.8421052631579</v>
      </c>
      <c r="J314" s="1027">
        <f t="shared" si="261"/>
        <v>114.08450704225352</v>
      </c>
      <c r="K314" s="1027"/>
      <c r="L314" s="1027">
        <f t="shared" si="261"/>
        <v>138.25668568870987</v>
      </c>
      <c r="M314" s="1027">
        <f t="shared" si="261"/>
        <v>95.24324324324324</v>
      </c>
      <c r="N314" s="1027">
        <f t="shared" si="261"/>
        <v>223.17757009345794</v>
      </c>
      <c r="O314" s="1029">
        <f t="shared" si="261"/>
        <v>142.12328767123287</v>
      </c>
      <c r="P314" s="805"/>
      <c r="Q314" s="806"/>
    </row>
    <row r="315" spans="1:17" s="2" customFormat="1" ht="20.25" hidden="1">
      <c r="A315" s="1016" t="s">
        <v>310</v>
      </c>
      <c r="B315" s="1017">
        <f>+B270-B277</f>
        <v>-9418.771999999997</v>
      </c>
      <c r="C315" s="1018">
        <f aca="true" t="shared" si="262" ref="C315:O315">+C270-C277</f>
        <v>5066.093988370125</v>
      </c>
      <c r="D315" s="1019">
        <f t="shared" si="262"/>
        <v>4375.479615892315</v>
      </c>
      <c r="E315" s="1020">
        <f t="shared" si="262"/>
        <v>488.07283083660036</v>
      </c>
      <c r="F315" s="1020">
        <f t="shared" si="262"/>
        <v>77.88177069797194</v>
      </c>
      <c r="G315" s="1020">
        <f t="shared" si="262"/>
        <v>-4.034048505188421</v>
      </c>
      <c r="H315" s="1021"/>
      <c r="I315" s="1020">
        <f t="shared" si="262"/>
        <v>-3.7684261285097875</v>
      </c>
      <c r="J315" s="1020">
        <f t="shared" si="262"/>
        <v>11.045893816800628</v>
      </c>
      <c r="K315" s="1020"/>
      <c r="L315" s="1020">
        <f t="shared" si="262"/>
        <v>4243.123095334675</v>
      </c>
      <c r="M315" s="1020">
        <f t="shared" si="262"/>
        <v>-26.598509082620012</v>
      </c>
      <c r="N315" s="1020">
        <f t="shared" si="262"/>
        <v>849.569402118093</v>
      </c>
      <c r="O315" s="1022">
        <f t="shared" si="262"/>
        <v>822.970893035473</v>
      </c>
      <c r="P315" s="805"/>
      <c r="Q315" s="806"/>
    </row>
    <row r="316" spans="1:17" s="2" customFormat="1" ht="21" hidden="1" thickBot="1">
      <c r="A316" s="1023" t="s">
        <v>311</v>
      </c>
      <c r="B316" s="1024">
        <f>+B270/B277*100</f>
        <v>87.08713617855528</v>
      </c>
      <c r="C316" s="1025">
        <f aca="true" t="shared" si="263" ref="C316:O316">+C270/C277*100</f>
        <v>154.09658123721434</v>
      </c>
      <c r="D316" s="1026">
        <f t="shared" si="263"/>
        <v>170.8519985967877</v>
      </c>
      <c r="E316" s="1027">
        <f t="shared" si="263"/>
        <v>151.00417738826474</v>
      </c>
      <c r="F316" s="1027">
        <f t="shared" si="263"/>
        <v>149.25540277155952</v>
      </c>
      <c r="G316" s="1027">
        <f t="shared" si="263"/>
        <v>66.47804349924998</v>
      </c>
      <c r="H316" s="1028"/>
      <c r="I316" s="1027">
        <f t="shared" si="263"/>
        <v>89.75091804218458</v>
      </c>
      <c r="J316" s="1027">
        <f t="shared" si="263"/>
        <v>115.79020077516691</v>
      </c>
      <c r="K316" s="1027"/>
      <c r="L316" s="1027">
        <f t="shared" si="263"/>
        <v>152.30109054033173</v>
      </c>
      <c r="M316" s="1027">
        <f t="shared" si="263"/>
        <v>97.06935293343471</v>
      </c>
      <c r="N316" s="1027">
        <f t="shared" si="263"/>
        <v>346.6590968812184</v>
      </c>
      <c r="O316" s="1029">
        <f t="shared" si="263"/>
        <v>165.73097130550894</v>
      </c>
      <c r="P316" s="805"/>
      <c r="Q316" s="806"/>
    </row>
    <row r="317" spans="1:17" s="2" customFormat="1" ht="20.25" hidden="1">
      <c r="A317" s="1016" t="s">
        <v>312</v>
      </c>
      <c r="B317" s="1017">
        <f>+B270-B278</f>
        <v>-10296.929000000004</v>
      </c>
      <c r="C317" s="1018">
        <f aca="true" t="shared" si="264" ref="C317:O317">+C270-C278</f>
        <v>5885</v>
      </c>
      <c r="D317" s="1019">
        <f t="shared" si="264"/>
        <v>5014</v>
      </c>
      <c r="E317" s="1020">
        <f t="shared" si="264"/>
        <v>591</v>
      </c>
      <c r="F317" s="1020">
        <f t="shared" si="264"/>
        <v>81</v>
      </c>
      <c r="G317" s="1020">
        <f t="shared" si="264"/>
        <v>-4</v>
      </c>
      <c r="H317" s="1021"/>
      <c r="I317" s="1020">
        <f t="shared" si="264"/>
        <v>-4</v>
      </c>
      <c r="J317" s="1020">
        <f t="shared" si="264"/>
        <v>16</v>
      </c>
      <c r="K317" s="1020"/>
      <c r="L317" s="1020">
        <f t="shared" si="264"/>
        <v>5062</v>
      </c>
      <c r="M317" s="1020">
        <f t="shared" si="264"/>
        <v>-31</v>
      </c>
      <c r="N317" s="1020">
        <f t="shared" si="264"/>
        <v>854</v>
      </c>
      <c r="O317" s="1022">
        <f t="shared" si="264"/>
        <v>823</v>
      </c>
      <c r="P317" s="805"/>
      <c r="Q317" s="806"/>
    </row>
    <row r="318" spans="1:17" s="2" customFormat="1" ht="21" hidden="1" thickBot="1">
      <c r="A318" s="1023" t="s">
        <v>313</v>
      </c>
      <c r="B318" s="1024">
        <f>+B270/B278*100</f>
        <v>86.05114252388442</v>
      </c>
      <c r="C318" s="1025">
        <f aca="true" t="shared" si="265" ref="C318:O318">+C270/C278*100</f>
        <v>168.8626257898432</v>
      </c>
      <c r="D318" s="1026">
        <f t="shared" si="265"/>
        <v>190.55445186924328</v>
      </c>
      <c r="E318" s="1027">
        <f t="shared" si="265"/>
        <v>169.20374707259953</v>
      </c>
      <c r="F318" s="1027">
        <f t="shared" si="265"/>
        <v>152.25806451612902</v>
      </c>
      <c r="G318" s="1027">
        <f t="shared" si="265"/>
        <v>66.66666666666666</v>
      </c>
      <c r="H318" s="1028"/>
      <c r="I318" s="1027">
        <f t="shared" si="265"/>
        <v>89.1891891891892</v>
      </c>
      <c r="J318" s="1027">
        <f t="shared" si="265"/>
        <v>124.61538461538461</v>
      </c>
      <c r="K318" s="1027"/>
      <c r="L318" s="1027">
        <f t="shared" si="265"/>
        <v>169.3995064436523</v>
      </c>
      <c r="M318" s="1027">
        <f t="shared" si="265"/>
        <v>96.60087719298247</v>
      </c>
      <c r="N318" s="1027">
        <f t="shared" si="265"/>
        <v>351.1764705882353</v>
      </c>
      <c r="O318" s="1029">
        <f t="shared" si="265"/>
        <v>165.73482428115017</v>
      </c>
      <c r="P318" s="805"/>
      <c r="Q318" s="806"/>
    </row>
    <row r="319" spans="1:17" s="2" customFormat="1" ht="20.25" hidden="1">
      <c r="A319" s="978" t="s">
        <v>282</v>
      </c>
      <c r="B319" s="979">
        <f>+B271-B272</f>
        <v>-532.5409999999974</v>
      </c>
      <c r="C319" s="980">
        <f aca="true" t="shared" si="266" ref="C319:O319">+C271-C272</f>
        <v>470</v>
      </c>
      <c r="D319" s="981">
        <f t="shared" si="266"/>
        <v>51</v>
      </c>
      <c r="E319" s="982">
        <f t="shared" si="266"/>
        <v>67</v>
      </c>
      <c r="F319" s="982">
        <f t="shared" si="266"/>
        <v>4</v>
      </c>
      <c r="G319" s="982">
        <f t="shared" si="266"/>
        <v>0</v>
      </c>
      <c r="H319" s="983">
        <f t="shared" si="266"/>
        <v>0</v>
      </c>
      <c r="I319" s="982">
        <f t="shared" si="266"/>
        <v>0</v>
      </c>
      <c r="J319" s="982">
        <f t="shared" si="266"/>
        <v>2</v>
      </c>
      <c r="K319" s="982"/>
      <c r="L319" s="982">
        <f t="shared" si="266"/>
        <v>124</v>
      </c>
      <c r="M319" s="982">
        <f t="shared" si="266"/>
        <v>94</v>
      </c>
      <c r="N319" s="982">
        <f t="shared" si="266"/>
        <v>252</v>
      </c>
      <c r="O319" s="984">
        <f t="shared" si="266"/>
        <v>346</v>
      </c>
      <c r="P319" s="805"/>
      <c r="Q319" s="806"/>
    </row>
    <row r="320" spans="1:17" s="2" customFormat="1" ht="21" hidden="1" thickBot="1">
      <c r="A320" s="985" t="s">
        <v>283</v>
      </c>
      <c r="B320" s="986">
        <f>+B271/B272*100</f>
        <v>99.17417452227271</v>
      </c>
      <c r="C320" s="987">
        <f aca="true" t="shared" si="267" ref="C320:O320">+C271/C272*100</f>
        <v>103.79982213598512</v>
      </c>
      <c r="D320" s="988">
        <f t="shared" si="267"/>
        <v>100.56062438166428</v>
      </c>
      <c r="E320" s="989">
        <f t="shared" si="267"/>
        <v>105.40758676351896</v>
      </c>
      <c r="F320" s="989">
        <f t="shared" si="267"/>
        <v>101.83486238532109</v>
      </c>
      <c r="G320" s="989">
        <f t="shared" si="267"/>
        <v>100</v>
      </c>
      <c r="H320" s="990" t="e">
        <f t="shared" si="267"/>
        <v>#DIV/0!</v>
      </c>
      <c r="I320" s="989">
        <f t="shared" si="267"/>
        <v>100</v>
      </c>
      <c r="J320" s="989">
        <f t="shared" si="267"/>
        <v>102.7027027027027</v>
      </c>
      <c r="K320" s="989"/>
      <c r="L320" s="989">
        <f t="shared" si="267"/>
        <v>101.1615925058548</v>
      </c>
      <c r="M320" s="989">
        <f t="shared" si="267"/>
        <v>110.5263157894737</v>
      </c>
      <c r="N320" s="989">
        <f t="shared" si="267"/>
        <v>131.46067415730337</v>
      </c>
      <c r="O320" s="991">
        <f t="shared" si="267"/>
        <v>120.4250295159386</v>
      </c>
      <c r="P320" s="805"/>
      <c r="Q320" s="806"/>
    </row>
    <row r="321" spans="1:17" s="2" customFormat="1" ht="20.25" hidden="1">
      <c r="A321" s="978" t="s">
        <v>284</v>
      </c>
      <c r="B321" s="979">
        <f>+B271-B273</f>
        <v>-1286.5420000000013</v>
      </c>
      <c r="C321" s="980">
        <f aca="true" t="shared" si="268" ref="C321:O321">+C271-C273</f>
        <v>1135</v>
      </c>
      <c r="D321" s="981">
        <f t="shared" si="268"/>
        <v>547</v>
      </c>
      <c r="E321" s="982">
        <f t="shared" si="268"/>
        <v>161</v>
      </c>
      <c r="F321" s="982">
        <f t="shared" si="268"/>
        <v>51</v>
      </c>
      <c r="G321" s="982">
        <f t="shared" si="268"/>
        <v>1</v>
      </c>
      <c r="H321" s="983">
        <f t="shared" si="268"/>
        <v>0</v>
      </c>
      <c r="I321" s="982">
        <f t="shared" si="268"/>
        <v>2</v>
      </c>
      <c r="J321" s="982">
        <f t="shared" si="268"/>
        <v>6</v>
      </c>
      <c r="K321" s="982"/>
      <c r="L321" s="982">
        <f t="shared" si="268"/>
        <v>767</v>
      </c>
      <c r="M321" s="982">
        <f t="shared" si="268"/>
        <v>117</v>
      </c>
      <c r="N321" s="982">
        <f t="shared" si="268"/>
        <v>251</v>
      </c>
      <c r="O321" s="984">
        <f t="shared" si="268"/>
        <v>369</v>
      </c>
      <c r="P321" s="805"/>
      <c r="Q321" s="806"/>
    </row>
    <row r="322" spans="1:17" s="2" customFormat="1" ht="21" hidden="1" thickBot="1">
      <c r="A322" s="985" t="s">
        <v>285</v>
      </c>
      <c r="B322" s="986">
        <f>+B271/B273*100</f>
        <v>98.02798293596456</v>
      </c>
      <c r="C322" s="987">
        <f aca="true" t="shared" si="269" ref="C322:O322">+C271/C273*100</f>
        <v>109.69753930280245</v>
      </c>
      <c r="D322" s="988">
        <f t="shared" si="269"/>
        <v>106.35972561330078</v>
      </c>
      <c r="E322" s="989">
        <f t="shared" si="269"/>
        <v>114.06113537117903</v>
      </c>
      <c r="F322" s="989">
        <f t="shared" si="269"/>
        <v>129.82456140350877</v>
      </c>
      <c r="G322" s="989">
        <f t="shared" si="269"/>
        <v>112.5</v>
      </c>
      <c r="H322" s="990" t="e">
        <f t="shared" si="269"/>
        <v>#DIV/0!</v>
      </c>
      <c r="I322" s="989">
        <f t="shared" si="269"/>
        <v>105.55555555555556</v>
      </c>
      <c r="J322" s="989">
        <f t="shared" si="269"/>
        <v>108.57142857142857</v>
      </c>
      <c r="K322" s="989"/>
      <c r="L322" s="989">
        <f t="shared" si="269"/>
        <v>107.64553429027113</v>
      </c>
      <c r="M322" s="989">
        <f t="shared" si="269"/>
        <v>113.44827586206895</v>
      </c>
      <c r="N322" s="989">
        <f t="shared" si="269"/>
        <v>131.29675810473816</v>
      </c>
      <c r="O322" s="991">
        <f t="shared" si="269"/>
        <v>122.0825852782765</v>
      </c>
      <c r="P322" s="805"/>
      <c r="Q322" s="806"/>
    </row>
    <row r="323" spans="1:17" s="2" customFormat="1" ht="20.25" hidden="1">
      <c r="A323" s="978" t="s">
        <v>286</v>
      </c>
      <c r="B323" s="979">
        <f aca="true" t="shared" si="270" ref="B323:G323">+B271-B274</f>
        <v>-2842.4379999999946</v>
      </c>
      <c r="C323" s="980">
        <f t="shared" si="270"/>
        <v>1890</v>
      </c>
      <c r="D323" s="981">
        <f t="shared" si="270"/>
        <v>1056</v>
      </c>
      <c r="E323" s="982">
        <f t="shared" si="270"/>
        <v>212</v>
      </c>
      <c r="F323" s="982">
        <f t="shared" si="270"/>
        <v>55</v>
      </c>
      <c r="G323" s="982">
        <f t="shared" si="270"/>
        <v>0</v>
      </c>
      <c r="H323" s="983"/>
      <c r="I323" s="982">
        <f aca="true" t="shared" si="271" ref="I323:O323">+I271-I274</f>
        <v>3</v>
      </c>
      <c r="J323" s="982">
        <f t="shared" si="271"/>
        <v>6</v>
      </c>
      <c r="K323" s="982"/>
      <c r="L323" s="982">
        <f t="shared" si="271"/>
        <v>1332</v>
      </c>
      <c r="M323" s="982">
        <f t="shared" si="271"/>
        <v>161</v>
      </c>
      <c r="N323" s="982">
        <f t="shared" si="271"/>
        <v>397</v>
      </c>
      <c r="O323" s="984">
        <f t="shared" si="271"/>
        <v>558</v>
      </c>
      <c r="P323" s="805"/>
      <c r="Q323" s="806"/>
    </row>
    <row r="324" spans="1:17" s="2" customFormat="1" ht="21" hidden="1" thickBot="1">
      <c r="A324" s="985" t="s">
        <v>287</v>
      </c>
      <c r="B324" s="986">
        <f aca="true" t="shared" si="272" ref="B324:G324">+B271/B274*100</f>
        <v>95.74458561001097</v>
      </c>
      <c r="C324" s="987">
        <f t="shared" si="272"/>
        <v>117.26185039729656</v>
      </c>
      <c r="D324" s="988">
        <f t="shared" si="272"/>
        <v>113.04992585269402</v>
      </c>
      <c r="E324" s="989">
        <f t="shared" si="272"/>
        <v>119.3784277879342</v>
      </c>
      <c r="F324" s="989">
        <f t="shared" si="272"/>
        <v>132.93413173652695</v>
      </c>
      <c r="G324" s="989">
        <f t="shared" si="272"/>
        <v>100</v>
      </c>
      <c r="H324" s="990"/>
      <c r="I324" s="989">
        <f aca="true" t="shared" si="273" ref="I324:O324">+I271/I274*100</f>
        <v>108.57142857142857</v>
      </c>
      <c r="J324" s="989">
        <f t="shared" si="273"/>
        <v>108.57142857142857</v>
      </c>
      <c r="K324" s="989"/>
      <c r="L324" s="989">
        <f t="shared" si="273"/>
        <v>114.06992711524242</v>
      </c>
      <c r="M324" s="989">
        <f t="shared" si="273"/>
        <v>119.4915254237288</v>
      </c>
      <c r="N324" s="989">
        <f t="shared" si="273"/>
        <v>160.51829268292684</v>
      </c>
      <c r="O324" s="991">
        <f t="shared" si="273"/>
        <v>137.65182186234816</v>
      </c>
      <c r="P324" s="805"/>
      <c r="Q324" s="806"/>
    </row>
    <row r="325" spans="1:17" s="2" customFormat="1" ht="20.25" hidden="1">
      <c r="A325" s="978" t="s">
        <v>288</v>
      </c>
      <c r="B325" s="979">
        <f aca="true" t="shared" si="274" ref="B325:G325">+B271-B275</f>
        <v>-6537.440000000002</v>
      </c>
      <c r="C325" s="980">
        <f t="shared" si="274"/>
        <v>2058</v>
      </c>
      <c r="D325" s="981">
        <f t="shared" si="274"/>
        <v>1552</v>
      </c>
      <c r="E325" s="982">
        <f t="shared" si="274"/>
        <v>224</v>
      </c>
      <c r="F325" s="982">
        <f t="shared" si="274"/>
        <v>54</v>
      </c>
      <c r="G325" s="982">
        <f t="shared" si="274"/>
        <v>-4</v>
      </c>
      <c r="H325" s="983"/>
      <c r="I325" s="982">
        <f aca="true" t="shared" si="275" ref="I325:O325">+I271-I275</f>
        <v>1</v>
      </c>
      <c r="J325" s="982">
        <f t="shared" si="275"/>
        <v>-2</v>
      </c>
      <c r="K325" s="982"/>
      <c r="L325" s="982">
        <f t="shared" si="275"/>
        <v>1529</v>
      </c>
      <c r="M325" s="982">
        <f t="shared" si="275"/>
        <v>138</v>
      </c>
      <c r="N325" s="982">
        <f t="shared" si="275"/>
        <v>391</v>
      </c>
      <c r="O325" s="984">
        <f t="shared" si="275"/>
        <v>529</v>
      </c>
      <c r="P325" s="805"/>
      <c r="Q325" s="806"/>
    </row>
    <row r="326" spans="1:17" s="2" customFormat="1" ht="21" hidden="1" thickBot="1">
      <c r="A326" s="985" t="s">
        <v>289</v>
      </c>
      <c r="B326" s="986">
        <f aca="true" t="shared" si="276" ref="B326:G326">+B271/B275*100</f>
        <v>90.72582521407048</v>
      </c>
      <c r="C326" s="987">
        <f t="shared" si="276"/>
        <v>119.0891382988591</v>
      </c>
      <c r="D326" s="988">
        <f t="shared" si="276"/>
        <v>120.43180621379675</v>
      </c>
      <c r="E326" s="989">
        <f t="shared" si="276"/>
        <v>120.70240295748613</v>
      </c>
      <c r="F326" s="989">
        <f t="shared" si="276"/>
        <v>132.14285714285714</v>
      </c>
      <c r="G326" s="989">
        <f t="shared" si="276"/>
        <v>69.23076923076923</v>
      </c>
      <c r="H326" s="990"/>
      <c r="I326" s="989">
        <f aca="true" t="shared" si="277" ref="I326:O326">+I271/I275*100</f>
        <v>102.7027027027027</v>
      </c>
      <c r="J326" s="989">
        <f t="shared" si="277"/>
        <v>97.43589743589743</v>
      </c>
      <c r="K326" s="989"/>
      <c r="L326" s="989">
        <f t="shared" si="277"/>
        <v>116.49406688241639</v>
      </c>
      <c r="M326" s="989">
        <f t="shared" si="277"/>
        <v>116.25441696113074</v>
      </c>
      <c r="N326" s="989">
        <f t="shared" si="277"/>
        <v>159.06344410876133</v>
      </c>
      <c r="O326" s="991">
        <f t="shared" si="277"/>
        <v>135.00992720052943</v>
      </c>
      <c r="P326" s="805"/>
      <c r="Q326" s="806"/>
    </row>
    <row r="327" spans="1:17" s="2" customFormat="1" ht="20.25" hidden="1">
      <c r="A327" s="978" t="s">
        <v>290</v>
      </c>
      <c r="B327" s="979">
        <f aca="true" t="shared" si="278" ref="B327:G327">+B271-B276</f>
        <v>-8278.099000000002</v>
      </c>
      <c r="C327" s="980">
        <f t="shared" si="278"/>
        <v>2442</v>
      </c>
      <c r="D327" s="981">
        <f t="shared" si="278"/>
        <v>2287</v>
      </c>
      <c r="E327" s="982">
        <f t="shared" si="278"/>
        <v>278</v>
      </c>
      <c r="F327" s="982">
        <f t="shared" si="278"/>
        <v>59</v>
      </c>
      <c r="G327" s="982">
        <f t="shared" si="278"/>
        <v>-3</v>
      </c>
      <c r="H327" s="983"/>
      <c r="I327" s="982">
        <f aca="true" t="shared" si="279" ref="I327:O327">+I271-I276</f>
        <v>0</v>
      </c>
      <c r="J327" s="982">
        <f t="shared" si="279"/>
        <v>5</v>
      </c>
      <c r="K327" s="982"/>
      <c r="L327" s="982">
        <f t="shared" si="279"/>
        <v>1862</v>
      </c>
      <c r="M327" s="982">
        <f t="shared" si="279"/>
        <v>62</v>
      </c>
      <c r="N327" s="982">
        <f t="shared" si="279"/>
        <v>518</v>
      </c>
      <c r="O327" s="984">
        <f t="shared" si="279"/>
        <v>580</v>
      </c>
      <c r="P327" s="805"/>
      <c r="Q327" s="806"/>
    </row>
    <row r="328" spans="1:17" s="2" customFormat="1" ht="21" hidden="1" thickBot="1">
      <c r="A328" s="985" t="s">
        <v>295</v>
      </c>
      <c r="B328" s="986">
        <f aca="true" t="shared" si="280" ref="B328:G328">+B271/B276*100</f>
        <v>88.5394824988929</v>
      </c>
      <c r="C328" s="987">
        <f t="shared" si="280"/>
        <v>123.48754448398576</v>
      </c>
      <c r="D328" s="988">
        <f t="shared" si="280"/>
        <v>133.33333333333331</v>
      </c>
      <c r="E328" s="989">
        <f t="shared" si="280"/>
        <v>127.04280155642023</v>
      </c>
      <c r="F328" s="989">
        <f t="shared" si="280"/>
        <v>136.1963190184049</v>
      </c>
      <c r="G328" s="989">
        <f t="shared" si="280"/>
        <v>75</v>
      </c>
      <c r="H328" s="990"/>
      <c r="I328" s="989">
        <f aca="true" t="shared" si="281" ref="I328:O328">+I271/I276*100</f>
        <v>100</v>
      </c>
      <c r="J328" s="989">
        <f t="shared" si="281"/>
        <v>107.04225352112675</v>
      </c>
      <c r="K328" s="989"/>
      <c r="L328" s="989">
        <f t="shared" si="281"/>
        <v>120.83473201297974</v>
      </c>
      <c r="M328" s="989">
        <f t="shared" si="281"/>
        <v>106.7027027027027</v>
      </c>
      <c r="N328" s="989">
        <f t="shared" si="281"/>
        <v>196.82242990654206</v>
      </c>
      <c r="O328" s="991">
        <f t="shared" si="281"/>
        <v>139.72602739726028</v>
      </c>
      <c r="P328" s="805"/>
      <c r="Q328" s="806"/>
    </row>
    <row r="329" spans="1:17" s="2" customFormat="1" ht="20.25" hidden="1">
      <c r="A329" s="978" t="s">
        <v>291</v>
      </c>
      <c r="B329" s="979">
        <f aca="true" t="shared" si="282" ref="B329:G329">+B271-B277</f>
        <v>-8987.64</v>
      </c>
      <c r="C329" s="980">
        <f t="shared" si="282"/>
        <v>3474.093988370125</v>
      </c>
      <c r="D329" s="981">
        <f t="shared" si="282"/>
        <v>2972.4796158923155</v>
      </c>
      <c r="E329" s="982">
        <f t="shared" si="282"/>
        <v>349.07283083660036</v>
      </c>
      <c r="F329" s="982">
        <f t="shared" si="282"/>
        <v>63.881770697971945</v>
      </c>
      <c r="G329" s="982">
        <f t="shared" si="282"/>
        <v>-3.034048505188421</v>
      </c>
      <c r="H329" s="983"/>
      <c r="I329" s="982">
        <f aca="true" t="shared" si="283" ref="I329:O329">+I271-I277</f>
        <v>1.2315738714902125</v>
      </c>
      <c r="J329" s="982">
        <f t="shared" si="283"/>
        <v>6.045893816800628</v>
      </c>
      <c r="K329" s="982"/>
      <c r="L329" s="982">
        <f t="shared" si="283"/>
        <v>2686.123095334675</v>
      </c>
      <c r="M329" s="982">
        <f t="shared" si="283"/>
        <v>79.40149091737999</v>
      </c>
      <c r="N329" s="982">
        <f t="shared" si="283"/>
        <v>708.569402118093</v>
      </c>
      <c r="O329" s="984">
        <f t="shared" si="283"/>
        <v>787.970893035473</v>
      </c>
      <c r="P329" s="805"/>
      <c r="Q329" s="806"/>
    </row>
    <row r="330" spans="1:17" s="2" customFormat="1" ht="21" hidden="1" thickBot="1">
      <c r="A330" s="985" t="s">
        <v>292</v>
      </c>
      <c r="B330" s="986">
        <f aca="true" t="shared" si="284" ref="B330:G330">+B271/B277*100</f>
        <v>87.67820567307825</v>
      </c>
      <c r="C330" s="987">
        <f t="shared" si="284"/>
        <v>137.09694452945706</v>
      </c>
      <c r="D330" s="988">
        <f t="shared" si="284"/>
        <v>148.13326539317734</v>
      </c>
      <c r="E330" s="989">
        <f t="shared" si="284"/>
        <v>136.47851603396106</v>
      </c>
      <c r="F330" s="989">
        <f t="shared" si="284"/>
        <v>140.40126870883986</v>
      </c>
      <c r="G330" s="989">
        <f t="shared" si="284"/>
        <v>74.78779893665623</v>
      </c>
      <c r="H330" s="990"/>
      <c r="I330" s="989">
        <f aca="true" t="shared" si="285" ref="I330:O330">+I271/I277*100</f>
        <v>103.34954198797013</v>
      </c>
      <c r="J330" s="989">
        <f t="shared" si="285"/>
        <v>108.64265751744055</v>
      </c>
      <c r="K330" s="989"/>
      <c r="L330" s="989">
        <f t="shared" si="285"/>
        <v>133.10937817619316</v>
      </c>
      <c r="M330" s="989">
        <f t="shared" si="285"/>
        <v>108.74852593110109</v>
      </c>
      <c r="N330" s="989">
        <f t="shared" si="285"/>
        <v>305.7219673500192</v>
      </c>
      <c r="O330" s="991">
        <f t="shared" si="285"/>
        <v>162.93550913890996</v>
      </c>
      <c r="P330" s="805"/>
      <c r="Q330" s="806"/>
    </row>
    <row r="331" spans="1:17" s="2" customFormat="1" ht="20.25" hidden="1">
      <c r="A331" s="978" t="s">
        <v>293</v>
      </c>
      <c r="B331" s="979">
        <f aca="true" t="shared" si="286" ref="B331:G331">+B271-B278</f>
        <v>-9865.797000000006</v>
      </c>
      <c r="C331" s="980">
        <f t="shared" si="286"/>
        <v>4293</v>
      </c>
      <c r="D331" s="981">
        <f t="shared" si="286"/>
        <v>3611</v>
      </c>
      <c r="E331" s="982">
        <f t="shared" si="286"/>
        <v>452</v>
      </c>
      <c r="F331" s="982">
        <f t="shared" si="286"/>
        <v>67</v>
      </c>
      <c r="G331" s="982">
        <f t="shared" si="286"/>
        <v>-3</v>
      </c>
      <c r="H331" s="983"/>
      <c r="I331" s="982">
        <f aca="true" t="shared" si="287" ref="I331:O331">+I271-I278</f>
        <v>1</v>
      </c>
      <c r="J331" s="982">
        <f t="shared" si="287"/>
        <v>11</v>
      </c>
      <c r="K331" s="982"/>
      <c r="L331" s="982">
        <f t="shared" si="287"/>
        <v>3505</v>
      </c>
      <c r="M331" s="982">
        <f t="shared" si="287"/>
        <v>75</v>
      </c>
      <c r="N331" s="982">
        <f t="shared" si="287"/>
        <v>713</v>
      </c>
      <c r="O331" s="984">
        <f t="shared" si="287"/>
        <v>788</v>
      </c>
      <c r="P331" s="805"/>
      <c r="Q331" s="806"/>
    </row>
    <row r="332" spans="1:17" s="2" customFormat="1" ht="21" hidden="1" thickBot="1">
      <c r="A332" s="985" t="s">
        <v>294</v>
      </c>
      <c r="B332" s="986">
        <f aca="true" t="shared" si="288" ref="B332:G332">+B271/B278*100</f>
        <v>86.63518062120377</v>
      </c>
      <c r="C332" s="987">
        <f t="shared" si="288"/>
        <v>150.23402761525858</v>
      </c>
      <c r="D332" s="988">
        <f t="shared" si="288"/>
        <v>165.21582084161096</v>
      </c>
      <c r="E332" s="989">
        <f t="shared" si="288"/>
        <v>152.92740046838406</v>
      </c>
      <c r="F332" s="989">
        <f t="shared" si="288"/>
        <v>143.22580645161293</v>
      </c>
      <c r="G332" s="989">
        <f t="shared" si="288"/>
        <v>75</v>
      </c>
      <c r="H332" s="990"/>
      <c r="I332" s="989">
        <f aca="true" t="shared" si="289" ref="I332:O332">+I271/I278*100</f>
        <v>102.7027027027027</v>
      </c>
      <c r="J332" s="989">
        <f t="shared" si="289"/>
        <v>116.92307692307693</v>
      </c>
      <c r="K332" s="989"/>
      <c r="L332" s="989">
        <f t="shared" si="289"/>
        <v>148.0531944063614</v>
      </c>
      <c r="M332" s="989">
        <f t="shared" si="289"/>
        <v>108.2236842105263</v>
      </c>
      <c r="N332" s="989">
        <f t="shared" si="289"/>
        <v>309.70588235294116</v>
      </c>
      <c r="O332" s="991">
        <f t="shared" si="289"/>
        <v>162.93929712460064</v>
      </c>
      <c r="P332" s="805"/>
      <c r="Q332" s="806"/>
    </row>
    <row r="333" spans="1:17" s="2" customFormat="1" ht="20.25" hidden="1">
      <c r="A333" s="884" t="s">
        <v>256</v>
      </c>
      <c r="B333" s="885">
        <f>+B272-B273</f>
        <v>-754.0010000000038</v>
      </c>
      <c r="C333" s="886">
        <f aca="true" t="shared" si="290" ref="C333:O333">+C272-C273</f>
        <v>665</v>
      </c>
      <c r="D333" s="887">
        <f t="shared" si="290"/>
        <v>496</v>
      </c>
      <c r="E333" s="888">
        <f t="shared" si="290"/>
        <v>94</v>
      </c>
      <c r="F333" s="888">
        <f t="shared" si="290"/>
        <v>47</v>
      </c>
      <c r="G333" s="888">
        <f t="shared" si="290"/>
        <v>1</v>
      </c>
      <c r="H333" s="889"/>
      <c r="I333" s="888">
        <f t="shared" si="290"/>
        <v>2</v>
      </c>
      <c r="J333" s="888">
        <f t="shared" si="290"/>
        <v>4</v>
      </c>
      <c r="K333" s="888"/>
      <c r="L333" s="888">
        <f t="shared" si="290"/>
        <v>643</v>
      </c>
      <c r="M333" s="888">
        <f t="shared" si="290"/>
        <v>23</v>
      </c>
      <c r="N333" s="888">
        <f t="shared" si="290"/>
        <v>-1</v>
      </c>
      <c r="O333" s="890">
        <f t="shared" si="290"/>
        <v>23</v>
      </c>
      <c r="P333" s="805"/>
      <c r="Q333" s="806"/>
    </row>
    <row r="334" spans="1:17" s="2" customFormat="1" ht="21" hidden="1" thickBot="1">
      <c r="A334" s="891" t="s">
        <v>257</v>
      </c>
      <c r="B334" s="892">
        <f>+B272/B273*100</f>
        <v>98.84426405177616</v>
      </c>
      <c r="C334" s="893">
        <f aca="true" t="shared" si="291" ref="C334:O334">+C272/C273*100</f>
        <v>105.68181818181819</v>
      </c>
      <c r="D334" s="894">
        <f t="shared" si="291"/>
        <v>105.76677130566212</v>
      </c>
      <c r="E334" s="895">
        <f t="shared" si="291"/>
        <v>108.20960698689956</v>
      </c>
      <c r="F334" s="895">
        <f t="shared" si="291"/>
        <v>127.48538011695906</v>
      </c>
      <c r="G334" s="895">
        <f t="shared" si="291"/>
        <v>112.5</v>
      </c>
      <c r="H334" s="896"/>
      <c r="I334" s="895">
        <f t="shared" si="291"/>
        <v>105.55555555555556</v>
      </c>
      <c r="J334" s="895">
        <f t="shared" si="291"/>
        <v>105.71428571428572</v>
      </c>
      <c r="K334" s="895"/>
      <c r="L334" s="895">
        <f t="shared" si="291"/>
        <v>106.40948963317385</v>
      </c>
      <c r="M334" s="895">
        <f t="shared" si="291"/>
        <v>102.64367816091955</v>
      </c>
      <c r="N334" s="895">
        <f t="shared" si="291"/>
        <v>99.87531172069825</v>
      </c>
      <c r="O334" s="897">
        <f t="shared" si="291"/>
        <v>101.37642130460802</v>
      </c>
      <c r="P334" s="805"/>
      <c r="Q334" s="806"/>
    </row>
    <row r="335" spans="1:17" s="2" customFormat="1" ht="20.25" hidden="1">
      <c r="A335" s="884" t="s">
        <v>258</v>
      </c>
      <c r="B335" s="885">
        <f>+B272-B274</f>
        <v>-2309.896999999997</v>
      </c>
      <c r="C335" s="886">
        <f aca="true" t="shared" si="292" ref="C335:O335">+C272-C274</f>
        <v>1420</v>
      </c>
      <c r="D335" s="887">
        <f t="shared" si="292"/>
        <v>1005</v>
      </c>
      <c r="E335" s="888">
        <f t="shared" si="292"/>
        <v>145</v>
      </c>
      <c r="F335" s="888">
        <f t="shared" si="292"/>
        <v>51</v>
      </c>
      <c r="G335" s="888">
        <f t="shared" si="292"/>
        <v>0</v>
      </c>
      <c r="H335" s="889"/>
      <c r="I335" s="888">
        <f t="shared" si="292"/>
        <v>3</v>
      </c>
      <c r="J335" s="888">
        <f t="shared" si="292"/>
        <v>4</v>
      </c>
      <c r="K335" s="888"/>
      <c r="L335" s="888">
        <f t="shared" si="292"/>
        <v>1208</v>
      </c>
      <c r="M335" s="888">
        <f t="shared" si="292"/>
        <v>67</v>
      </c>
      <c r="N335" s="888">
        <f t="shared" si="292"/>
        <v>145</v>
      </c>
      <c r="O335" s="890">
        <f t="shared" si="292"/>
        <v>212</v>
      </c>
      <c r="P335" s="805"/>
      <c r="Q335" s="806"/>
    </row>
    <row r="336" spans="1:17" s="2" customFormat="1" ht="21" hidden="1" thickBot="1">
      <c r="A336" s="891" t="s">
        <v>259</v>
      </c>
      <c r="B336" s="892">
        <f>+B272/B274*100</f>
        <v>96.54185282732905</v>
      </c>
      <c r="C336" s="893">
        <f aca="true" t="shared" si="293" ref="C336:O336">+C272/C274*100</f>
        <v>112.96922093341857</v>
      </c>
      <c r="D336" s="894">
        <f t="shared" si="293"/>
        <v>112.4196737518537</v>
      </c>
      <c r="E336" s="895">
        <f t="shared" si="293"/>
        <v>113.25411334552102</v>
      </c>
      <c r="F336" s="895">
        <f t="shared" si="293"/>
        <v>130.53892215568862</v>
      </c>
      <c r="G336" s="895">
        <f t="shared" si="293"/>
        <v>100</v>
      </c>
      <c r="H336" s="896"/>
      <c r="I336" s="895">
        <f t="shared" si="293"/>
        <v>108.57142857142857</v>
      </c>
      <c r="J336" s="895">
        <f t="shared" si="293"/>
        <v>105.71428571428572</v>
      </c>
      <c r="K336" s="895"/>
      <c r="L336" s="895">
        <f t="shared" si="293"/>
        <v>112.76011408049011</v>
      </c>
      <c r="M336" s="895">
        <f t="shared" si="293"/>
        <v>108.11138014527846</v>
      </c>
      <c r="N336" s="895">
        <f t="shared" si="293"/>
        <v>122.10365853658536</v>
      </c>
      <c r="O336" s="897">
        <f t="shared" si="293"/>
        <v>114.30499325236167</v>
      </c>
      <c r="P336" s="805"/>
      <c r="Q336" s="806"/>
    </row>
    <row r="337" spans="1:17" s="2" customFormat="1" ht="20.25" hidden="1">
      <c r="A337" s="884" t="s">
        <v>260</v>
      </c>
      <c r="B337" s="885">
        <f>+B272-B275</f>
        <v>-6004.899000000005</v>
      </c>
      <c r="C337" s="886">
        <f aca="true" t="shared" si="294" ref="C337:O337">+C272-C275</f>
        <v>1588</v>
      </c>
      <c r="D337" s="887">
        <f t="shared" si="294"/>
        <v>1501</v>
      </c>
      <c r="E337" s="888">
        <f t="shared" si="294"/>
        <v>157</v>
      </c>
      <c r="F337" s="888">
        <f t="shared" si="294"/>
        <v>50</v>
      </c>
      <c r="G337" s="888">
        <f t="shared" si="294"/>
        <v>-4</v>
      </c>
      <c r="H337" s="889"/>
      <c r="I337" s="888">
        <f t="shared" si="294"/>
        <v>1</v>
      </c>
      <c r="J337" s="888">
        <f t="shared" si="294"/>
        <v>-4</v>
      </c>
      <c r="K337" s="888"/>
      <c r="L337" s="888">
        <f t="shared" si="294"/>
        <v>1405</v>
      </c>
      <c r="M337" s="888">
        <f t="shared" si="294"/>
        <v>44</v>
      </c>
      <c r="N337" s="888">
        <f t="shared" si="294"/>
        <v>139</v>
      </c>
      <c r="O337" s="890">
        <f t="shared" si="294"/>
        <v>183</v>
      </c>
      <c r="P337" s="805"/>
      <c r="Q337" s="806"/>
    </row>
    <row r="338" spans="1:17" s="2" customFormat="1" ht="21" hidden="1" thickBot="1">
      <c r="A338" s="891" t="s">
        <v>261</v>
      </c>
      <c r="B338" s="892">
        <f>+B272/B275*100</f>
        <v>91.48130110595993</v>
      </c>
      <c r="C338" s="893">
        <f aca="true" t="shared" si="295" ref="C338:O338">+C272/C275*100</f>
        <v>114.72961691865318</v>
      </c>
      <c r="D338" s="894">
        <f t="shared" si="295"/>
        <v>119.76040021063719</v>
      </c>
      <c r="E338" s="895">
        <f t="shared" si="295"/>
        <v>114.51016635859519</v>
      </c>
      <c r="F338" s="895">
        <f t="shared" si="295"/>
        <v>129.76190476190476</v>
      </c>
      <c r="G338" s="895">
        <f t="shared" si="295"/>
        <v>69.23076923076923</v>
      </c>
      <c r="H338" s="896"/>
      <c r="I338" s="895">
        <f t="shared" si="295"/>
        <v>102.7027027027027</v>
      </c>
      <c r="J338" s="895">
        <f t="shared" si="295"/>
        <v>94.87179487179486</v>
      </c>
      <c r="K338" s="895"/>
      <c r="L338" s="895">
        <f t="shared" si="295"/>
        <v>115.1564185544768</v>
      </c>
      <c r="M338" s="895">
        <f t="shared" si="295"/>
        <v>105.18256772673733</v>
      </c>
      <c r="N338" s="895">
        <f t="shared" si="295"/>
        <v>120.99697885196375</v>
      </c>
      <c r="O338" s="897">
        <f t="shared" si="295"/>
        <v>112.11118464592984</v>
      </c>
      <c r="P338" s="805"/>
      <c r="Q338" s="806"/>
    </row>
    <row r="339" spans="1:17" s="2" customFormat="1" ht="20.25" hidden="1">
      <c r="A339" s="884" t="s">
        <v>262</v>
      </c>
      <c r="B339" s="885">
        <f>+B272-B276</f>
        <v>-7745.5580000000045</v>
      </c>
      <c r="C339" s="886">
        <f aca="true" t="shared" si="296" ref="C339:O339">+C272-C276</f>
        <v>1972</v>
      </c>
      <c r="D339" s="887">
        <f t="shared" si="296"/>
        <v>2236</v>
      </c>
      <c r="E339" s="888">
        <f t="shared" si="296"/>
        <v>211</v>
      </c>
      <c r="F339" s="888">
        <f t="shared" si="296"/>
        <v>55</v>
      </c>
      <c r="G339" s="888">
        <f t="shared" si="296"/>
        <v>-3</v>
      </c>
      <c r="H339" s="889"/>
      <c r="I339" s="888">
        <f t="shared" si="296"/>
        <v>0</v>
      </c>
      <c r="J339" s="888">
        <f t="shared" si="296"/>
        <v>3</v>
      </c>
      <c r="K339" s="888"/>
      <c r="L339" s="888">
        <f t="shared" si="296"/>
        <v>1738</v>
      </c>
      <c r="M339" s="888">
        <f t="shared" si="296"/>
        <v>-32</v>
      </c>
      <c r="N339" s="888">
        <f t="shared" si="296"/>
        <v>266</v>
      </c>
      <c r="O339" s="890">
        <f t="shared" si="296"/>
        <v>234</v>
      </c>
      <c r="P339" s="805"/>
      <c r="Q339" s="806"/>
    </row>
    <row r="340" spans="1:17" s="2" customFormat="1" ht="21" hidden="1" thickBot="1">
      <c r="A340" s="891" t="s">
        <v>263</v>
      </c>
      <c r="B340" s="892">
        <f>+B272/B276*100</f>
        <v>89.27675266811376</v>
      </c>
      <c r="C340" s="893">
        <f aca="true" t="shared" si="297" ref="C340:O340">+C272/C276*100</f>
        <v>118.96700971434066</v>
      </c>
      <c r="D340" s="894">
        <f t="shared" si="297"/>
        <v>132.59000145751347</v>
      </c>
      <c r="E340" s="895">
        <f t="shared" si="297"/>
        <v>120.52529182879377</v>
      </c>
      <c r="F340" s="895">
        <f t="shared" si="297"/>
        <v>133.74233128834356</v>
      </c>
      <c r="G340" s="895">
        <f t="shared" si="297"/>
        <v>75</v>
      </c>
      <c r="H340" s="896"/>
      <c r="I340" s="895">
        <f t="shared" si="297"/>
        <v>100</v>
      </c>
      <c r="J340" s="895">
        <f t="shared" si="297"/>
        <v>104.22535211267605</v>
      </c>
      <c r="K340" s="895"/>
      <c r="L340" s="895">
        <f t="shared" si="297"/>
        <v>119.44724180373727</v>
      </c>
      <c r="M340" s="895">
        <f t="shared" si="297"/>
        <v>96.54054054054055</v>
      </c>
      <c r="N340" s="895">
        <f t="shared" si="297"/>
        <v>149.7196261682243</v>
      </c>
      <c r="O340" s="897">
        <f t="shared" si="297"/>
        <v>116.02739726027397</v>
      </c>
      <c r="P340" s="805"/>
      <c r="Q340" s="806"/>
    </row>
    <row r="341" spans="1:17" s="2" customFormat="1" ht="20.25" hidden="1">
      <c r="A341" s="884" t="s">
        <v>264</v>
      </c>
      <c r="B341" s="885">
        <f>+B272-B277</f>
        <v>-8455.099000000002</v>
      </c>
      <c r="C341" s="886">
        <f aca="true" t="shared" si="298" ref="C341:O341">+C272-C277</f>
        <v>3004.093988370125</v>
      </c>
      <c r="D341" s="887">
        <f t="shared" si="298"/>
        <v>2921.4796158923155</v>
      </c>
      <c r="E341" s="888">
        <f t="shared" si="298"/>
        <v>282.07283083660036</v>
      </c>
      <c r="F341" s="888">
        <f t="shared" si="298"/>
        <v>59.881770697971945</v>
      </c>
      <c r="G341" s="888">
        <f t="shared" si="298"/>
        <v>-3.034048505188421</v>
      </c>
      <c r="H341" s="889"/>
      <c r="I341" s="888">
        <f t="shared" si="298"/>
        <v>1.2315738714902125</v>
      </c>
      <c r="J341" s="888">
        <f t="shared" si="298"/>
        <v>4.045893816800628</v>
      </c>
      <c r="K341" s="888"/>
      <c r="L341" s="888">
        <f t="shared" si="298"/>
        <v>2562.123095334675</v>
      </c>
      <c r="M341" s="888">
        <f t="shared" si="298"/>
        <v>-14.598509082620012</v>
      </c>
      <c r="N341" s="888">
        <f t="shared" si="298"/>
        <v>456.5694021180929</v>
      </c>
      <c r="O341" s="890">
        <f t="shared" si="298"/>
        <v>441.97089303547295</v>
      </c>
      <c r="P341" s="805"/>
      <c r="Q341" s="806"/>
    </row>
    <row r="342" spans="1:17" s="2" customFormat="1" ht="21" hidden="1" thickBot="1">
      <c r="A342" s="891" t="s">
        <v>265</v>
      </c>
      <c r="B342" s="892">
        <f>+B272/B277*100</f>
        <v>88.40830397170315</v>
      </c>
      <c r="C342" s="893">
        <f aca="true" t="shared" si="299" ref="C342:O342">+C272/C277*100</f>
        <v>132.07820756171463</v>
      </c>
      <c r="D342" s="894">
        <f t="shared" si="299"/>
        <v>147.3074240579071</v>
      </c>
      <c r="E342" s="895">
        <f t="shared" si="299"/>
        <v>129.47693825886503</v>
      </c>
      <c r="F342" s="895">
        <f t="shared" si="299"/>
        <v>137.8715161194914</v>
      </c>
      <c r="G342" s="895">
        <f t="shared" si="299"/>
        <v>74.78779893665623</v>
      </c>
      <c r="H342" s="896"/>
      <c r="I342" s="895">
        <f t="shared" si="299"/>
        <v>103.34954198797013</v>
      </c>
      <c r="J342" s="895">
        <f t="shared" si="299"/>
        <v>105.78364021435</v>
      </c>
      <c r="K342" s="895"/>
      <c r="L342" s="895">
        <f t="shared" si="299"/>
        <v>131.5809437939496</v>
      </c>
      <c r="M342" s="895">
        <f t="shared" si="299"/>
        <v>98.39152346147242</v>
      </c>
      <c r="N342" s="895">
        <f t="shared" si="299"/>
        <v>232.55773584745052</v>
      </c>
      <c r="O342" s="897">
        <f t="shared" si="299"/>
        <v>135.30036886338897</v>
      </c>
      <c r="P342" s="805"/>
      <c r="Q342" s="806"/>
    </row>
    <row r="343" spans="1:17" s="2" customFormat="1" ht="20.25" hidden="1">
      <c r="A343" s="884" t="s">
        <v>266</v>
      </c>
      <c r="B343" s="885">
        <f>+B272-B278</f>
        <v>-9333.256000000008</v>
      </c>
      <c r="C343" s="886">
        <f aca="true" t="shared" si="300" ref="C343:O343">+C272-C278</f>
        <v>3823</v>
      </c>
      <c r="D343" s="887">
        <f t="shared" si="300"/>
        <v>3560</v>
      </c>
      <c r="E343" s="888">
        <f t="shared" si="300"/>
        <v>385</v>
      </c>
      <c r="F343" s="888">
        <f t="shared" si="300"/>
        <v>63</v>
      </c>
      <c r="G343" s="888">
        <f t="shared" si="300"/>
        <v>-3</v>
      </c>
      <c r="H343" s="889"/>
      <c r="I343" s="888">
        <f t="shared" si="300"/>
        <v>1</v>
      </c>
      <c r="J343" s="888">
        <f t="shared" si="300"/>
        <v>9</v>
      </c>
      <c r="K343" s="888"/>
      <c r="L343" s="888">
        <f t="shared" si="300"/>
        <v>3381</v>
      </c>
      <c r="M343" s="888">
        <f t="shared" si="300"/>
        <v>-19</v>
      </c>
      <c r="N343" s="888">
        <f t="shared" si="300"/>
        <v>461</v>
      </c>
      <c r="O343" s="890">
        <f t="shared" si="300"/>
        <v>442</v>
      </c>
      <c r="P343" s="805"/>
      <c r="Q343" s="806"/>
    </row>
    <row r="344" spans="1:17" s="2" customFormat="1" ht="21" hidden="1" thickBot="1">
      <c r="A344" s="891" t="s">
        <v>267</v>
      </c>
      <c r="B344" s="892">
        <f>+B272/B278*100</f>
        <v>87.35659362785732</v>
      </c>
      <c r="C344" s="893">
        <f aca="true" t="shared" si="301" ref="C344:O344">+C272/C278*100</f>
        <v>144.73437865668149</v>
      </c>
      <c r="D344" s="894">
        <f t="shared" si="301"/>
        <v>164.29474444645115</v>
      </c>
      <c r="E344" s="895">
        <f t="shared" si="301"/>
        <v>145.08196721311475</v>
      </c>
      <c r="F344" s="895">
        <f t="shared" si="301"/>
        <v>140.6451612903226</v>
      </c>
      <c r="G344" s="895">
        <f t="shared" si="301"/>
        <v>75</v>
      </c>
      <c r="H344" s="896"/>
      <c r="I344" s="895">
        <f t="shared" si="301"/>
        <v>102.7027027027027</v>
      </c>
      <c r="J344" s="895">
        <f t="shared" si="301"/>
        <v>113.84615384615384</v>
      </c>
      <c r="K344" s="895"/>
      <c r="L344" s="895">
        <f t="shared" si="301"/>
        <v>146.3531669865643</v>
      </c>
      <c r="M344" s="895">
        <f t="shared" si="301"/>
        <v>97.91666666666666</v>
      </c>
      <c r="N344" s="895">
        <f t="shared" si="301"/>
        <v>235.58823529411765</v>
      </c>
      <c r="O344" s="897">
        <f t="shared" si="301"/>
        <v>135.30351437699682</v>
      </c>
      <c r="P344" s="805"/>
      <c r="Q344" s="806"/>
    </row>
    <row r="345" spans="1:17" ht="20.25" hidden="1">
      <c r="A345" s="784" t="s">
        <v>222</v>
      </c>
      <c r="B345" s="785">
        <f>+B273-B274</f>
        <v>-1555.8959999999934</v>
      </c>
      <c r="C345" s="786">
        <f aca="true" t="shared" si="302" ref="C345:O345">+C273-C274</f>
        <v>755</v>
      </c>
      <c r="D345" s="787">
        <f t="shared" si="302"/>
        <v>509</v>
      </c>
      <c r="E345" s="788">
        <f t="shared" si="302"/>
        <v>51</v>
      </c>
      <c r="F345" s="788">
        <f t="shared" si="302"/>
        <v>4</v>
      </c>
      <c r="G345" s="788">
        <f t="shared" si="302"/>
        <v>-1</v>
      </c>
      <c r="H345" s="789" t="e">
        <f t="shared" si="302"/>
        <v>#VALUE!</v>
      </c>
      <c r="I345" s="788">
        <f t="shared" si="302"/>
        <v>1</v>
      </c>
      <c r="J345" s="788">
        <f t="shared" si="302"/>
        <v>0</v>
      </c>
      <c r="K345" s="788"/>
      <c r="L345" s="788">
        <f t="shared" si="302"/>
        <v>565</v>
      </c>
      <c r="M345" s="788">
        <f t="shared" si="302"/>
        <v>44</v>
      </c>
      <c r="N345" s="788">
        <f t="shared" si="302"/>
        <v>146</v>
      </c>
      <c r="O345" s="790">
        <f t="shared" si="302"/>
        <v>189</v>
      </c>
      <c r="P345" s="304"/>
      <c r="Q345" s="303"/>
    </row>
    <row r="346" spans="1:17" ht="21" hidden="1" thickBot="1">
      <c r="A346" s="791" t="s">
        <v>223</v>
      </c>
      <c r="B346" s="792">
        <f>+B273/B274*100</f>
        <v>97.67066784650137</v>
      </c>
      <c r="C346" s="793">
        <f aca="true" t="shared" si="303" ref="C346:O346">+C273/C274*100</f>
        <v>106.89560690474016</v>
      </c>
      <c r="D346" s="794">
        <f t="shared" si="303"/>
        <v>106.29016312407316</v>
      </c>
      <c r="E346" s="795">
        <f t="shared" si="303"/>
        <v>104.6617915904936</v>
      </c>
      <c r="F346" s="795">
        <f t="shared" si="303"/>
        <v>102.39520958083833</v>
      </c>
      <c r="G346" s="795">
        <f t="shared" si="303"/>
        <v>88.88888888888889</v>
      </c>
      <c r="H346" s="796" t="e">
        <f t="shared" si="303"/>
        <v>#VALUE!</v>
      </c>
      <c r="I346" s="795">
        <f t="shared" si="303"/>
        <v>102.85714285714285</v>
      </c>
      <c r="J346" s="795">
        <f t="shared" si="303"/>
        <v>100</v>
      </c>
      <c r="K346" s="795"/>
      <c r="L346" s="795">
        <f t="shared" si="303"/>
        <v>105.96809971479877</v>
      </c>
      <c r="M346" s="795">
        <f t="shared" si="303"/>
        <v>105.32687651331717</v>
      </c>
      <c r="N346" s="795">
        <f t="shared" si="303"/>
        <v>122.25609756097562</v>
      </c>
      <c r="O346" s="797">
        <f t="shared" si="303"/>
        <v>112.75303643724696</v>
      </c>
      <c r="P346" s="304"/>
      <c r="Q346" s="303"/>
    </row>
    <row r="347" spans="1:17" ht="20.25" hidden="1">
      <c r="A347" s="784" t="s">
        <v>221</v>
      </c>
      <c r="B347" s="785">
        <f>+B273-B275</f>
        <v>-5250.898000000001</v>
      </c>
      <c r="C347" s="786">
        <f aca="true" t="shared" si="304" ref="C347:O347">+C273-C275</f>
        <v>923</v>
      </c>
      <c r="D347" s="787">
        <f t="shared" si="304"/>
        <v>1005</v>
      </c>
      <c r="E347" s="788">
        <f t="shared" si="304"/>
        <v>63</v>
      </c>
      <c r="F347" s="788">
        <f t="shared" si="304"/>
        <v>3</v>
      </c>
      <c r="G347" s="788">
        <f t="shared" si="304"/>
        <v>-5</v>
      </c>
      <c r="H347" s="789">
        <f t="shared" si="304"/>
        <v>-296</v>
      </c>
      <c r="I347" s="788">
        <f t="shared" si="304"/>
        <v>-1</v>
      </c>
      <c r="J347" s="788">
        <f t="shared" si="304"/>
        <v>-8</v>
      </c>
      <c r="K347" s="788"/>
      <c r="L347" s="788">
        <f t="shared" si="304"/>
        <v>762</v>
      </c>
      <c r="M347" s="788">
        <f t="shared" si="304"/>
        <v>21</v>
      </c>
      <c r="N347" s="788">
        <f t="shared" si="304"/>
        <v>140</v>
      </c>
      <c r="O347" s="790">
        <f t="shared" si="304"/>
        <v>160</v>
      </c>
      <c r="P347" s="304"/>
      <c r="Q347" s="303"/>
    </row>
    <row r="348" spans="1:17" ht="21" hidden="1" thickBot="1">
      <c r="A348" s="791" t="s">
        <v>224</v>
      </c>
      <c r="B348" s="792">
        <f>+B273/B275*100</f>
        <v>92.55094565531957</v>
      </c>
      <c r="C348" s="793">
        <f aca="true" t="shared" si="305" ref="C348:O348">+C273/C275*100</f>
        <v>108.56135794453206</v>
      </c>
      <c r="D348" s="794">
        <f t="shared" si="305"/>
        <v>113.23064770932069</v>
      </c>
      <c r="E348" s="795">
        <f t="shared" si="305"/>
        <v>105.82255083179297</v>
      </c>
      <c r="F348" s="795">
        <f t="shared" si="305"/>
        <v>101.78571428571428</v>
      </c>
      <c r="G348" s="795">
        <f t="shared" si="305"/>
        <v>61.53846153846154</v>
      </c>
      <c r="H348" s="796">
        <f t="shared" si="305"/>
        <v>0</v>
      </c>
      <c r="I348" s="795">
        <f t="shared" si="305"/>
        <v>97.2972972972973</v>
      </c>
      <c r="J348" s="795">
        <f t="shared" si="305"/>
        <v>89.74358974358975</v>
      </c>
      <c r="K348" s="795"/>
      <c r="L348" s="795">
        <f t="shared" si="305"/>
        <v>108.2200647249191</v>
      </c>
      <c r="M348" s="795">
        <f t="shared" si="305"/>
        <v>102.47349823321554</v>
      </c>
      <c r="N348" s="795">
        <f t="shared" si="305"/>
        <v>121.14803625377644</v>
      </c>
      <c r="O348" s="797">
        <f t="shared" si="305"/>
        <v>110.58901389808074</v>
      </c>
      <c r="P348" s="304"/>
      <c r="Q348" s="303"/>
    </row>
    <row r="349" spans="1:17" ht="20.25" hidden="1">
      <c r="A349" s="784" t="s">
        <v>225</v>
      </c>
      <c r="B349" s="785">
        <f>+B273-B276</f>
        <v>-6991.557000000001</v>
      </c>
      <c r="C349" s="786">
        <f aca="true" t="shared" si="306" ref="C349:O349">+C273-C276</f>
        <v>1307</v>
      </c>
      <c r="D349" s="787">
        <f t="shared" si="306"/>
        <v>1740</v>
      </c>
      <c r="E349" s="788">
        <f t="shared" si="306"/>
        <v>117</v>
      </c>
      <c r="F349" s="788">
        <f t="shared" si="306"/>
        <v>8</v>
      </c>
      <c r="G349" s="788">
        <f t="shared" si="306"/>
        <v>-4</v>
      </c>
      <c r="H349" s="789">
        <f t="shared" si="306"/>
        <v>-764</v>
      </c>
      <c r="I349" s="788">
        <f t="shared" si="306"/>
        <v>-2</v>
      </c>
      <c r="J349" s="788">
        <f t="shared" si="306"/>
        <v>-1</v>
      </c>
      <c r="K349" s="788"/>
      <c r="L349" s="788">
        <f t="shared" si="306"/>
        <v>1095</v>
      </c>
      <c r="M349" s="788">
        <f t="shared" si="306"/>
        <v>-55</v>
      </c>
      <c r="N349" s="788">
        <f t="shared" si="306"/>
        <v>267</v>
      </c>
      <c r="O349" s="790">
        <f t="shared" si="306"/>
        <v>211</v>
      </c>
      <c r="P349" s="304"/>
      <c r="Q349" s="303"/>
    </row>
    <row r="350" spans="1:17" ht="21" hidden="1" thickBot="1">
      <c r="A350" s="791" t="s">
        <v>226</v>
      </c>
      <c r="B350" s="792">
        <f>+B273/B276*100</f>
        <v>90.32062054845106</v>
      </c>
      <c r="C350" s="793">
        <f aca="true" t="shared" si="307" ref="C350:O350">+C273/C276*100</f>
        <v>112.57093392324708</v>
      </c>
      <c r="D350" s="794">
        <f t="shared" si="307"/>
        <v>125.36073458679493</v>
      </c>
      <c r="E350" s="795">
        <f t="shared" si="307"/>
        <v>111.38132295719845</v>
      </c>
      <c r="F350" s="795">
        <f t="shared" si="307"/>
        <v>104.9079754601227</v>
      </c>
      <c r="G350" s="795">
        <f t="shared" si="307"/>
        <v>66.66666666666666</v>
      </c>
      <c r="H350" s="796">
        <f t="shared" si="307"/>
        <v>0</v>
      </c>
      <c r="I350" s="795">
        <f t="shared" si="307"/>
        <v>94.73684210526315</v>
      </c>
      <c r="J350" s="795">
        <f t="shared" si="307"/>
        <v>98.59154929577466</v>
      </c>
      <c r="K350" s="795"/>
      <c r="L350" s="795">
        <f t="shared" si="307"/>
        <v>112.25243370258475</v>
      </c>
      <c r="M350" s="795">
        <f t="shared" si="307"/>
        <v>94.05405405405406</v>
      </c>
      <c r="N350" s="795">
        <f t="shared" si="307"/>
        <v>149.90654205607476</v>
      </c>
      <c r="O350" s="797">
        <f t="shared" si="307"/>
        <v>114.45205479452054</v>
      </c>
      <c r="P350" s="304"/>
      <c r="Q350" s="303"/>
    </row>
    <row r="351" spans="1:17" ht="20.25" hidden="1">
      <c r="A351" s="784" t="s">
        <v>227</v>
      </c>
      <c r="B351" s="785">
        <f>+B273-B277</f>
        <v>-7701.097999999998</v>
      </c>
      <c r="C351" s="786">
        <f aca="true" t="shared" si="308" ref="C351:O351">+C273-C277</f>
        <v>2339.093988370125</v>
      </c>
      <c r="D351" s="787">
        <f t="shared" si="308"/>
        <v>2425.4796158923155</v>
      </c>
      <c r="E351" s="788">
        <f t="shared" si="308"/>
        <v>188.07283083660036</v>
      </c>
      <c r="F351" s="788">
        <f t="shared" si="308"/>
        <v>12.881770697971945</v>
      </c>
      <c r="G351" s="788">
        <f t="shared" si="308"/>
        <v>-4.034048505188421</v>
      </c>
      <c r="H351" s="789">
        <f t="shared" si="308"/>
        <v>-703.5545412753157</v>
      </c>
      <c r="I351" s="788">
        <f t="shared" si="308"/>
        <v>-0.7684261285097875</v>
      </c>
      <c r="J351" s="788">
        <f t="shared" si="308"/>
        <v>0.04589381680062843</v>
      </c>
      <c r="K351" s="788"/>
      <c r="L351" s="788">
        <f t="shared" si="308"/>
        <v>1919.1230953346749</v>
      </c>
      <c r="M351" s="788">
        <f t="shared" si="308"/>
        <v>-37.59850908262001</v>
      </c>
      <c r="N351" s="788">
        <f t="shared" si="308"/>
        <v>457.5694021180929</v>
      </c>
      <c r="O351" s="790">
        <f t="shared" si="308"/>
        <v>418.97089303547295</v>
      </c>
      <c r="P351" s="304"/>
      <c r="Q351" s="303"/>
    </row>
    <row r="352" spans="1:17" ht="21" hidden="1" thickBot="1">
      <c r="A352" s="791" t="s">
        <v>228</v>
      </c>
      <c r="B352" s="792">
        <f>+B273/B277*100</f>
        <v>89.44201752101013</v>
      </c>
      <c r="C352" s="793">
        <f aca="true" t="shared" si="309" ref="C352:O352">+C273/C277*100</f>
        <v>124.97722866054718</v>
      </c>
      <c r="D352" s="794">
        <f t="shared" si="309"/>
        <v>139.27571224822017</v>
      </c>
      <c r="E352" s="795">
        <f t="shared" si="309"/>
        <v>119.65382914156618</v>
      </c>
      <c r="F352" s="795">
        <f t="shared" si="309"/>
        <v>108.14692319464694</v>
      </c>
      <c r="G352" s="795">
        <f t="shared" si="309"/>
        <v>66.47804349924998</v>
      </c>
      <c r="H352" s="796">
        <f t="shared" si="309"/>
        <v>0</v>
      </c>
      <c r="I352" s="795">
        <f t="shared" si="309"/>
        <v>97.9100924096559</v>
      </c>
      <c r="J352" s="795">
        <f t="shared" si="309"/>
        <v>100.06560560816892</v>
      </c>
      <c r="K352" s="795"/>
      <c r="L352" s="795">
        <f t="shared" si="309"/>
        <v>123.65527195699319</v>
      </c>
      <c r="M352" s="795">
        <f t="shared" si="309"/>
        <v>95.85736328273349</v>
      </c>
      <c r="N352" s="795">
        <f t="shared" si="309"/>
        <v>232.84807009944487</v>
      </c>
      <c r="O352" s="797">
        <f t="shared" si="309"/>
        <v>133.4633508681954</v>
      </c>
      <c r="P352" s="304"/>
      <c r="Q352" s="303"/>
    </row>
    <row r="353" spans="1:17" ht="20.25" hidden="1">
      <c r="A353" s="784" t="s">
        <v>229</v>
      </c>
      <c r="B353" s="785">
        <f>+B273-B278</f>
        <v>-8579.255000000005</v>
      </c>
      <c r="C353" s="786">
        <f aca="true" t="shared" si="310" ref="C353:O353">+C273-C278</f>
        <v>3158</v>
      </c>
      <c r="D353" s="787">
        <f t="shared" si="310"/>
        <v>3064</v>
      </c>
      <c r="E353" s="788">
        <f t="shared" si="310"/>
        <v>291</v>
      </c>
      <c r="F353" s="788">
        <f t="shared" si="310"/>
        <v>16</v>
      </c>
      <c r="G353" s="788">
        <f t="shared" si="310"/>
        <v>-4</v>
      </c>
      <c r="H353" s="789">
        <f t="shared" si="310"/>
        <v>-635</v>
      </c>
      <c r="I353" s="788">
        <f t="shared" si="310"/>
        <v>-1</v>
      </c>
      <c r="J353" s="788">
        <f t="shared" si="310"/>
        <v>5</v>
      </c>
      <c r="K353" s="788"/>
      <c r="L353" s="788">
        <f t="shared" si="310"/>
        <v>2738</v>
      </c>
      <c r="M353" s="788">
        <f t="shared" si="310"/>
        <v>-42</v>
      </c>
      <c r="N353" s="788">
        <f t="shared" si="310"/>
        <v>462</v>
      </c>
      <c r="O353" s="790">
        <f t="shared" si="310"/>
        <v>419</v>
      </c>
      <c r="P353" s="304"/>
      <c r="Q353" s="303"/>
    </row>
    <row r="354" spans="1:17" ht="21" hidden="1" thickBot="1">
      <c r="A354" s="791" t="s">
        <v>230</v>
      </c>
      <c r="B354" s="792">
        <f>+B273/B278*100</f>
        <v>88.37801006045083</v>
      </c>
      <c r="C354" s="793">
        <f aca="true" t="shared" si="311" ref="C354:O354">+C273/C278*100</f>
        <v>136.95296044933303</v>
      </c>
      <c r="D354" s="794">
        <f t="shared" si="311"/>
        <v>155.3368249954849</v>
      </c>
      <c r="E354" s="795">
        <f t="shared" si="311"/>
        <v>134.07494145199064</v>
      </c>
      <c r="F354" s="795">
        <f t="shared" si="311"/>
        <v>110.3225806451613</v>
      </c>
      <c r="G354" s="795">
        <f t="shared" si="311"/>
        <v>66.66666666666666</v>
      </c>
      <c r="H354" s="796">
        <f t="shared" si="311"/>
        <v>0</v>
      </c>
      <c r="I354" s="795">
        <f t="shared" si="311"/>
        <v>97.2972972972973</v>
      </c>
      <c r="J354" s="795">
        <f t="shared" si="311"/>
        <v>107.6923076923077</v>
      </c>
      <c r="K354" s="795"/>
      <c r="L354" s="795">
        <f t="shared" si="311"/>
        <v>137.53770222100357</v>
      </c>
      <c r="M354" s="795">
        <f t="shared" si="311"/>
        <v>95.39473684210526</v>
      </c>
      <c r="N354" s="795">
        <f t="shared" si="311"/>
        <v>235.88235294117646</v>
      </c>
      <c r="O354" s="797">
        <f t="shared" si="311"/>
        <v>133.4664536741214</v>
      </c>
      <c r="P354" s="304"/>
      <c r="Q354" s="303"/>
    </row>
    <row r="355" spans="1:17" s="305" customFormat="1" ht="20.25" hidden="1">
      <c r="A355" s="439" t="s">
        <v>209</v>
      </c>
      <c r="B355" s="422">
        <f>+B274-B275</f>
        <v>-3695.0020000000077</v>
      </c>
      <c r="C355" s="423">
        <f aca="true" t="shared" si="312" ref="C355:O355">+C274-C275</f>
        <v>168</v>
      </c>
      <c r="D355" s="424">
        <f t="shared" si="312"/>
        <v>496</v>
      </c>
      <c r="E355" s="425">
        <f t="shared" si="312"/>
        <v>12</v>
      </c>
      <c r="F355" s="425">
        <f t="shared" si="312"/>
        <v>-1</v>
      </c>
      <c r="G355" s="425">
        <f t="shared" si="312"/>
        <v>-4</v>
      </c>
      <c r="H355" s="426" t="e">
        <f t="shared" si="312"/>
        <v>#VALUE!</v>
      </c>
      <c r="I355" s="425">
        <f t="shared" si="312"/>
        <v>-2</v>
      </c>
      <c r="J355" s="425">
        <f t="shared" si="312"/>
        <v>-8</v>
      </c>
      <c r="K355" s="425"/>
      <c r="L355" s="425">
        <f t="shared" si="312"/>
        <v>197</v>
      </c>
      <c r="M355" s="425">
        <f t="shared" si="312"/>
        <v>-23</v>
      </c>
      <c r="N355" s="425">
        <f t="shared" si="312"/>
        <v>-6</v>
      </c>
      <c r="O355" s="427">
        <f t="shared" si="312"/>
        <v>-29</v>
      </c>
      <c r="P355" s="421"/>
      <c r="Q355" s="306"/>
    </row>
    <row r="356" spans="1:17" s="305" customFormat="1" ht="21" hidden="1" thickBot="1">
      <c r="A356" s="440" t="s">
        <v>210</v>
      </c>
      <c r="B356" s="662">
        <f>+B274/B275*100</f>
        <v>94.7581783722131</v>
      </c>
      <c r="C356" s="663">
        <f aca="true" t="shared" si="313" ref="C356:O356">+C274/C275*100</f>
        <v>101.55829700398851</v>
      </c>
      <c r="D356" s="664">
        <f t="shared" si="313"/>
        <v>106.5297525013165</v>
      </c>
      <c r="E356" s="665">
        <f t="shared" si="313"/>
        <v>101.10905730129389</v>
      </c>
      <c r="F356" s="665">
        <f t="shared" si="313"/>
        <v>99.40476190476191</v>
      </c>
      <c r="G356" s="665">
        <f t="shared" si="313"/>
        <v>69.23076923076923</v>
      </c>
      <c r="H356" s="666" t="e">
        <f t="shared" si="313"/>
        <v>#VALUE!</v>
      </c>
      <c r="I356" s="665">
        <f t="shared" si="313"/>
        <v>94.5945945945946</v>
      </c>
      <c r="J356" s="665">
        <f t="shared" si="313"/>
        <v>89.74358974358975</v>
      </c>
      <c r="K356" s="665"/>
      <c r="L356" s="665">
        <f t="shared" si="313"/>
        <v>102.12513484358145</v>
      </c>
      <c r="M356" s="665">
        <f t="shared" si="313"/>
        <v>97.29093050647822</v>
      </c>
      <c r="N356" s="665">
        <f t="shared" si="313"/>
        <v>99.09365558912387</v>
      </c>
      <c r="O356" s="667">
        <f t="shared" si="313"/>
        <v>98.08074123097286</v>
      </c>
      <c r="P356" s="421"/>
      <c r="Q356" s="306"/>
    </row>
    <row r="357" spans="1:17" s="305" customFormat="1" ht="20.25" hidden="1">
      <c r="A357" s="439" t="s">
        <v>208</v>
      </c>
      <c r="B357" s="422">
        <f>+B274-B276</f>
        <v>-5435.661000000007</v>
      </c>
      <c r="C357" s="423">
        <f aca="true" t="shared" si="314" ref="C357:O357">+C274-C276</f>
        <v>552</v>
      </c>
      <c r="D357" s="424">
        <f t="shared" si="314"/>
        <v>1231</v>
      </c>
      <c r="E357" s="425">
        <f t="shared" si="314"/>
        <v>66</v>
      </c>
      <c r="F357" s="425">
        <f t="shared" si="314"/>
        <v>4</v>
      </c>
      <c r="G357" s="425">
        <f t="shared" si="314"/>
        <v>-3</v>
      </c>
      <c r="H357" s="426" t="e">
        <f t="shared" si="314"/>
        <v>#VALUE!</v>
      </c>
      <c r="I357" s="425">
        <f t="shared" si="314"/>
        <v>-3</v>
      </c>
      <c r="J357" s="425">
        <f t="shared" si="314"/>
        <v>-1</v>
      </c>
      <c r="K357" s="425"/>
      <c r="L357" s="425">
        <f t="shared" si="314"/>
        <v>530</v>
      </c>
      <c r="M357" s="425">
        <f t="shared" si="314"/>
        <v>-99</v>
      </c>
      <c r="N357" s="425">
        <f t="shared" si="314"/>
        <v>121</v>
      </c>
      <c r="O357" s="427">
        <f t="shared" si="314"/>
        <v>22</v>
      </c>
      <c r="P357" s="421"/>
      <c r="Q357" s="306"/>
    </row>
    <row r="358" spans="1:17" s="305" customFormat="1" ht="21" hidden="1" thickBot="1">
      <c r="A358" s="441" t="s">
        <v>211</v>
      </c>
      <c r="B358" s="656">
        <f>+B274/B276*100</f>
        <v>92.47466259819006</v>
      </c>
      <c r="C358" s="657">
        <f aca="true" t="shared" si="315" ref="C358:O358">+C274/C276*100</f>
        <v>105.30922381456189</v>
      </c>
      <c r="D358" s="658">
        <f t="shared" si="315"/>
        <v>117.94199096341642</v>
      </c>
      <c r="E358" s="659">
        <f t="shared" si="315"/>
        <v>106.42023346303502</v>
      </c>
      <c r="F358" s="659">
        <f t="shared" si="315"/>
        <v>102.45398773006136</v>
      </c>
      <c r="G358" s="659">
        <f t="shared" si="315"/>
        <v>75</v>
      </c>
      <c r="H358" s="660" t="e">
        <f t="shared" si="315"/>
        <v>#VALUE!</v>
      </c>
      <c r="I358" s="659">
        <f t="shared" si="315"/>
        <v>92.10526315789474</v>
      </c>
      <c r="J358" s="659">
        <f t="shared" si="315"/>
        <v>98.59154929577466</v>
      </c>
      <c r="K358" s="659"/>
      <c r="L358" s="659">
        <f t="shared" si="315"/>
        <v>105.93040170079445</v>
      </c>
      <c r="M358" s="659">
        <f t="shared" si="315"/>
        <v>89.29729729729729</v>
      </c>
      <c r="N358" s="659">
        <f t="shared" si="315"/>
        <v>122.61682242990655</v>
      </c>
      <c r="O358" s="661">
        <f t="shared" si="315"/>
        <v>101.50684931506851</v>
      </c>
      <c r="P358" s="421"/>
      <c r="Q358" s="306"/>
    </row>
    <row r="359" spans="1:17" s="305" customFormat="1" ht="20.25" hidden="1">
      <c r="A359" s="439" t="s">
        <v>212</v>
      </c>
      <c r="B359" s="422">
        <f>+B274-B277</f>
        <v>-6145.202000000005</v>
      </c>
      <c r="C359" s="423">
        <f aca="true" t="shared" si="316" ref="C359:O359">+C274-C277</f>
        <v>1584.0939883701249</v>
      </c>
      <c r="D359" s="424">
        <f t="shared" si="316"/>
        <v>1916.4796158923155</v>
      </c>
      <c r="E359" s="425">
        <f t="shared" si="316"/>
        <v>137.07283083660036</v>
      </c>
      <c r="F359" s="425">
        <f t="shared" si="316"/>
        <v>8.881770697971945</v>
      </c>
      <c r="G359" s="425">
        <f t="shared" si="316"/>
        <v>-3.034048505188421</v>
      </c>
      <c r="H359" s="426" t="e">
        <f t="shared" si="316"/>
        <v>#VALUE!</v>
      </c>
      <c r="I359" s="425">
        <f t="shared" si="316"/>
        <v>-1.7684261285097875</v>
      </c>
      <c r="J359" s="425">
        <f t="shared" si="316"/>
        <v>0.04589381680062843</v>
      </c>
      <c r="K359" s="425"/>
      <c r="L359" s="425">
        <f t="shared" si="316"/>
        <v>1354.1230953346749</v>
      </c>
      <c r="M359" s="425">
        <f t="shared" si="316"/>
        <v>-81.59850908262001</v>
      </c>
      <c r="N359" s="425">
        <f t="shared" si="316"/>
        <v>311.5694021180929</v>
      </c>
      <c r="O359" s="427">
        <f t="shared" si="316"/>
        <v>229.97089303547295</v>
      </c>
      <c r="P359" s="421"/>
      <c r="Q359" s="306"/>
    </row>
    <row r="360" spans="1:17" s="305" customFormat="1" ht="21" hidden="1" thickBot="1">
      <c r="A360" s="441" t="s">
        <v>213</v>
      </c>
      <c r="B360" s="662">
        <f>+B274/B277*100</f>
        <v>91.57510590751428</v>
      </c>
      <c r="C360" s="663">
        <f aca="true" t="shared" si="317" ref="C360:O360">+C274/C277*100</f>
        <v>116.91521502087588</v>
      </c>
      <c r="D360" s="664">
        <f t="shared" si="317"/>
        <v>131.03349186287613</v>
      </c>
      <c r="E360" s="665">
        <f t="shared" si="317"/>
        <v>114.32426993962741</v>
      </c>
      <c r="F360" s="665">
        <f t="shared" si="317"/>
        <v>105.61717060529847</v>
      </c>
      <c r="G360" s="665">
        <f t="shared" si="317"/>
        <v>74.78779893665623</v>
      </c>
      <c r="H360" s="666" t="e">
        <f t="shared" si="317"/>
        <v>#VALUE!</v>
      </c>
      <c r="I360" s="665">
        <f t="shared" si="317"/>
        <v>95.19036762049879</v>
      </c>
      <c r="J360" s="665">
        <f t="shared" si="317"/>
        <v>100.06560560816892</v>
      </c>
      <c r="K360" s="665"/>
      <c r="L360" s="665">
        <f t="shared" si="317"/>
        <v>116.6910346508029</v>
      </c>
      <c r="M360" s="665">
        <f t="shared" si="317"/>
        <v>91.00940467992858</v>
      </c>
      <c r="N360" s="665">
        <f t="shared" si="317"/>
        <v>190.4592693082741</v>
      </c>
      <c r="O360" s="667">
        <f t="shared" si="317"/>
        <v>118.36785516856108</v>
      </c>
      <c r="P360" s="421"/>
      <c r="Q360" s="306"/>
    </row>
    <row r="361" spans="1:17" s="305" customFormat="1" ht="20.25" hidden="1">
      <c r="A361" s="638" t="s">
        <v>214</v>
      </c>
      <c r="B361" s="422">
        <f>+B274-B278</f>
        <v>-7023.359000000011</v>
      </c>
      <c r="C361" s="423">
        <f aca="true" t="shared" si="318" ref="C361:O361">+C274-C278</f>
        <v>2403</v>
      </c>
      <c r="D361" s="424">
        <f t="shared" si="318"/>
        <v>2555</v>
      </c>
      <c r="E361" s="425">
        <f t="shared" si="318"/>
        <v>240</v>
      </c>
      <c r="F361" s="425">
        <f t="shared" si="318"/>
        <v>12</v>
      </c>
      <c r="G361" s="425">
        <f t="shared" si="318"/>
        <v>-3</v>
      </c>
      <c r="H361" s="426" t="e">
        <f t="shared" si="318"/>
        <v>#VALUE!</v>
      </c>
      <c r="I361" s="425">
        <f t="shared" si="318"/>
        <v>-2</v>
      </c>
      <c r="J361" s="425">
        <f t="shared" si="318"/>
        <v>5</v>
      </c>
      <c r="K361" s="425"/>
      <c r="L361" s="425">
        <f t="shared" si="318"/>
        <v>2173</v>
      </c>
      <c r="M361" s="425">
        <f t="shared" si="318"/>
        <v>-86</v>
      </c>
      <c r="N361" s="425">
        <f t="shared" si="318"/>
        <v>316</v>
      </c>
      <c r="O361" s="427">
        <f t="shared" si="318"/>
        <v>230</v>
      </c>
      <c r="P361" s="421"/>
      <c r="Q361" s="306"/>
    </row>
    <row r="362" spans="1:17" s="305" customFormat="1" ht="21" hidden="1" thickBot="1">
      <c r="A362" s="441" t="s">
        <v>215</v>
      </c>
      <c r="B362" s="662">
        <f>+B274/B278*100</f>
        <v>90.4857231030151</v>
      </c>
      <c r="C362" s="663">
        <f aca="true" t="shared" si="319" ref="C362:O362">+C274/C278*100</f>
        <v>128.11841797332085</v>
      </c>
      <c r="D362" s="664">
        <f t="shared" si="319"/>
        <v>146.1441213653603</v>
      </c>
      <c r="E362" s="665">
        <f t="shared" si="319"/>
        <v>128.10304449648712</v>
      </c>
      <c r="F362" s="665">
        <f t="shared" si="319"/>
        <v>107.74193548387096</v>
      </c>
      <c r="G362" s="665">
        <f t="shared" si="319"/>
        <v>75</v>
      </c>
      <c r="H362" s="666" t="e">
        <f t="shared" si="319"/>
        <v>#VALUE!</v>
      </c>
      <c r="I362" s="665">
        <f t="shared" si="319"/>
        <v>94.5945945945946</v>
      </c>
      <c r="J362" s="665">
        <f t="shared" si="319"/>
        <v>107.6923076923077</v>
      </c>
      <c r="K362" s="665"/>
      <c r="L362" s="665">
        <f t="shared" si="319"/>
        <v>129.7916095420894</v>
      </c>
      <c r="M362" s="665">
        <f t="shared" si="319"/>
        <v>90.5701754385965</v>
      </c>
      <c r="N362" s="665">
        <f t="shared" si="319"/>
        <v>192.94117647058823</v>
      </c>
      <c r="O362" s="667">
        <f t="shared" si="319"/>
        <v>118.370607028754</v>
      </c>
      <c r="P362" s="421"/>
      <c r="Q362" s="306"/>
    </row>
    <row r="363" spans="1:17" s="549" customFormat="1" ht="20.25" hidden="1">
      <c r="A363" s="703" t="s">
        <v>198</v>
      </c>
      <c r="B363" s="726">
        <v>-1740.6589999999997</v>
      </c>
      <c r="C363" s="727">
        <v>384</v>
      </c>
      <c r="D363" s="728">
        <v>735</v>
      </c>
      <c r="E363" s="729">
        <v>54</v>
      </c>
      <c r="F363" s="729">
        <v>5</v>
      </c>
      <c r="G363" s="729">
        <v>1</v>
      </c>
      <c r="H363" s="730">
        <v>-468</v>
      </c>
      <c r="I363" s="729">
        <v>-1</v>
      </c>
      <c r="J363" s="729">
        <v>7</v>
      </c>
      <c r="K363" s="729"/>
      <c r="L363" s="729">
        <v>333</v>
      </c>
      <c r="M363" s="729">
        <v>-76</v>
      </c>
      <c r="N363" s="729">
        <v>127</v>
      </c>
      <c r="O363" s="731">
        <v>51</v>
      </c>
      <c r="P363" s="550"/>
      <c r="Q363" s="551"/>
    </row>
    <row r="364" spans="1:17" s="549" customFormat="1" ht="21" hidden="1" thickBot="1">
      <c r="A364" s="717" t="s">
        <v>199</v>
      </c>
      <c r="B364" s="732">
        <v>97.59016497230107</v>
      </c>
      <c r="C364" s="733">
        <v>103.69337308839089</v>
      </c>
      <c r="D364" s="734">
        <v>110.71272409269785</v>
      </c>
      <c r="E364" s="735">
        <v>105.25291828793775</v>
      </c>
      <c r="F364" s="735">
        <v>103.06748466257669</v>
      </c>
      <c r="G364" s="735">
        <v>108.33333333333333</v>
      </c>
      <c r="H364" s="736">
        <v>38.7434554973822</v>
      </c>
      <c r="I364" s="735">
        <v>97.36842105263158</v>
      </c>
      <c r="J364" s="735">
        <v>109.85915492957747</v>
      </c>
      <c r="K364" s="735"/>
      <c r="L364" s="735">
        <v>103.72608257804632</v>
      </c>
      <c r="M364" s="735">
        <v>91.78378378378378</v>
      </c>
      <c r="N364" s="735">
        <v>123.73831775700934</v>
      </c>
      <c r="O364" s="737">
        <v>103.4931506849315</v>
      </c>
      <c r="P364" s="550"/>
      <c r="Q364" s="551"/>
    </row>
    <row r="365" spans="1:17" s="549" customFormat="1" ht="20.25" hidden="1">
      <c r="A365" s="703" t="s">
        <v>200</v>
      </c>
      <c r="B365" s="726">
        <v>-2450.2</v>
      </c>
      <c r="C365" s="727">
        <v>1416.0939883701249</v>
      </c>
      <c r="D365" s="728">
        <v>1420.4796158923155</v>
      </c>
      <c r="E365" s="729">
        <v>125.07283083660036</v>
      </c>
      <c r="F365" s="729">
        <v>9.881770697971945</v>
      </c>
      <c r="G365" s="729">
        <v>0.9659514948115788</v>
      </c>
      <c r="H365" s="730">
        <v>-407.5545412753157</v>
      </c>
      <c r="I365" s="729">
        <v>0.23157387149021247</v>
      </c>
      <c r="J365" s="729">
        <v>8.045893816800628</v>
      </c>
      <c r="K365" s="729"/>
      <c r="L365" s="729">
        <v>1157.1230953346749</v>
      </c>
      <c r="M365" s="729">
        <v>-58.59850908262001</v>
      </c>
      <c r="N365" s="729">
        <v>317.5694021180929</v>
      </c>
      <c r="O365" s="731">
        <v>258.97089303547295</v>
      </c>
      <c r="P365" s="550"/>
      <c r="Q365" s="551"/>
    </row>
    <row r="366" spans="1:17" s="549" customFormat="1" ht="21" hidden="1" thickBot="1">
      <c r="A366" s="717" t="s">
        <v>201</v>
      </c>
      <c r="B366" s="732">
        <v>96.64084671172591</v>
      </c>
      <c r="C366" s="733">
        <v>115.121283509002</v>
      </c>
      <c r="D366" s="734">
        <v>123.00178005318922</v>
      </c>
      <c r="E366" s="735">
        <v>113.07025600975946</v>
      </c>
      <c r="F366" s="735">
        <v>106.24960875263558</v>
      </c>
      <c r="G366" s="735">
        <v>108.0268206862812</v>
      </c>
      <c r="H366" s="736">
        <v>42.07207581425716</v>
      </c>
      <c r="I366" s="735">
        <v>100.62981719881302</v>
      </c>
      <c r="J366" s="735">
        <v>111.50167482053111</v>
      </c>
      <c r="K366" s="735"/>
      <c r="L366" s="735">
        <v>114.26279615643212</v>
      </c>
      <c r="M366" s="735">
        <v>93.54356485866752</v>
      </c>
      <c r="N366" s="735">
        <v>192.20127482024</v>
      </c>
      <c r="O366" s="737">
        <v>120.68409524945733</v>
      </c>
      <c r="P366" s="550"/>
      <c r="Q366" s="551"/>
    </row>
    <row r="367" spans="1:17" s="549" customFormat="1" ht="20.25" hidden="1">
      <c r="A367" s="703" t="s">
        <v>202</v>
      </c>
      <c r="B367" s="726">
        <v>-3328.3570000000036</v>
      </c>
      <c r="C367" s="727">
        <v>2235</v>
      </c>
      <c r="D367" s="728">
        <v>2059</v>
      </c>
      <c r="E367" s="729">
        <v>228</v>
      </c>
      <c r="F367" s="729">
        <v>13</v>
      </c>
      <c r="G367" s="729">
        <v>1</v>
      </c>
      <c r="H367" s="730">
        <v>-339</v>
      </c>
      <c r="I367" s="729">
        <v>0</v>
      </c>
      <c r="J367" s="729">
        <v>13</v>
      </c>
      <c r="K367" s="729"/>
      <c r="L367" s="729">
        <v>1976</v>
      </c>
      <c r="M367" s="729">
        <v>-63</v>
      </c>
      <c r="N367" s="729">
        <v>322</v>
      </c>
      <c r="O367" s="731">
        <v>259</v>
      </c>
      <c r="P367" s="550"/>
      <c r="Q367" s="551"/>
    </row>
    <row r="368" spans="1:17" s="549" customFormat="1" ht="21" hidden="1" thickBot="1">
      <c r="A368" s="717" t="s">
        <v>203</v>
      </c>
      <c r="B368" s="732">
        <v>95.4912015589666</v>
      </c>
      <c r="C368" s="733">
        <v>126.1525860051486</v>
      </c>
      <c r="D368" s="734">
        <v>137.18620191439408</v>
      </c>
      <c r="E368" s="735">
        <v>126.69789227166277</v>
      </c>
      <c r="F368" s="735">
        <v>108.38709677419357</v>
      </c>
      <c r="G368" s="735">
        <v>108.33333333333333</v>
      </c>
      <c r="H368" s="736">
        <v>46.61417322834646</v>
      </c>
      <c r="I368" s="735">
        <v>100</v>
      </c>
      <c r="J368" s="735">
        <v>120</v>
      </c>
      <c r="K368" s="735"/>
      <c r="L368" s="735">
        <v>127.0907595283795</v>
      </c>
      <c r="M368" s="735">
        <v>93.0921052631579</v>
      </c>
      <c r="N368" s="735">
        <v>194.70588235294116</v>
      </c>
      <c r="O368" s="737">
        <v>120.68690095846645</v>
      </c>
      <c r="P368" s="550"/>
      <c r="Q368" s="551"/>
    </row>
    <row r="369" spans="1:17" ht="20.25" hidden="1">
      <c r="A369" s="689" t="s">
        <v>130</v>
      </c>
      <c r="B369" s="690">
        <v>-709.5409999999974</v>
      </c>
      <c r="C369" s="691">
        <v>1032.0939883701249</v>
      </c>
      <c r="D369" s="692">
        <v>685.4796158923155</v>
      </c>
      <c r="E369" s="693">
        <v>71.07283083660036</v>
      </c>
      <c r="F369" s="693">
        <v>4.881770697971945</v>
      </c>
      <c r="G369" s="693">
        <v>-0.034048505188421174</v>
      </c>
      <c r="H369" s="694">
        <v>60.44545872468427</v>
      </c>
      <c r="I369" s="693">
        <v>1.2315738714902125</v>
      </c>
      <c r="J369" s="693">
        <v>1.0458938168006284</v>
      </c>
      <c r="K369" s="693"/>
      <c r="L369" s="693">
        <v>824.1230953346749</v>
      </c>
      <c r="M369" s="693">
        <v>17.401490917379988</v>
      </c>
      <c r="N369" s="693">
        <v>190.5694021180929</v>
      </c>
      <c r="O369" s="695">
        <v>207.97089303547295</v>
      </c>
      <c r="P369" s="304"/>
      <c r="Q369" s="303"/>
    </row>
    <row r="370" spans="1:17" ht="21" hidden="1" thickBot="1">
      <c r="A370" s="696" t="s">
        <v>131</v>
      </c>
      <c r="B370" s="697">
        <v>99.02723982396732</v>
      </c>
      <c r="C370" s="698">
        <v>111.02086862471883</v>
      </c>
      <c r="D370" s="699">
        <v>111.09994904488299</v>
      </c>
      <c r="E370" s="700">
        <v>107.42719332535373</v>
      </c>
      <c r="F370" s="700">
        <v>103.08741801595</v>
      </c>
      <c r="G370" s="700">
        <v>99.71706524887496</v>
      </c>
      <c r="H370" s="701">
        <v>108.59143892598806</v>
      </c>
      <c r="I370" s="700">
        <v>103.34954198797013</v>
      </c>
      <c r="J370" s="700">
        <v>101.4951142597142</v>
      </c>
      <c r="K370" s="700"/>
      <c r="L370" s="700">
        <v>110.15821027508454</v>
      </c>
      <c r="M370" s="700">
        <v>101.91731153623964</v>
      </c>
      <c r="N370" s="700">
        <v>155.32882481696134</v>
      </c>
      <c r="O370" s="702">
        <v>116.61070752098459</v>
      </c>
      <c r="P370" s="304"/>
      <c r="Q370" s="303"/>
    </row>
    <row r="371" spans="1:17" ht="20.25" hidden="1">
      <c r="A371" s="689" t="s">
        <v>132</v>
      </c>
      <c r="B371" s="690">
        <v>-1587.698000000004</v>
      </c>
      <c r="C371" s="691">
        <v>1851</v>
      </c>
      <c r="D371" s="692">
        <v>1324</v>
      </c>
      <c r="E371" s="693">
        <v>174</v>
      </c>
      <c r="F371" s="693">
        <v>8</v>
      </c>
      <c r="G371" s="693">
        <v>0</v>
      </c>
      <c r="H371" s="694">
        <v>129</v>
      </c>
      <c r="I371" s="693">
        <v>1</v>
      </c>
      <c r="J371" s="693">
        <v>6</v>
      </c>
      <c r="K371" s="693"/>
      <c r="L371" s="693">
        <v>1643</v>
      </c>
      <c r="M371" s="693">
        <v>13</v>
      </c>
      <c r="N371" s="693">
        <v>195</v>
      </c>
      <c r="O371" s="695">
        <v>208</v>
      </c>
      <c r="P371" s="213" t="e">
        <v>#REF!</v>
      </c>
      <c r="Q371" s="213" t="e">
        <v>#REF!</v>
      </c>
    </row>
    <row r="372" spans="1:17" s="161" customFormat="1" ht="21" hidden="1" thickBot="1">
      <c r="A372" s="696" t="s">
        <v>133</v>
      </c>
      <c r="B372" s="697">
        <v>97.84920599946705</v>
      </c>
      <c r="C372" s="698">
        <v>121.65925579218349</v>
      </c>
      <c r="D372" s="699">
        <v>123.91186563120824</v>
      </c>
      <c r="E372" s="700">
        <v>120.37470725995317</v>
      </c>
      <c r="F372" s="700">
        <v>105.16129032258064</v>
      </c>
      <c r="G372" s="700">
        <v>100</v>
      </c>
      <c r="H372" s="701">
        <v>120.31496062992126</v>
      </c>
      <c r="I372" s="700">
        <v>102.7027027027027</v>
      </c>
      <c r="J372" s="700">
        <v>109.23076923076923</v>
      </c>
      <c r="K372" s="700"/>
      <c r="L372" s="700">
        <v>122.5253633123115</v>
      </c>
      <c r="M372" s="700">
        <v>101.42543859649122</v>
      </c>
      <c r="N372" s="700">
        <v>157.35294117647058</v>
      </c>
      <c r="O372" s="702">
        <v>116.61341853035142</v>
      </c>
      <c r="P372" s="213" t="e">
        <v>#REF!</v>
      </c>
      <c r="Q372" s="213" t="e">
        <v>#REF!</v>
      </c>
    </row>
    <row r="373" spans="1:17" s="2" customFormat="1" ht="20.25">
      <c r="A373" s="798" t="s">
        <v>374</v>
      </c>
      <c r="B373" s="799">
        <f>+B$268-B269</f>
        <v>-2125.7149999999892</v>
      </c>
      <c r="C373" s="800">
        <f aca="true" t="shared" si="320" ref="C373:O373">+C$268-C269</f>
        <v>-206.28394476825997</v>
      </c>
      <c r="D373" s="801">
        <f t="shared" si="320"/>
        <v>-167.11125362719213</v>
      </c>
      <c r="E373" s="802">
        <f t="shared" si="320"/>
        <v>-62.01679692276548</v>
      </c>
      <c r="F373" s="802">
        <f t="shared" si="320"/>
        <v>-0.4068489218467448</v>
      </c>
      <c r="G373" s="802">
        <f t="shared" si="320"/>
        <v>-0.9562954738065415</v>
      </c>
      <c r="H373" s="1096"/>
      <c r="I373" s="802">
        <f t="shared" si="320"/>
        <v>-7.04527946456566</v>
      </c>
      <c r="J373" s="802">
        <f t="shared" si="320"/>
        <v>-6.818557395306925</v>
      </c>
      <c r="K373" s="802"/>
      <c r="L373" s="802">
        <f t="shared" si="320"/>
        <v>-238.29281365657516</v>
      </c>
      <c r="M373" s="802">
        <f t="shared" si="320"/>
        <v>-189.8629196230171</v>
      </c>
      <c r="N373" s="802">
        <f t="shared" si="320"/>
        <v>221.8717885112951</v>
      </c>
      <c r="O373" s="804">
        <f t="shared" si="320"/>
        <v>32.00886888827836</v>
      </c>
      <c r="P373" s="805"/>
      <c r="Q373" s="806"/>
    </row>
    <row r="374" spans="1:17" s="2" customFormat="1" ht="21" thickBot="1">
      <c r="A374" s="807" t="s">
        <v>375</v>
      </c>
      <c r="B374" s="808">
        <f>+B$268/B269*100</f>
        <v>96.63865773443874</v>
      </c>
      <c r="C374" s="809">
        <f aca="true" t="shared" si="321" ref="C374:O374">+C$268/C269*100</f>
        <v>98.59890005591076</v>
      </c>
      <c r="D374" s="810">
        <f t="shared" si="321"/>
        <v>98.50446345420447</v>
      </c>
      <c r="E374" s="811">
        <f t="shared" si="321"/>
        <v>95.8068426691842</v>
      </c>
      <c r="F374" s="811">
        <f t="shared" si="321"/>
        <v>99.83257246014537</v>
      </c>
      <c r="G374" s="811">
        <f t="shared" si="321"/>
        <v>88.04630657741824</v>
      </c>
      <c r="H374" s="1097"/>
      <c r="I374" s="811">
        <f t="shared" si="321"/>
        <v>77.98350167323231</v>
      </c>
      <c r="J374" s="811">
        <f t="shared" si="321"/>
        <v>92.16257770654377</v>
      </c>
      <c r="K374" s="811"/>
      <c r="L374" s="811">
        <f t="shared" si="321"/>
        <v>98.17007515238384</v>
      </c>
      <c r="M374" s="811">
        <f t="shared" si="321"/>
        <v>76.78937412921552</v>
      </c>
      <c r="N374" s="811">
        <f t="shared" si="321"/>
        <v>125.12704286651133</v>
      </c>
      <c r="O374" s="813">
        <f t="shared" si="321"/>
        <v>101.88176771829973</v>
      </c>
      <c r="P374" s="805"/>
      <c r="Q374" s="806"/>
    </row>
    <row r="375" spans="1:17" s="2" customFormat="1" ht="20.25">
      <c r="A375" s="798" t="s">
        <v>376</v>
      </c>
      <c r="B375" s="799">
        <f>+B$268-B270</f>
        <v>-2407.8789999999935</v>
      </c>
      <c r="C375" s="800">
        <f aca="true" t="shared" si="322" ref="C375:O375">+C$268-C270</f>
        <v>85.71605523174003</v>
      </c>
      <c r="D375" s="801">
        <f t="shared" si="322"/>
        <v>455.8887463728079</v>
      </c>
      <c r="E375" s="802">
        <f t="shared" si="322"/>
        <v>-28.01679692276548</v>
      </c>
      <c r="F375" s="802">
        <f t="shared" si="322"/>
        <v>6.593151078153255</v>
      </c>
      <c r="G375" s="802">
        <f t="shared" si="322"/>
        <v>-0.9562954738065415</v>
      </c>
      <c r="H375" s="1096"/>
      <c r="I375" s="802">
        <f t="shared" si="322"/>
        <v>-8.04527946456566</v>
      </c>
      <c r="J375" s="802">
        <f t="shared" si="322"/>
        <v>-0.8185573953069252</v>
      </c>
      <c r="K375" s="802"/>
      <c r="L375" s="802">
        <f t="shared" si="322"/>
        <v>427.70718634342484</v>
      </c>
      <c r="M375" s="802">
        <f t="shared" si="322"/>
        <v>-252.8629196230171</v>
      </c>
      <c r="N375" s="802">
        <f t="shared" si="322"/>
        <v>-89.12821148870489</v>
      </c>
      <c r="O375" s="804">
        <f t="shared" si="322"/>
        <v>-341.99113111172164</v>
      </c>
      <c r="P375" s="805"/>
      <c r="Q375" s="806"/>
    </row>
    <row r="376" spans="1:17" s="2" customFormat="1" ht="21" thickBot="1">
      <c r="A376" s="807" t="s">
        <v>377</v>
      </c>
      <c r="B376" s="808">
        <f>+B$268/B270*100</f>
        <v>96.20939145900236</v>
      </c>
      <c r="C376" s="809">
        <f aca="true" t="shared" si="323" ref="C376:O376">+C$268/C270*100</f>
        <v>100.59397169448923</v>
      </c>
      <c r="D376" s="810">
        <f t="shared" si="323"/>
        <v>104.32081078924091</v>
      </c>
      <c r="E376" s="811">
        <f t="shared" si="323"/>
        <v>98.06112132022385</v>
      </c>
      <c r="F376" s="811">
        <f t="shared" si="323"/>
        <v>102.79370808396324</v>
      </c>
      <c r="G376" s="811">
        <f t="shared" si="323"/>
        <v>88.04630657741824</v>
      </c>
      <c r="H376" s="1097"/>
      <c r="I376" s="811">
        <f t="shared" si="323"/>
        <v>75.62036525889194</v>
      </c>
      <c r="J376" s="811">
        <f t="shared" si="323"/>
        <v>98.9894353144359</v>
      </c>
      <c r="K376" s="811"/>
      <c r="L376" s="811">
        <f t="shared" si="323"/>
        <v>103.46153436665122</v>
      </c>
      <c r="M376" s="811">
        <f t="shared" si="323"/>
        <v>71.2981930053329</v>
      </c>
      <c r="N376" s="811">
        <f t="shared" si="323"/>
        <v>92.53532567096275</v>
      </c>
      <c r="O376" s="813">
        <f t="shared" si="323"/>
        <v>83.51849970545919</v>
      </c>
      <c r="P376" s="805"/>
      <c r="Q376" s="806"/>
    </row>
    <row r="377" spans="1:17" s="2" customFormat="1" ht="20.25">
      <c r="A377" s="798" t="s">
        <v>378</v>
      </c>
      <c r="B377" s="799">
        <f>+B$268-B271</f>
        <v>-2839.0109999999913</v>
      </c>
      <c r="C377" s="800">
        <f aca="true" t="shared" si="324" ref="C377:O377">+C$268-C271</f>
        <v>1677.71605523174</v>
      </c>
      <c r="D377" s="801">
        <f t="shared" si="324"/>
        <v>1858.8887463728079</v>
      </c>
      <c r="E377" s="802">
        <f t="shared" si="324"/>
        <v>110.98320307723452</v>
      </c>
      <c r="F377" s="802">
        <f t="shared" si="324"/>
        <v>20.593151078153255</v>
      </c>
      <c r="G377" s="802">
        <f t="shared" si="324"/>
        <v>-1.9562954738065415</v>
      </c>
      <c r="H377" s="1096"/>
      <c r="I377" s="802">
        <f t="shared" si="324"/>
        <v>-13.04527946456566</v>
      </c>
      <c r="J377" s="802">
        <f t="shared" si="324"/>
        <v>4.181442604693075</v>
      </c>
      <c r="K377" s="802"/>
      <c r="L377" s="802">
        <f t="shared" si="324"/>
        <v>1984.7071863434248</v>
      </c>
      <c r="M377" s="802">
        <f t="shared" si="324"/>
        <v>-358.8629196230171</v>
      </c>
      <c r="N377" s="802">
        <f t="shared" si="324"/>
        <v>51.87178851129511</v>
      </c>
      <c r="O377" s="804">
        <f t="shared" si="324"/>
        <v>-306.99113111172164</v>
      </c>
      <c r="P377" s="805"/>
      <c r="Q377" s="806"/>
    </row>
    <row r="378" spans="1:17" s="2" customFormat="1" ht="21" thickBot="1">
      <c r="A378" s="807" t="s">
        <v>379</v>
      </c>
      <c r="B378" s="808">
        <f>+B$268/B271*100</f>
        <v>95.56081025297186</v>
      </c>
      <c r="C378" s="809">
        <f aca="true" t="shared" si="325" ref="C378:O378">+C$268/C271*100</f>
        <v>113.06734212346554</v>
      </c>
      <c r="D378" s="810">
        <f t="shared" si="325"/>
        <v>120.32016557031928</v>
      </c>
      <c r="E378" s="811">
        <f t="shared" si="325"/>
        <v>108.49794816824155</v>
      </c>
      <c r="F378" s="811">
        <f t="shared" si="325"/>
        <v>109.27619417934831</v>
      </c>
      <c r="G378" s="811">
        <f t="shared" si="325"/>
        <v>78.26338362437177</v>
      </c>
      <c r="H378" s="1097"/>
      <c r="I378" s="811">
        <f t="shared" si="325"/>
        <v>65.67031719851141</v>
      </c>
      <c r="J378" s="811">
        <f t="shared" si="325"/>
        <v>105.50189816406983</v>
      </c>
      <c r="K378" s="811"/>
      <c r="L378" s="811">
        <f t="shared" si="325"/>
        <v>118.37862011615358</v>
      </c>
      <c r="M378" s="811">
        <f t="shared" si="325"/>
        <v>63.64104157821509</v>
      </c>
      <c r="N378" s="811">
        <f t="shared" si="325"/>
        <v>104.92609577505176</v>
      </c>
      <c r="O378" s="813">
        <f t="shared" si="325"/>
        <v>84.95141514158227</v>
      </c>
      <c r="P378" s="805"/>
      <c r="Q378" s="806"/>
    </row>
    <row r="379" spans="1:17" s="2" customFormat="1" ht="20.25">
      <c r="A379" s="798" t="s">
        <v>380</v>
      </c>
      <c r="B379" s="799">
        <f>+B$268-B272</f>
        <v>-3371.5519999999888</v>
      </c>
      <c r="C379" s="800">
        <f aca="true" t="shared" si="326" ref="C379:O379">+C$268-C272</f>
        <v>2147.71605523174</v>
      </c>
      <c r="D379" s="801">
        <f t="shared" si="326"/>
        <v>1909.8887463728079</v>
      </c>
      <c r="E379" s="802">
        <f t="shared" si="326"/>
        <v>177.98320307723452</v>
      </c>
      <c r="F379" s="802">
        <f t="shared" si="326"/>
        <v>24.593151078153255</v>
      </c>
      <c r="G379" s="802">
        <f t="shared" si="326"/>
        <v>-1.9562954738065415</v>
      </c>
      <c r="H379" s="1096"/>
      <c r="I379" s="802">
        <f t="shared" si="326"/>
        <v>-13.04527946456566</v>
      </c>
      <c r="J379" s="802">
        <f t="shared" si="326"/>
        <v>6.181442604693075</v>
      </c>
      <c r="K379" s="802"/>
      <c r="L379" s="802">
        <f t="shared" si="326"/>
        <v>2108.707186343425</v>
      </c>
      <c r="M379" s="802">
        <f t="shared" si="326"/>
        <v>-264.8629196230171</v>
      </c>
      <c r="N379" s="802">
        <f t="shared" si="326"/>
        <v>303.8717885112951</v>
      </c>
      <c r="O379" s="804">
        <f t="shared" si="326"/>
        <v>39.00886888827836</v>
      </c>
      <c r="P379" s="805"/>
      <c r="Q379" s="806"/>
    </row>
    <row r="380" spans="1:17" s="2" customFormat="1" ht="21" thickBot="1">
      <c r="A380" s="807" t="s">
        <v>381</v>
      </c>
      <c r="B380" s="808">
        <f>+B$268/B272*100</f>
        <v>94.77164473518019</v>
      </c>
      <c r="C380" s="809">
        <f aca="true" t="shared" si="327" ref="C380:O380">+C$268/C272*100</f>
        <v>117.36370001804302</v>
      </c>
      <c r="D380" s="810">
        <f t="shared" si="327"/>
        <v>120.99470975456532</v>
      </c>
      <c r="E380" s="811">
        <f t="shared" si="327"/>
        <v>114.36506885207704</v>
      </c>
      <c r="F380" s="811">
        <f t="shared" si="327"/>
        <v>111.28126196245563</v>
      </c>
      <c r="G380" s="811">
        <f t="shared" si="327"/>
        <v>78.26338362437177</v>
      </c>
      <c r="H380" s="1097"/>
      <c r="I380" s="811">
        <f t="shared" si="327"/>
        <v>65.67031719851141</v>
      </c>
      <c r="J380" s="811">
        <f t="shared" si="327"/>
        <v>108.3533008171528</v>
      </c>
      <c r="K380" s="811"/>
      <c r="L380" s="811">
        <f t="shared" si="327"/>
        <v>119.75369729595715</v>
      </c>
      <c r="M380" s="811">
        <f t="shared" si="327"/>
        <v>70.34009858644825</v>
      </c>
      <c r="N380" s="811">
        <f t="shared" si="327"/>
        <v>137.93655287282087</v>
      </c>
      <c r="O380" s="813">
        <f t="shared" si="327"/>
        <v>102.30276675845799</v>
      </c>
      <c r="P380" s="805"/>
      <c r="Q380" s="806"/>
    </row>
    <row r="381" spans="1:17" s="2" customFormat="1" ht="20.25">
      <c r="A381" s="798" t="s">
        <v>382</v>
      </c>
      <c r="B381" s="799">
        <f>+B$268-B273</f>
        <v>-4125.552999999993</v>
      </c>
      <c r="C381" s="800">
        <f aca="true" t="shared" si="328" ref="C381:O381">+C$268-C273</f>
        <v>2812.71605523174</v>
      </c>
      <c r="D381" s="801">
        <f t="shared" si="328"/>
        <v>2405.888746372808</v>
      </c>
      <c r="E381" s="802">
        <f t="shared" si="328"/>
        <v>271.9832030772345</v>
      </c>
      <c r="F381" s="802">
        <f t="shared" si="328"/>
        <v>71.59315107815326</v>
      </c>
      <c r="G381" s="802">
        <f t="shared" si="328"/>
        <v>-0.9562954738065415</v>
      </c>
      <c r="H381" s="1096"/>
      <c r="I381" s="802">
        <f t="shared" si="328"/>
        <v>-11.04527946456566</v>
      </c>
      <c r="J381" s="802">
        <f t="shared" si="328"/>
        <v>10.181442604693075</v>
      </c>
      <c r="K381" s="802"/>
      <c r="L381" s="802">
        <f t="shared" si="328"/>
        <v>2751.707186343425</v>
      </c>
      <c r="M381" s="802">
        <f t="shared" si="328"/>
        <v>-241.8629196230171</v>
      </c>
      <c r="N381" s="802">
        <f t="shared" si="328"/>
        <v>302.8717885112951</v>
      </c>
      <c r="O381" s="804">
        <f t="shared" si="328"/>
        <v>62.00886888827836</v>
      </c>
      <c r="P381" s="805"/>
      <c r="Q381" s="806"/>
    </row>
    <row r="382" spans="1:17" s="2" customFormat="1" ht="21" thickBot="1">
      <c r="A382" s="807" t="s">
        <v>383</v>
      </c>
      <c r="B382" s="808">
        <f>+B$268/B273*100</f>
        <v>93.67633476825273</v>
      </c>
      <c r="C382" s="809">
        <f aca="true" t="shared" si="329" ref="C382:O382">+C$268/C273*100</f>
        <v>124.03209206452273</v>
      </c>
      <c r="D382" s="810">
        <f t="shared" si="329"/>
        <v>127.97219795806079</v>
      </c>
      <c r="E382" s="811">
        <f t="shared" si="329"/>
        <v>123.75399153512964</v>
      </c>
      <c r="F382" s="811">
        <f t="shared" si="329"/>
        <v>141.8673398117855</v>
      </c>
      <c r="G382" s="811">
        <f t="shared" si="329"/>
        <v>88.04630657741824</v>
      </c>
      <c r="H382" s="1097"/>
      <c r="I382" s="811">
        <f t="shared" si="329"/>
        <v>69.31866815398428</v>
      </c>
      <c r="J382" s="811">
        <f t="shared" si="329"/>
        <v>114.54491800670439</v>
      </c>
      <c r="K382" s="811"/>
      <c r="L382" s="811">
        <f t="shared" si="329"/>
        <v>127.4292981094839</v>
      </c>
      <c r="M382" s="811">
        <f t="shared" si="329"/>
        <v>72.19966441114745</v>
      </c>
      <c r="N382" s="811">
        <f t="shared" si="329"/>
        <v>137.76456215851562</v>
      </c>
      <c r="O382" s="813">
        <f t="shared" si="329"/>
        <v>103.71088383532485</v>
      </c>
      <c r="P382" s="805"/>
      <c r="Q382" s="806"/>
    </row>
    <row r="383" spans="1:17" s="2" customFormat="1" ht="20.25">
      <c r="A383" s="798" t="s">
        <v>384</v>
      </c>
      <c r="B383" s="799">
        <f>+B$268-B274</f>
        <v>-5681.448999999986</v>
      </c>
      <c r="C383" s="800">
        <f aca="true" t="shared" si="330" ref="C383:O383">+C$268-C274</f>
        <v>3567.71605523174</v>
      </c>
      <c r="D383" s="801">
        <f t="shared" si="330"/>
        <v>2914.888746372808</v>
      </c>
      <c r="E383" s="802">
        <f t="shared" si="330"/>
        <v>322.9832030772345</v>
      </c>
      <c r="F383" s="802">
        <f t="shared" si="330"/>
        <v>75.59315107815326</v>
      </c>
      <c r="G383" s="802">
        <f t="shared" si="330"/>
        <v>-1.9562954738065415</v>
      </c>
      <c r="H383" s="803"/>
      <c r="I383" s="802">
        <f t="shared" si="330"/>
        <v>-10.04527946456566</v>
      </c>
      <c r="J383" s="802">
        <f t="shared" si="330"/>
        <v>10.181442604693075</v>
      </c>
      <c r="K383" s="802"/>
      <c r="L383" s="802">
        <f t="shared" si="330"/>
        <v>3316.707186343425</v>
      </c>
      <c r="M383" s="802">
        <f t="shared" si="330"/>
        <v>-197.8629196230171</v>
      </c>
      <c r="N383" s="802">
        <f t="shared" si="330"/>
        <v>448.8717885112951</v>
      </c>
      <c r="O383" s="804">
        <f t="shared" si="330"/>
        <v>251.00886888827836</v>
      </c>
      <c r="P383" s="805"/>
      <c r="Q383" s="806"/>
    </row>
    <row r="384" spans="1:17" s="2" customFormat="1" ht="21" thickBot="1">
      <c r="A384" s="807" t="s">
        <v>385</v>
      </c>
      <c r="B384" s="808">
        <f>+B$268/B274*100</f>
        <v>91.49430178227679</v>
      </c>
      <c r="C384" s="809">
        <f aca="true" t="shared" si="331" ref="C384:O384">+C$268/C274*100</f>
        <v>132.58485756901763</v>
      </c>
      <c r="D384" s="810">
        <f t="shared" si="331"/>
        <v>136.02185796308464</v>
      </c>
      <c r="E384" s="811">
        <f t="shared" si="331"/>
        <v>129.5231447054145</v>
      </c>
      <c r="F384" s="811">
        <f t="shared" si="331"/>
        <v>145.26535992703788</v>
      </c>
      <c r="G384" s="811">
        <f t="shared" si="331"/>
        <v>78.26338362437177</v>
      </c>
      <c r="H384" s="812"/>
      <c r="I384" s="811">
        <f t="shared" si="331"/>
        <v>71.29920152981241</v>
      </c>
      <c r="J384" s="811">
        <f t="shared" si="331"/>
        <v>114.54491800670439</v>
      </c>
      <c r="K384" s="811"/>
      <c r="L384" s="811">
        <f t="shared" si="331"/>
        <v>135.0344056865261</v>
      </c>
      <c r="M384" s="811">
        <f t="shared" si="331"/>
        <v>76.04565137735871</v>
      </c>
      <c r="N384" s="811">
        <f t="shared" si="331"/>
        <v>168.42557751696572</v>
      </c>
      <c r="O384" s="813">
        <f t="shared" si="331"/>
        <v>116.9371706402347</v>
      </c>
      <c r="P384" s="805"/>
      <c r="Q384" s="806"/>
    </row>
    <row r="385" spans="1:17" s="2" customFormat="1" ht="20.25">
      <c r="A385" s="798" t="s">
        <v>386</v>
      </c>
      <c r="B385" s="799">
        <f>+B$268-B275</f>
        <v>-9376.450999999994</v>
      </c>
      <c r="C385" s="800">
        <f aca="true" t="shared" si="332" ref="C385:O385">+C$268-C275</f>
        <v>3735.71605523174</v>
      </c>
      <c r="D385" s="801">
        <f t="shared" si="332"/>
        <v>3410.888746372808</v>
      </c>
      <c r="E385" s="802">
        <f t="shared" si="332"/>
        <v>334.9832030772345</v>
      </c>
      <c r="F385" s="802">
        <f t="shared" si="332"/>
        <v>74.59315107815326</v>
      </c>
      <c r="G385" s="802">
        <f t="shared" si="332"/>
        <v>-5.9562954738065415</v>
      </c>
      <c r="H385" s="803"/>
      <c r="I385" s="802">
        <f t="shared" si="332"/>
        <v>-12.04527946456566</v>
      </c>
      <c r="J385" s="802">
        <f t="shared" si="332"/>
        <v>2.181442604693075</v>
      </c>
      <c r="K385" s="802"/>
      <c r="L385" s="802">
        <f t="shared" si="332"/>
        <v>3513.707186343425</v>
      </c>
      <c r="M385" s="802">
        <f t="shared" si="332"/>
        <v>-220.8629196230171</v>
      </c>
      <c r="N385" s="802">
        <f t="shared" si="332"/>
        <v>442.8717885112951</v>
      </c>
      <c r="O385" s="804">
        <f t="shared" si="332"/>
        <v>222.00886888827836</v>
      </c>
      <c r="P385" s="805"/>
      <c r="Q385" s="806"/>
    </row>
    <row r="386" spans="1:17" s="2" customFormat="1" ht="21" thickBot="1">
      <c r="A386" s="807" t="s">
        <v>387</v>
      </c>
      <c r="B386" s="808">
        <f>+B$268/B275*100</f>
        <v>86.69833368326081</v>
      </c>
      <c r="C386" s="809">
        <f aca="true" t="shared" si="333" ref="C386:O386">+C$268/C275*100</f>
        <v>134.65092343225805</v>
      </c>
      <c r="D386" s="810">
        <f t="shared" si="333"/>
        <v>144.9037486357663</v>
      </c>
      <c r="E386" s="811">
        <f t="shared" si="333"/>
        <v>130.95963059863536</v>
      </c>
      <c r="F386" s="811">
        <f t="shared" si="333"/>
        <v>144.4006851655674</v>
      </c>
      <c r="G386" s="811">
        <f t="shared" si="333"/>
        <v>54.18234250918045</v>
      </c>
      <c r="H386" s="812"/>
      <c r="I386" s="811">
        <f t="shared" si="333"/>
        <v>67.44519063630902</v>
      </c>
      <c r="J386" s="811">
        <f t="shared" si="333"/>
        <v>102.79672128806806</v>
      </c>
      <c r="K386" s="811"/>
      <c r="L386" s="811">
        <f t="shared" si="333"/>
        <v>137.90406889259359</v>
      </c>
      <c r="M386" s="811">
        <f t="shared" si="333"/>
        <v>73.98552183474474</v>
      </c>
      <c r="N386" s="811">
        <f t="shared" si="333"/>
        <v>166.89906170865484</v>
      </c>
      <c r="O386" s="813">
        <f t="shared" si="333"/>
        <v>114.69284373846978</v>
      </c>
      <c r="P386" s="805"/>
      <c r="Q386" s="806"/>
    </row>
    <row r="387" spans="1:17" s="2" customFormat="1" ht="20.25">
      <c r="A387" s="798" t="s">
        <v>388</v>
      </c>
      <c r="B387" s="799">
        <f>+B$268-B276</f>
        <v>-11117.109999999993</v>
      </c>
      <c r="C387" s="800">
        <f aca="true" t="shared" si="334" ref="C387:O387">+C$268-C276</f>
        <v>4119.71605523174</v>
      </c>
      <c r="D387" s="801">
        <f t="shared" si="334"/>
        <v>4145.888746372808</v>
      </c>
      <c r="E387" s="802">
        <f t="shared" si="334"/>
        <v>388.9832030772345</v>
      </c>
      <c r="F387" s="802">
        <f t="shared" si="334"/>
        <v>79.59315107815326</v>
      </c>
      <c r="G387" s="802">
        <f t="shared" si="334"/>
        <v>-4.9562954738065415</v>
      </c>
      <c r="H387" s="803"/>
      <c r="I387" s="802">
        <f t="shared" si="334"/>
        <v>-13.04527946456566</v>
      </c>
      <c r="J387" s="802">
        <f t="shared" si="334"/>
        <v>9.181442604693075</v>
      </c>
      <c r="K387" s="802"/>
      <c r="L387" s="802">
        <f t="shared" si="334"/>
        <v>3846.707186343425</v>
      </c>
      <c r="M387" s="802">
        <f t="shared" si="334"/>
        <v>-296.8629196230171</v>
      </c>
      <c r="N387" s="802">
        <f t="shared" si="334"/>
        <v>569.8717885112951</v>
      </c>
      <c r="O387" s="804">
        <f t="shared" si="334"/>
        <v>273.00886888827836</v>
      </c>
      <c r="P387" s="805"/>
      <c r="Q387" s="806"/>
    </row>
    <row r="388" spans="1:17" s="2" customFormat="1" ht="21" thickBot="1">
      <c r="A388" s="807" t="s">
        <v>389</v>
      </c>
      <c r="B388" s="808">
        <f>+B$268/B276*100</f>
        <v>84.60904686973028</v>
      </c>
      <c r="C388" s="809">
        <f aca="true" t="shared" si="335" ref="C388:O388">+C$268/C276*100</f>
        <v>139.6240844015749</v>
      </c>
      <c r="D388" s="810">
        <f t="shared" si="335"/>
        <v>160.42688742709237</v>
      </c>
      <c r="E388" s="811">
        <f t="shared" si="335"/>
        <v>137.8388329841668</v>
      </c>
      <c r="F388" s="811">
        <f t="shared" si="335"/>
        <v>148.83015403567686</v>
      </c>
      <c r="G388" s="811">
        <f t="shared" si="335"/>
        <v>58.697537718278824</v>
      </c>
      <c r="H388" s="812"/>
      <c r="I388" s="811">
        <f t="shared" si="335"/>
        <v>65.67031719851141</v>
      </c>
      <c r="J388" s="811">
        <f t="shared" si="335"/>
        <v>112.93160930238462</v>
      </c>
      <c r="K388" s="811"/>
      <c r="L388" s="811">
        <f t="shared" si="335"/>
        <v>143.0424883780175</v>
      </c>
      <c r="M388" s="811">
        <f t="shared" si="335"/>
        <v>67.90671139210626</v>
      </c>
      <c r="N388" s="811">
        <f t="shared" si="335"/>
        <v>206.51809131052246</v>
      </c>
      <c r="O388" s="813">
        <f t="shared" si="335"/>
        <v>118.69923759508755</v>
      </c>
      <c r="P388" s="805"/>
      <c r="Q388" s="806"/>
    </row>
    <row r="389" spans="1:17" s="2" customFormat="1" ht="20.25">
      <c r="A389" s="798" t="s">
        <v>390</v>
      </c>
      <c r="B389" s="799">
        <f>+B$268-B277</f>
        <v>-11826.65099999999</v>
      </c>
      <c r="C389" s="800">
        <f aca="true" t="shared" si="336" ref="C389:O389">+C$268-C277</f>
        <v>5151.810043601865</v>
      </c>
      <c r="D389" s="801">
        <f t="shared" si="336"/>
        <v>4831.368362265123</v>
      </c>
      <c r="E389" s="802">
        <f t="shared" si="336"/>
        <v>460.0560339138349</v>
      </c>
      <c r="F389" s="802">
        <f t="shared" si="336"/>
        <v>84.4749217761252</v>
      </c>
      <c r="G389" s="802">
        <f t="shared" si="336"/>
        <v>-4.990343978994963</v>
      </c>
      <c r="H389" s="803"/>
      <c r="I389" s="802">
        <f t="shared" si="336"/>
        <v>-11.813705593075447</v>
      </c>
      <c r="J389" s="802">
        <f t="shared" si="336"/>
        <v>10.227336421493703</v>
      </c>
      <c r="K389" s="802"/>
      <c r="L389" s="802">
        <f t="shared" si="336"/>
        <v>4670.8302816781</v>
      </c>
      <c r="M389" s="802">
        <f t="shared" si="336"/>
        <v>-279.4614287056371</v>
      </c>
      <c r="N389" s="802">
        <f t="shared" si="336"/>
        <v>760.4411906293881</v>
      </c>
      <c r="O389" s="804">
        <f t="shared" si="336"/>
        <v>480.9797619237513</v>
      </c>
      <c r="P389" s="805"/>
      <c r="Q389" s="806"/>
    </row>
    <row r="390" spans="1:17" s="2" customFormat="1" ht="21" thickBot="1">
      <c r="A390" s="807" t="s">
        <v>391</v>
      </c>
      <c r="B390" s="808">
        <f>+B$268/B277*100</f>
        <v>83.78600375646072</v>
      </c>
      <c r="C390" s="809">
        <f aca="true" t="shared" si="337" ref="C390:O390">+C$268/C277*100</f>
        <v>155.011871311939</v>
      </c>
      <c r="D390" s="810">
        <f t="shared" si="337"/>
        <v>178.23419018579142</v>
      </c>
      <c r="E390" s="811">
        <f t="shared" si="337"/>
        <v>148.0763895873123</v>
      </c>
      <c r="F390" s="811">
        <f t="shared" si="337"/>
        <v>153.42516302454047</v>
      </c>
      <c r="G390" s="811">
        <f t="shared" si="337"/>
        <v>58.53146198601908</v>
      </c>
      <c r="H390" s="812"/>
      <c r="I390" s="811">
        <f t="shared" si="337"/>
        <v>67.86997204670872</v>
      </c>
      <c r="J390" s="811">
        <f t="shared" si="337"/>
        <v>114.6200658967893</v>
      </c>
      <c r="K390" s="811"/>
      <c r="L390" s="811">
        <f t="shared" si="337"/>
        <v>157.57304513016993</v>
      </c>
      <c r="M390" s="811">
        <f t="shared" si="337"/>
        <v>69.20869460350806</v>
      </c>
      <c r="N390" s="811">
        <f t="shared" si="337"/>
        <v>320.78212426705363</v>
      </c>
      <c r="O390" s="813">
        <f t="shared" si="337"/>
        <v>138.41602078164615</v>
      </c>
      <c r="P390" s="805"/>
      <c r="Q390" s="806"/>
    </row>
    <row r="391" spans="1:17" s="2" customFormat="1" ht="20.25">
      <c r="A391" s="798" t="s">
        <v>392</v>
      </c>
      <c r="B391" s="799">
        <f>+B$268-B278</f>
        <v>-12704.807999999997</v>
      </c>
      <c r="C391" s="800">
        <f aca="true" t="shared" si="338" ref="C391:O391">+C$268-C278</f>
        <v>5970.71605523174</v>
      </c>
      <c r="D391" s="801">
        <f t="shared" si="338"/>
        <v>5469.888746372808</v>
      </c>
      <c r="E391" s="802">
        <f t="shared" si="338"/>
        <v>562.9832030772345</v>
      </c>
      <c r="F391" s="802">
        <f t="shared" si="338"/>
        <v>87.59315107815326</v>
      </c>
      <c r="G391" s="802">
        <f t="shared" si="338"/>
        <v>-4.9562954738065415</v>
      </c>
      <c r="H391" s="803"/>
      <c r="I391" s="802">
        <f t="shared" si="338"/>
        <v>-12.04527946456566</v>
      </c>
      <c r="J391" s="802">
        <f t="shared" si="338"/>
        <v>15.181442604693075</v>
      </c>
      <c r="K391" s="802"/>
      <c r="L391" s="802">
        <f t="shared" si="338"/>
        <v>5489.707186343425</v>
      </c>
      <c r="M391" s="802">
        <f t="shared" si="338"/>
        <v>-283.8629196230171</v>
      </c>
      <c r="N391" s="802">
        <f t="shared" si="338"/>
        <v>764.8717885112951</v>
      </c>
      <c r="O391" s="804">
        <f t="shared" si="338"/>
        <v>481.00886888827836</v>
      </c>
      <c r="P391" s="805"/>
      <c r="Q391" s="806"/>
    </row>
    <row r="392" spans="1:17" s="2" customFormat="1" ht="21" thickBot="1">
      <c r="A392" s="807" t="s">
        <v>393</v>
      </c>
      <c r="B392" s="808">
        <f>+B$268/B278*100</f>
        <v>82.789280565748</v>
      </c>
      <c r="C392" s="809">
        <f aca="true" t="shared" si="339" ref="C392:O392">+C$268/C278*100</f>
        <v>169.86562198960613</v>
      </c>
      <c r="D392" s="810">
        <f t="shared" si="339"/>
        <v>198.7879491849884</v>
      </c>
      <c r="E392" s="811">
        <f t="shared" si="339"/>
        <v>165.92309169522653</v>
      </c>
      <c r="F392" s="811">
        <f t="shared" si="339"/>
        <v>156.5117103730021</v>
      </c>
      <c r="G392" s="811">
        <f t="shared" si="339"/>
        <v>58.697537718278824</v>
      </c>
      <c r="H392" s="812"/>
      <c r="I392" s="811">
        <f t="shared" si="339"/>
        <v>67.44519063630902</v>
      </c>
      <c r="J392" s="811">
        <f t="shared" si="339"/>
        <v>123.35606554568166</v>
      </c>
      <c r="K392" s="811"/>
      <c r="L392" s="811">
        <f t="shared" si="339"/>
        <v>175.2633285761369</v>
      </c>
      <c r="M392" s="811">
        <f t="shared" si="339"/>
        <v>68.87467986589725</v>
      </c>
      <c r="N392" s="811">
        <f t="shared" si="339"/>
        <v>324.9622907386162</v>
      </c>
      <c r="O392" s="813">
        <f t="shared" si="339"/>
        <v>138.41923872909572</v>
      </c>
      <c r="P392" s="805"/>
      <c r="Q392" s="806"/>
    </row>
    <row r="394" spans="1:15" s="445" customFormat="1" ht="16.5">
      <c r="A394" s="881" t="s">
        <v>275</v>
      </c>
      <c r="B394" s="444"/>
      <c r="C394" s="444"/>
      <c r="D394" s="444"/>
      <c r="E394" s="444"/>
      <c r="F394" s="444"/>
      <c r="G394" s="444"/>
      <c r="H394" s="444"/>
      <c r="I394" s="444"/>
      <c r="J394" s="444"/>
      <c r="K394" s="444"/>
      <c r="L394" s="444"/>
      <c r="M394" s="444"/>
      <c r="N394" s="444"/>
      <c r="O394" s="444"/>
    </row>
    <row r="395" spans="1:15" s="445" customFormat="1" ht="15">
      <c r="A395" s="882"/>
      <c r="B395" s="444"/>
      <c r="C395" s="444"/>
      <c r="D395" s="444"/>
      <c r="E395" s="444"/>
      <c r="F395" s="444"/>
      <c r="G395" s="444"/>
      <c r="H395" s="444"/>
      <c r="I395" s="444"/>
      <c r="J395" s="444"/>
      <c r="K395" s="444"/>
      <c r="L395" s="444"/>
      <c r="M395" s="444"/>
      <c r="N395" s="444"/>
      <c r="O395" s="444"/>
    </row>
    <row r="396" spans="1:15" s="445" customFormat="1" ht="15" hidden="1">
      <c r="A396" s="446" t="s">
        <v>136</v>
      </c>
      <c r="B396" s="444"/>
      <c r="C396" s="444"/>
      <c r="D396" s="444"/>
      <c r="E396" s="444"/>
      <c r="F396" s="444"/>
      <c r="G396" s="444"/>
      <c r="H396" s="444"/>
      <c r="I396" s="444"/>
      <c r="J396" s="444"/>
      <c r="K396" s="444"/>
      <c r="L396" s="444"/>
      <c r="M396" s="444"/>
      <c r="N396" s="444"/>
      <c r="O396" s="444"/>
    </row>
    <row r="397" spans="1:15" s="445" customFormat="1" ht="15" hidden="1">
      <c r="A397" s="446"/>
      <c r="B397" s="444"/>
      <c r="C397" s="444"/>
      <c r="D397" s="444"/>
      <c r="E397" s="444"/>
      <c r="F397" s="444"/>
      <c r="G397" s="444"/>
      <c r="H397" s="444"/>
      <c r="I397" s="444"/>
      <c r="J397" s="444"/>
      <c r="K397" s="444"/>
      <c r="L397" s="444"/>
      <c r="M397" s="444"/>
      <c r="N397" s="444"/>
      <c r="O397" s="444"/>
    </row>
    <row r="398" spans="1:15" s="449" customFormat="1" ht="15" hidden="1">
      <c r="A398" s="447" t="s">
        <v>204</v>
      </c>
      <c r="B398" s="448"/>
      <c r="C398" s="448"/>
      <c r="D398" s="448"/>
      <c r="E398" s="448"/>
      <c r="F398" s="448"/>
      <c r="G398" s="448"/>
      <c r="H398" s="448"/>
      <c r="I398" s="448"/>
      <c r="J398" s="448"/>
      <c r="K398" s="448"/>
      <c r="L398" s="448"/>
      <c r="M398" s="448"/>
      <c r="N398" s="448"/>
      <c r="O398" s="448"/>
    </row>
    <row r="399" spans="1:15" s="449" customFormat="1" ht="15" hidden="1">
      <c r="A399" s="447"/>
      <c r="B399" s="448"/>
      <c r="C399" s="448"/>
      <c r="D399" s="448"/>
      <c r="E399" s="448"/>
      <c r="F399" s="448"/>
      <c r="G399" s="448"/>
      <c r="H399" s="448"/>
      <c r="I399" s="448"/>
      <c r="J399" s="448"/>
      <c r="K399" s="448"/>
      <c r="L399" s="448"/>
      <c r="M399" s="448"/>
      <c r="N399" s="448"/>
      <c r="O399" s="450"/>
    </row>
    <row r="400" spans="1:17" s="449" customFormat="1" ht="15.75" hidden="1">
      <c r="A400" s="451" t="s">
        <v>137</v>
      </c>
      <c r="B400" s="452">
        <v>26604.259000000002</v>
      </c>
      <c r="C400" s="453">
        <v>9834.541131804</v>
      </c>
      <c r="D400" s="453">
        <v>5502.832522667391</v>
      </c>
      <c r="E400" s="453">
        <v>1288.233868870394</v>
      </c>
      <c r="F400" s="453">
        <v>325.8422614464347</v>
      </c>
      <c r="G400" s="453">
        <v>91.93049378547498</v>
      </c>
      <c r="H400" s="453">
        <v>1306.6861024018758</v>
      </c>
      <c r="I400" s="453">
        <v>163.406320895212</v>
      </c>
      <c r="J400" s="453">
        <v>70.07668709484949</v>
      </c>
      <c r="K400" s="453"/>
      <c r="L400" s="453">
        <v>8749.008257161631</v>
      </c>
      <c r="M400" s="453">
        <v>871.8319279881716</v>
      </c>
      <c r="N400" s="453">
        <v>213.70094665419293</v>
      </c>
      <c r="O400" s="453">
        <v>1085.5328746423645</v>
      </c>
      <c r="P400" s="454">
        <v>19.72680197281697</v>
      </c>
      <c r="Q400" s="455"/>
    </row>
    <row r="401" spans="1:17" s="449" customFormat="1" ht="15.75" hidden="1">
      <c r="A401" s="451" t="s">
        <v>138</v>
      </c>
      <c r="B401" s="452">
        <v>3007.11</v>
      </c>
      <c r="C401" s="453">
        <v>10562.328198835427</v>
      </c>
      <c r="D401" s="453">
        <v>5822.5659908239695</v>
      </c>
      <c r="E401" s="453">
        <v>1514.7761471978079</v>
      </c>
      <c r="F401" s="453">
        <v>316.5129753595091</v>
      </c>
      <c r="G401" s="453">
        <v>55.547463622326205</v>
      </c>
      <c r="H401" s="453">
        <v>1385.2523962652956</v>
      </c>
      <c r="I401" s="453">
        <v>116.0977372516026</v>
      </c>
      <c r="J401" s="453">
        <v>80.94535395556973</v>
      </c>
      <c r="K401" s="453"/>
      <c r="L401" s="453">
        <v>9291.698064476079</v>
      </c>
      <c r="M401" s="453">
        <v>987.9968363866525</v>
      </c>
      <c r="N401" s="453">
        <v>282.6332979726936</v>
      </c>
      <c r="O401" s="453">
        <v>1270.6301343593461</v>
      </c>
      <c r="P401" s="456">
        <v>21.822511524331137</v>
      </c>
      <c r="Q401" s="455"/>
    </row>
    <row r="402" s="445" customFormat="1" ht="12.75"/>
    <row r="403" s="445" customFormat="1" ht="12.75"/>
    <row r="405" ht="12.75">
      <c r="B405" s="85"/>
    </row>
  </sheetData>
  <sheetProtection/>
  <mergeCells count="6">
    <mergeCell ref="D6:O6"/>
    <mergeCell ref="A6:A10"/>
    <mergeCell ref="U6:U9"/>
    <mergeCell ref="H7:H8"/>
    <mergeCell ref="J7:J10"/>
    <mergeCell ref="H9:H10"/>
  </mergeCells>
  <printOptions horizontalCentered="1"/>
  <pageMargins left="0" right="0" top="0" bottom="0" header="0.5118110236220472" footer="0.5118110236220472"/>
  <pageSetup horizontalDpi="300" verticalDpi="3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zoomScalePageLayoutView="0" workbookViewId="0" topLeftCell="A1">
      <selection activeCell="H16" sqref="H16"/>
    </sheetView>
  </sheetViews>
  <sheetFormatPr defaultColWidth="9.00390625" defaultRowHeight="12.75"/>
  <cols>
    <col min="1" max="1" width="32.875" style="0" customWidth="1"/>
    <col min="2" max="2" width="12.625" style="0" bestFit="1" customWidth="1"/>
    <col min="3" max="3" width="17.00390625" style="0" bestFit="1" customWidth="1"/>
    <col min="4" max="4" width="12.375" style="0" bestFit="1" customWidth="1"/>
    <col min="5" max="5" width="16.375" style="0" bestFit="1" customWidth="1"/>
    <col min="6" max="6" width="10.75390625" style="0" bestFit="1" customWidth="1"/>
    <col min="7" max="7" width="16.375" style="0" bestFit="1" customWidth="1"/>
    <col min="8" max="8" width="14.375" style="0" bestFit="1" customWidth="1"/>
  </cols>
  <sheetData>
    <row r="1" spans="1:7" s="2" customFormat="1" ht="15.75" customHeight="1">
      <c r="A1" s="1" t="s">
        <v>250</v>
      </c>
      <c r="G1" s="1031" t="s">
        <v>34</v>
      </c>
    </row>
    <row r="2" spans="1:7" s="2" customFormat="1" ht="16.5" customHeight="1">
      <c r="A2" s="1"/>
      <c r="G2" s="3"/>
    </row>
    <row r="3" s="2" customFormat="1" ht="24" customHeight="1"/>
    <row r="4" spans="2:6" s="2" customFormat="1" ht="24" customHeight="1">
      <c r="B4" s="6"/>
      <c r="C4" s="6"/>
      <c r="D4" s="6"/>
      <c r="E4" s="6"/>
      <c r="F4" s="7"/>
    </row>
    <row r="5" spans="1:8" s="2" customFormat="1" ht="20.25">
      <c r="A5" s="5" t="s">
        <v>348</v>
      </c>
      <c r="F5" s="8"/>
      <c r="H5" s="9"/>
    </row>
    <row r="6" spans="1:12" s="2" customFormat="1" ht="20.25">
      <c r="A6" s="10" t="s">
        <v>253</v>
      </c>
      <c r="F6" s="8"/>
      <c r="L6" s="682"/>
    </row>
    <row r="7" spans="1:6" s="2" customFormat="1" ht="20.25">
      <c r="A7" s="5"/>
      <c r="F7" s="8"/>
    </row>
    <row r="9" s="2" customFormat="1" ht="21" thickBot="1">
      <c r="A9" s="5" t="s">
        <v>0</v>
      </c>
    </row>
    <row r="10" spans="1:6" s="2" customFormat="1" ht="15">
      <c r="A10" s="1199"/>
      <c r="B10" s="20" t="s">
        <v>2</v>
      </c>
      <c r="C10" s="12" t="s">
        <v>3</v>
      </c>
      <c r="D10" s="1202" t="s">
        <v>4</v>
      </c>
      <c r="E10" s="1203"/>
      <c r="F10" s="12" t="s">
        <v>5</v>
      </c>
    </row>
    <row r="11" spans="1:6" s="2" customFormat="1" ht="15">
      <c r="A11" s="1200"/>
      <c r="B11" s="21" t="s">
        <v>6</v>
      </c>
      <c r="C11" s="13" t="s">
        <v>7</v>
      </c>
      <c r="D11" s="14" t="s">
        <v>8</v>
      </c>
      <c r="E11" s="15" t="s">
        <v>9</v>
      </c>
      <c r="F11" s="15" t="s">
        <v>10</v>
      </c>
    </row>
    <row r="12" spans="1:6" s="2" customFormat="1" ht="15.75" thickBot="1">
      <c r="A12" s="1201"/>
      <c r="B12" s="22" t="s">
        <v>11</v>
      </c>
      <c r="C12" s="16" t="s">
        <v>12</v>
      </c>
      <c r="D12" s="17" t="s">
        <v>13</v>
      </c>
      <c r="E12" s="18" t="s">
        <v>13</v>
      </c>
      <c r="F12" s="18" t="s">
        <v>14</v>
      </c>
    </row>
    <row r="13" spans="1:6" s="2" customFormat="1" ht="21" thickBot="1">
      <c r="A13" s="19" t="s">
        <v>219</v>
      </c>
      <c r="B13" s="683">
        <v>787.8019999999995</v>
      </c>
      <c r="C13" s="684">
        <f>+D13+E13</f>
        <v>875564.4230000007</v>
      </c>
      <c r="D13" s="685">
        <v>672058.5670000003</v>
      </c>
      <c r="E13" s="685">
        <v>203505.85600000044</v>
      </c>
      <c r="F13" s="684">
        <f>+E13/B13/12*1000</f>
        <v>21526.755876899755</v>
      </c>
    </row>
    <row r="14" s="999" customFormat="1" ht="15" customHeight="1"/>
    <row r="15" spans="1:5" s="2" customFormat="1" ht="21" thickBot="1">
      <c r="A15" s="5" t="s">
        <v>117</v>
      </c>
      <c r="E15" s="7"/>
    </row>
    <row r="16" spans="1:6" s="2" customFormat="1" ht="15">
      <c r="A16" s="1199"/>
      <c r="B16" s="20" t="s">
        <v>2</v>
      </c>
      <c r="C16" s="12" t="s">
        <v>3</v>
      </c>
      <c r="D16" s="1202" t="s">
        <v>4</v>
      </c>
      <c r="E16" s="1203"/>
      <c r="F16" s="12" t="s">
        <v>5</v>
      </c>
    </row>
    <row r="17" spans="1:6" s="2" customFormat="1" ht="15">
      <c r="A17" s="1200"/>
      <c r="B17" s="21" t="s">
        <v>6</v>
      </c>
      <c r="C17" s="13" t="s">
        <v>7</v>
      </c>
      <c r="D17" s="14" t="s">
        <v>8</v>
      </c>
      <c r="E17" s="15" t="s">
        <v>9</v>
      </c>
      <c r="F17" s="15" t="s">
        <v>10</v>
      </c>
    </row>
    <row r="18" spans="1:6" s="2" customFormat="1" ht="15.75" thickBot="1">
      <c r="A18" s="1201"/>
      <c r="B18" s="22" t="s">
        <v>11</v>
      </c>
      <c r="C18" s="16" t="s">
        <v>12</v>
      </c>
      <c r="D18" s="17" t="s">
        <v>13</v>
      </c>
      <c r="E18" s="18" t="s">
        <v>13</v>
      </c>
      <c r="F18" s="18" t="s">
        <v>14</v>
      </c>
    </row>
    <row r="19" spans="1:6" s="2" customFormat="1" ht="21" thickBot="1">
      <c r="A19" s="19" t="s">
        <v>219</v>
      </c>
      <c r="B19" s="683">
        <v>595.875999999999</v>
      </c>
      <c r="C19" s="684">
        <f>+D19+E19</f>
        <v>144660.74700000006</v>
      </c>
      <c r="D19" s="685"/>
      <c r="E19" s="686">
        <v>144660.74700000006</v>
      </c>
      <c r="F19" s="684">
        <f>+E19/B19/12*1000</f>
        <v>20230.82361095266</v>
      </c>
    </row>
    <row r="21" s="2" customFormat="1" ht="21" thickBot="1">
      <c r="A21" s="5" t="s">
        <v>119</v>
      </c>
    </row>
    <row r="22" spans="1:6" s="2" customFormat="1" ht="15">
      <c r="A22" s="1199"/>
      <c r="B22" s="20" t="s">
        <v>2</v>
      </c>
      <c r="C22" s="12" t="s">
        <v>3</v>
      </c>
      <c r="D22" s="1202" t="s">
        <v>4</v>
      </c>
      <c r="E22" s="1203"/>
      <c r="F22" s="12" t="s">
        <v>5</v>
      </c>
    </row>
    <row r="23" spans="1:6" s="2" customFormat="1" ht="15">
      <c r="A23" s="1200"/>
      <c r="B23" s="21" t="s">
        <v>6</v>
      </c>
      <c r="C23" s="13" t="s">
        <v>7</v>
      </c>
      <c r="D23" s="14" t="s">
        <v>8</v>
      </c>
      <c r="E23" s="15" t="s">
        <v>9</v>
      </c>
      <c r="F23" s="15" t="s">
        <v>10</v>
      </c>
    </row>
    <row r="24" spans="1:6" s="2" customFormat="1" ht="15.75" thickBot="1">
      <c r="A24" s="1201"/>
      <c r="B24" s="22" t="s">
        <v>11</v>
      </c>
      <c r="C24" s="16" t="s">
        <v>12</v>
      </c>
      <c r="D24" s="17" t="s">
        <v>13</v>
      </c>
      <c r="E24" s="18" t="s">
        <v>13</v>
      </c>
      <c r="F24" s="18"/>
    </row>
    <row r="25" spans="1:6" s="2" customFormat="1" ht="21" thickBot="1">
      <c r="A25" s="19" t="s">
        <v>219</v>
      </c>
      <c r="B25" s="683">
        <v>191.9260000000002</v>
      </c>
      <c r="C25" s="684">
        <f>+D25+E25</f>
        <v>58845.10900000001</v>
      </c>
      <c r="D25" s="685"/>
      <c r="E25" s="686">
        <v>58845.10900000001</v>
      </c>
      <c r="F25" s="684">
        <f>+E25/B25/12*1000</f>
        <v>25550.259388166945</v>
      </c>
    </row>
    <row r="26" spans="1:6" ht="15">
      <c r="A26" s="24"/>
      <c r="B26" s="84"/>
      <c r="C26" s="428"/>
      <c r="D26" s="85"/>
      <c r="E26" s="85"/>
      <c r="F26" s="85"/>
    </row>
    <row r="27" spans="2:5" ht="12.75">
      <c r="B27" s="84"/>
      <c r="C27" s="84"/>
      <c r="D27" s="84"/>
      <c r="E27" s="84"/>
    </row>
    <row r="28" ht="12.75">
      <c r="C28" s="84"/>
    </row>
  </sheetData>
  <sheetProtection/>
  <mergeCells count="6">
    <mergeCell ref="A22:A24"/>
    <mergeCell ref="D22:E22"/>
    <mergeCell ref="A10:A12"/>
    <mergeCell ref="D10:E10"/>
    <mergeCell ref="A16:A18"/>
    <mergeCell ref="D16:E1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PageLayoutView="0" workbookViewId="0" topLeftCell="A1">
      <selection activeCell="I11" sqref="I11"/>
    </sheetView>
  </sheetViews>
  <sheetFormatPr defaultColWidth="9.00390625" defaultRowHeight="12.75"/>
  <cols>
    <col min="1" max="1" width="45.125" style="0" customWidth="1"/>
    <col min="2" max="2" width="15.125" style="84" customWidth="1"/>
    <col min="3" max="3" width="12.125" style="85" customWidth="1"/>
    <col min="4" max="4" width="12.75390625" style="85" bestFit="1" customWidth="1"/>
    <col min="5" max="5" width="10.375" style="85" bestFit="1" customWidth="1"/>
    <col min="6" max="6" width="12.75390625" style="85" bestFit="1" customWidth="1"/>
    <col min="7" max="7" width="9.875" style="85" customWidth="1"/>
    <col min="8" max="8" width="13.25390625" style="85" bestFit="1" customWidth="1"/>
    <col min="9" max="9" width="9.875" style="85" customWidth="1"/>
    <col min="10" max="11" width="12.75390625" style="85" customWidth="1"/>
    <col min="12" max="14" width="9.875" style="85" customWidth="1"/>
    <col min="15" max="15" width="14.375" style="85" bestFit="1" customWidth="1"/>
    <col min="16" max="16" width="30.00390625" style="85" hidden="1" customWidth="1"/>
    <col min="17" max="17" width="10.875" style="0" customWidth="1"/>
  </cols>
  <sheetData>
    <row r="1" spans="1:16" ht="20.25">
      <c r="A1" s="113" t="s">
        <v>250</v>
      </c>
      <c r="B1" s="6"/>
      <c r="C1" s="11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5" t="s">
        <v>87</v>
      </c>
      <c r="P1" s="116" t="s">
        <v>76</v>
      </c>
    </row>
    <row r="2" spans="1:16" ht="36" customHeight="1">
      <c r="A2" s="5" t="s">
        <v>350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21" customFormat="1" ht="15.75">
      <c r="A3" s="23" t="s">
        <v>88</v>
      </c>
      <c r="B3" s="117"/>
      <c r="C3" s="118"/>
      <c r="D3" s="118"/>
      <c r="E3" s="119"/>
      <c r="F3" s="118"/>
      <c r="G3" s="120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121" customFormat="1" ht="15.75">
      <c r="A4" s="23"/>
      <c r="B4" s="117"/>
      <c r="C4" s="118"/>
      <c r="D4" s="122"/>
      <c r="E4" s="120"/>
      <c r="F4" s="118"/>
      <c r="G4" s="119"/>
      <c r="H4" s="120"/>
      <c r="I4" s="118"/>
      <c r="J4" s="118"/>
      <c r="K4" s="118"/>
      <c r="L4" s="118"/>
      <c r="M4" s="118"/>
      <c r="N4" s="118"/>
      <c r="O4" s="118"/>
      <c r="P4" s="118"/>
    </row>
    <row r="5" spans="1:16" ht="21" thickBot="1">
      <c r="A5" s="10" t="s">
        <v>1</v>
      </c>
      <c r="B5" s="32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3"/>
      <c r="P5" s="7"/>
    </row>
    <row r="6" spans="1:16" ht="18" customHeight="1" thickBot="1">
      <c r="A6" s="1181" t="s">
        <v>17</v>
      </c>
      <c r="B6" s="124" t="s">
        <v>2</v>
      </c>
      <c r="C6" s="125" t="s">
        <v>35</v>
      </c>
      <c r="D6" s="1204" t="s">
        <v>36</v>
      </c>
      <c r="E6" s="1204"/>
      <c r="F6" s="1204"/>
      <c r="G6" s="1204"/>
      <c r="H6" s="1204"/>
      <c r="I6" s="1204"/>
      <c r="J6" s="1204"/>
      <c r="K6" s="1204"/>
      <c r="L6" s="1204"/>
      <c r="M6" s="1204"/>
      <c r="N6" s="1204"/>
      <c r="O6" s="1205"/>
      <c r="P6" s="126" t="s">
        <v>89</v>
      </c>
    </row>
    <row r="7" spans="1:16" ht="18" customHeight="1">
      <c r="A7" s="1182"/>
      <c r="B7" s="127" t="s">
        <v>38</v>
      </c>
      <c r="C7" s="128" t="s">
        <v>39</v>
      </c>
      <c r="D7" s="129" t="s">
        <v>40</v>
      </c>
      <c r="E7" s="130" t="s">
        <v>41</v>
      </c>
      <c r="F7" s="130" t="s">
        <v>42</v>
      </c>
      <c r="G7" s="130" t="s">
        <v>43</v>
      </c>
      <c r="H7" s="134" t="s">
        <v>255</v>
      </c>
      <c r="I7" s="49" t="s">
        <v>44</v>
      </c>
      <c r="J7" s="49" t="s">
        <v>45</v>
      </c>
      <c r="K7" s="1134" t="s">
        <v>369</v>
      </c>
      <c r="L7" s="130" t="s">
        <v>46</v>
      </c>
      <c r="M7" s="130" t="s">
        <v>47</v>
      </c>
      <c r="N7" s="130" t="s">
        <v>48</v>
      </c>
      <c r="O7" s="131" t="s">
        <v>90</v>
      </c>
      <c r="P7" s="132" t="s">
        <v>50</v>
      </c>
    </row>
    <row r="8" spans="1:16" ht="18" customHeight="1">
      <c r="A8" s="1182"/>
      <c r="B8" s="127" t="s">
        <v>15</v>
      </c>
      <c r="C8" s="128" t="s">
        <v>51</v>
      </c>
      <c r="D8" s="133" t="s">
        <v>52</v>
      </c>
      <c r="E8" s="134" t="s">
        <v>53</v>
      </c>
      <c r="F8" s="134" t="s">
        <v>54</v>
      </c>
      <c r="G8" s="134" t="s">
        <v>55</v>
      </c>
      <c r="H8" s="134" t="s">
        <v>218</v>
      </c>
      <c r="I8" s="49" t="s">
        <v>56</v>
      </c>
      <c r="J8" s="49" t="s">
        <v>57</v>
      </c>
      <c r="K8" s="1134" t="s">
        <v>9</v>
      </c>
      <c r="L8" s="134" t="s">
        <v>58</v>
      </c>
      <c r="M8" s="134" t="s">
        <v>55</v>
      </c>
      <c r="N8" s="134"/>
      <c r="O8" s="135" t="s">
        <v>58</v>
      </c>
      <c r="P8" s="132" t="s">
        <v>59</v>
      </c>
    </row>
    <row r="9" spans="1:16" ht="18" customHeight="1" thickBot="1">
      <c r="A9" s="1183"/>
      <c r="B9" s="136" t="s">
        <v>60</v>
      </c>
      <c r="C9" s="137" t="s">
        <v>33</v>
      </c>
      <c r="D9" s="138"/>
      <c r="E9" s="139"/>
      <c r="F9" s="139"/>
      <c r="G9" s="139"/>
      <c r="H9" s="139"/>
      <c r="I9" s="52"/>
      <c r="J9" s="52" t="s">
        <v>61</v>
      </c>
      <c r="K9" s="1135"/>
      <c r="L9" s="139" t="s">
        <v>53</v>
      </c>
      <c r="M9" s="139"/>
      <c r="N9" s="139"/>
      <c r="O9" s="140" t="s">
        <v>53</v>
      </c>
      <c r="P9" s="141" t="s">
        <v>62</v>
      </c>
    </row>
    <row r="10" spans="1:15" ht="20.25">
      <c r="A10" s="142" t="s">
        <v>91</v>
      </c>
      <c r="B10" s="143"/>
      <c r="C10" s="144"/>
      <c r="D10" s="145"/>
      <c r="E10" s="146"/>
      <c r="F10" s="146"/>
      <c r="G10" s="146"/>
      <c r="H10" s="146"/>
      <c r="I10" s="146"/>
      <c r="J10" s="146"/>
      <c r="K10" s="1140"/>
      <c r="L10" s="146"/>
      <c r="M10" s="146"/>
      <c r="N10" s="146"/>
      <c r="O10" s="147"/>
    </row>
    <row r="11" spans="1:15" ht="20.25">
      <c r="A11" s="776"/>
      <c r="B11" s="777"/>
      <c r="C11" s="778"/>
      <c r="D11" s="779"/>
      <c r="E11" s="780"/>
      <c r="F11" s="780"/>
      <c r="G11" s="780"/>
      <c r="H11" s="780"/>
      <c r="I11" s="780"/>
      <c r="J11" s="780"/>
      <c r="K11" s="1141"/>
      <c r="L11" s="780"/>
      <c r="M11" s="780"/>
      <c r="N11" s="780"/>
      <c r="O11" s="781"/>
    </row>
    <row r="12" spans="1:17" s="552" customFormat="1" ht="18.75">
      <c r="A12" s="554" t="s">
        <v>349</v>
      </c>
      <c r="B12" s="555">
        <f>+1!B11</f>
        <v>207476.50799999892</v>
      </c>
      <c r="C12" s="556">
        <f>+1!C11</f>
        <v>21932.33143452261</v>
      </c>
      <c r="D12" s="557">
        <f>+1!D11</f>
        <v>15222.96614941744</v>
      </c>
      <c r="E12" s="558">
        <f>+1!E11</f>
        <v>3313.252660714107</v>
      </c>
      <c r="F12" s="558">
        <f>+1!F11</f>
        <v>451.3526325753159</v>
      </c>
      <c r="G12" s="558">
        <f>+1!G11</f>
        <v>208.53887226596365</v>
      </c>
      <c r="H12" s="559">
        <f>+1!H11</f>
        <v>299.3781128062334</v>
      </c>
      <c r="I12" s="558">
        <f>+1!I11</f>
        <v>27.56832394409373</v>
      </c>
      <c r="J12" s="558">
        <f>+1!J11</f>
        <v>68.48964277279377</v>
      </c>
      <c r="K12" s="1142">
        <f>+1!K11</f>
        <v>2.064840597117959</v>
      </c>
      <c r="L12" s="558">
        <f>+1!L11</f>
        <v>19593.61123509306</v>
      </c>
      <c r="M12" s="558">
        <f>+1!M11</f>
        <v>1029.32796532962</v>
      </c>
      <c r="N12" s="558">
        <f>+1!N11</f>
        <v>1309.3922340997447</v>
      </c>
      <c r="O12" s="560">
        <f>+1!O11</f>
        <v>2338.7201994293646</v>
      </c>
      <c r="P12" s="553">
        <f>+1!P11</f>
        <v>15.36310451244657</v>
      </c>
      <c r="Q12" s="553"/>
    </row>
    <row r="13" spans="1:16" s="161" customFormat="1" ht="18.75">
      <c r="A13" s="554" t="s">
        <v>315</v>
      </c>
      <c r="B13" s="154">
        <v>209182.322</v>
      </c>
      <c r="C13" s="155">
        <v>21320</v>
      </c>
      <c r="D13" s="156">
        <v>14712</v>
      </c>
      <c r="E13" s="157">
        <v>3222</v>
      </c>
      <c r="F13" s="157">
        <v>447</v>
      </c>
      <c r="G13" s="157">
        <v>210</v>
      </c>
      <c r="H13" s="158">
        <v>324</v>
      </c>
      <c r="I13" s="157">
        <v>30</v>
      </c>
      <c r="J13" s="157">
        <v>67</v>
      </c>
      <c r="K13" s="1143"/>
      <c r="L13" s="157">
        <v>19013</v>
      </c>
      <c r="M13" s="157">
        <v>1177</v>
      </c>
      <c r="N13" s="157">
        <v>1130</v>
      </c>
      <c r="O13" s="159">
        <v>2306</v>
      </c>
      <c r="P13" s="160">
        <v>15.7</v>
      </c>
    </row>
    <row r="14" spans="1:16" s="170" customFormat="1" ht="15.75">
      <c r="A14" s="162" t="s">
        <v>351</v>
      </c>
      <c r="B14" s="163">
        <f aca="true" t="shared" si="0" ref="B14:O14">+B12-B13</f>
        <v>-1705.8140000010608</v>
      </c>
      <c r="C14" s="164">
        <f t="shared" si="0"/>
        <v>612.3314345226099</v>
      </c>
      <c r="D14" s="165">
        <f t="shared" si="0"/>
        <v>510.96614941743974</v>
      </c>
      <c r="E14" s="166">
        <f t="shared" si="0"/>
        <v>91.25266071410715</v>
      </c>
      <c r="F14" s="166">
        <f t="shared" si="0"/>
        <v>4.3526325753159085</v>
      </c>
      <c r="G14" s="166">
        <f t="shared" si="0"/>
        <v>-1.4611277340363529</v>
      </c>
      <c r="H14" s="167">
        <f t="shared" si="0"/>
        <v>-24.62188719376661</v>
      </c>
      <c r="I14" s="166">
        <f t="shared" si="0"/>
        <v>-2.4316760559062693</v>
      </c>
      <c r="J14" s="166">
        <f t="shared" si="0"/>
        <v>1.489642772793772</v>
      </c>
      <c r="K14" s="1146" t="s">
        <v>394</v>
      </c>
      <c r="L14" s="166">
        <f t="shared" si="0"/>
        <v>580.6112350930598</v>
      </c>
      <c r="M14" s="166">
        <f t="shared" si="0"/>
        <v>-147.67203467038007</v>
      </c>
      <c r="N14" s="166">
        <f t="shared" si="0"/>
        <v>179.39223409974466</v>
      </c>
      <c r="O14" s="168">
        <f t="shared" si="0"/>
        <v>32.720199429364584</v>
      </c>
      <c r="P14" s="169"/>
    </row>
    <row r="15" spans="1:16" s="170" customFormat="1" ht="15.75">
      <c r="A15" s="162" t="s">
        <v>354</v>
      </c>
      <c r="B15" s="964">
        <f aca="true" t="shared" si="1" ref="B15:O15">+B12/B13*100</f>
        <v>99.18453242908306</v>
      </c>
      <c r="C15" s="171">
        <f t="shared" si="1"/>
        <v>102.87209866098786</v>
      </c>
      <c r="D15" s="172">
        <f t="shared" si="1"/>
        <v>103.47312499604024</v>
      </c>
      <c r="E15" s="173">
        <f t="shared" si="1"/>
        <v>102.83217444798593</v>
      </c>
      <c r="F15" s="173">
        <f t="shared" si="1"/>
        <v>100.9737433054398</v>
      </c>
      <c r="G15" s="173">
        <f t="shared" si="1"/>
        <v>99.30422488855412</v>
      </c>
      <c r="H15" s="174">
        <f t="shared" si="1"/>
        <v>92.40065210068931</v>
      </c>
      <c r="I15" s="173">
        <f t="shared" si="1"/>
        <v>91.8944131469791</v>
      </c>
      <c r="J15" s="173">
        <f t="shared" si="1"/>
        <v>102.22334742208025</v>
      </c>
      <c r="K15" s="1147" t="s">
        <v>394</v>
      </c>
      <c r="L15" s="173">
        <f t="shared" si="1"/>
        <v>103.05375919156926</v>
      </c>
      <c r="M15" s="173">
        <f t="shared" si="1"/>
        <v>87.45352296768225</v>
      </c>
      <c r="N15" s="173">
        <f t="shared" si="1"/>
        <v>115.87541894688005</v>
      </c>
      <c r="O15" s="175">
        <f t="shared" si="1"/>
        <v>101.41891584689353</v>
      </c>
      <c r="P15" s="169"/>
    </row>
    <row r="16" spans="1:15" ht="12.75">
      <c r="A16" s="176"/>
      <c r="B16" s="177"/>
      <c r="C16" s="1033"/>
      <c r="D16" s="179"/>
      <c r="E16" s="180"/>
      <c r="F16" s="180"/>
      <c r="G16" s="180"/>
      <c r="H16" s="181"/>
      <c r="I16" s="180"/>
      <c r="J16" s="180"/>
      <c r="K16" s="1144"/>
      <c r="L16" s="180"/>
      <c r="M16" s="180"/>
      <c r="N16" s="180"/>
      <c r="O16" s="182"/>
    </row>
    <row r="17" spans="1:15" ht="21.75" customHeight="1">
      <c r="A17" s="183" t="s">
        <v>92</v>
      </c>
      <c r="B17" s="177"/>
      <c r="C17" s="178"/>
      <c r="D17" s="179"/>
      <c r="E17" s="180"/>
      <c r="F17" s="180"/>
      <c r="G17" s="180"/>
      <c r="H17" s="181"/>
      <c r="I17" s="180"/>
      <c r="J17" s="180"/>
      <c r="K17" s="1144"/>
      <c r="L17" s="180"/>
      <c r="M17" s="180"/>
      <c r="N17" s="180"/>
      <c r="O17" s="182"/>
    </row>
    <row r="18" spans="1:16" s="569" customFormat="1" ht="15">
      <c r="A18" s="561" t="s">
        <v>349</v>
      </c>
      <c r="B18" s="562">
        <f>+1!B14</f>
        <v>146362.15899999934</v>
      </c>
      <c r="C18" s="563">
        <f>+1!C14</f>
        <v>25028.76366424772</v>
      </c>
      <c r="D18" s="564">
        <f>+1!D14</f>
        <v>16983.41316373553</v>
      </c>
      <c r="E18" s="565">
        <f>+1!E14</f>
        <v>4105.050719883569</v>
      </c>
      <c r="F18" s="565">
        <f>+1!F14</f>
        <v>538.5213372216905</v>
      </c>
      <c r="G18" s="565">
        <f>+1!G14</f>
        <v>292.67432153234057</v>
      </c>
      <c r="H18" s="566">
        <f>+1!H14</f>
        <v>424.3851405380494</v>
      </c>
      <c r="I18" s="565">
        <f>+1!I14</f>
        <v>28.659648860012677</v>
      </c>
      <c r="J18" s="565">
        <f>+1!J14</f>
        <v>63.60766548954803</v>
      </c>
      <c r="K18" s="1145">
        <f>+1!K14</f>
        <v>0.813268612688342</v>
      </c>
      <c r="L18" s="565">
        <f>+1!L14</f>
        <v>22437.125265873434</v>
      </c>
      <c r="M18" s="565">
        <f>+1!M14</f>
        <v>1196.8474930964476</v>
      </c>
      <c r="N18" s="565">
        <f>+1!N14</f>
        <v>1394.7909052776479</v>
      </c>
      <c r="O18" s="567">
        <f>+1!O14</f>
        <v>2591.6383983740952</v>
      </c>
      <c r="P18" s="568">
        <f>+1!P14</f>
        <v>15.259820704992258</v>
      </c>
    </row>
    <row r="19" spans="1:16" s="170" customFormat="1" ht="15">
      <c r="A19" s="190" t="s">
        <v>315</v>
      </c>
      <c r="B19" s="184">
        <v>145942.258</v>
      </c>
      <c r="C19" s="185">
        <v>24178</v>
      </c>
      <c r="D19" s="186">
        <v>16245</v>
      </c>
      <c r="E19" s="187">
        <v>3978</v>
      </c>
      <c r="F19" s="187">
        <v>536</v>
      </c>
      <c r="G19" s="187">
        <v>298</v>
      </c>
      <c r="H19" s="188">
        <v>464</v>
      </c>
      <c r="I19" s="187">
        <v>29</v>
      </c>
      <c r="J19" s="187">
        <v>59</v>
      </c>
      <c r="K19" s="1138"/>
      <c r="L19" s="187">
        <v>21609</v>
      </c>
      <c r="M19" s="187">
        <v>1332</v>
      </c>
      <c r="N19" s="187">
        <v>1236</v>
      </c>
      <c r="O19" s="189">
        <v>2569</v>
      </c>
      <c r="P19" s="169">
        <v>15.8</v>
      </c>
    </row>
    <row r="20" spans="1:18" s="198" customFormat="1" ht="15.75">
      <c r="A20" s="162" t="s">
        <v>351</v>
      </c>
      <c r="B20" s="191">
        <f aca="true" t="shared" si="2" ref="B20:O20">+B18-B19</f>
        <v>419.9009999993432</v>
      </c>
      <c r="C20" s="192">
        <f t="shared" si="2"/>
        <v>850.7636642477191</v>
      </c>
      <c r="D20" s="193">
        <f t="shared" si="2"/>
        <v>738.4131637355313</v>
      </c>
      <c r="E20" s="194">
        <f t="shared" si="2"/>
        <v>127.0507198835694</v>
      </c>
      <c r="F20" s="194">
        <f t="shared" si="2"/>
        <v>2.5213372216904872</v>
      </c>
      <c r="G20" s="194">
        <f t="shared" si="2"/>
        <v>-5.325678467659429</v>
      </c>
      <c r="H20" s="195">
        <f t="shared" si="2"/>
        <v>-39.61485946195057</v>
      </c>
      <c r="I20" s="194">
        <f t="shared" si="2"/>
        <v>-0.34035113998732314</v>
      </c>
      <c r="J20" s="194">
        <f t="shared" si="2"/>
        <v>4.607665489548033</v>
      </c>
      <c r="K20" s="1150" t="s">
        <v>394</v>
      </c>
      <c r="L20" s="194">
        <f t="shared" si="2"/>
        <v>828.1252658734338</v>
      </c>
      <c r="M20" s="194">
        <f t="shared" si="2"/>
        <v>-135.15250690355242</v>
      </c>
      <c r="N20" s="194">
        <f t="shared" si="2"/>
        <v>158.79090527764788</v>
      </c>
      <c r="O20" s="196">
        <f t="shared" si="2"/>
        <v>22.63839837409523</v>
      </c>
      <c r="P20" s="197"/>
      <c r="R20" s="197"/>
    </row>
    <row r="21" spans="1:16" s="198" customFormat="1" ht="15.75">
      <c r="A21" s="162" t="s">
        <v>354</v>
      </c>
      <c r="B21" s="191">
        <f aca="true" t="shared" si="3" ref="B21:O21">+B18/B19*100</f>
        <v>100.28771721484489</v>
      </c>
      <c r="C21" s="199">
        <f t="shared" si="3"/>
        <v>103.51875119632608</v>
      </c>
      <c r="D21" s="200">
        <f t="shared" si="3"/>
        <v>104.5454796167161</v>
      </c>
      <c r="E21" s="201">
        <f t="shared" si="3"/>
        <v>103.1938340845543</v>
      </c>
      <c r="F21" s="201">
        <f t="shared" si="3"/>
        <v>100.47039873539</v>
      </c>
      <c r="G21" s="201">
        <f t="shared" si="3"/>
        <v>98.21285957461093</v>
      </c>
      <c r="H21" s="202">
        <f t="shared" si="3"/>
        <v>91.46231477113133</v>
      </c>
      <c r="I21" s="201">
        <f t="shared" si="3"/>
        <v>98.82637537935406</v>
      </c>
      <c r="J21" s="201">
        <f t="shared" si="3"/>
        <v>107.80960252465768</v>
      </c>
      <c r="K21" s="1151" t="s">
        <v>394</v>
      </c>
      <c r="L21" s="201">
        <f t="shared" si="3"/>
        <v>103.83231646940365</v>
      </c>
      <c r="M21" s="201">
        <f t="shared" si="3"/>
        <v>89.8534153976312</v>
      </c>
      <c r="N21" s="201">
        <f t="shared" si="3"/>
        <v>112.84716062116892</v>
      </c>
      <c r="O21" s="203">
        <f t="shared" si="3"/>
        <v>100.88121441705313</v>
      </c>
      <c r="P21" s="197"/>
    </row>
    <row r="22" spans="1:15" ht="12.75">
      <c r="A22" s="176"/>
      <c r="B22" s="177"/>
      <c r="C22" s="178"/>
      <c r="D22" s="179"/>
      <c r="E22" s="180"/>
      <c r="F22" s="180"/>
      <c r="G22" s="180"/>
      <c r="H22" s="181"/>
      <c r="I22" s="180"/>
      <c r="J22" s="180"/>
      <c r="K22" s="1144"/>
      <c r="L22" s="180"/>
      <c r="M22" s="180"/>
      <c r="N22" s="180"/>
      <c r="O22" s="182"/>
    </row>
    <row r="23" spans="1:15" ht="21.75" customHeight="1">
      <c r="A23" s="183" t="s">
        <v>93</v>
      </c>
      <c r="B23" s="177"/>
      <c r="C23" s="178"/>
      <c r="D23" s="179"/>
      <c r="E23" s="180"/>
      <c r="F23" s="180"/>
      <c r="G23" s="180"/>
      <c r="H23" s="181"/>
      <c r="I23" s="180"/>
      <c r="J23" s="180"/>
      <c r="K23" s="1144"/>
      <c r="L23" s="180"/>
      <c r="M23" s="180"/>
      <c r="N23" s="180"/>
      <c r="O23" s="182"/>
    </row>
    <row r="24" spans="1:16" s="569" customFormat="1" ht="15">
      <c r="A24" s="561" t="s">
        <v>349</v>
      </c>
      <c r="B24" s="562">
        <f>+1!B15</f>
        <v>61114.34900000001</v>
      </c>
      <c r="C24" s="563">
        <f>+1!C15</f>
        <v>14516.71605523174</v>
      </c>
      <c r="D24" s="564">
        <f>+1!D15</f>
        <v>11006.888746372808</v>
      </c>
      <c r="E24" s="452">
        <f>+1!E15</f>
        <v>1416.9832030772345</v>
      </c>
      <c r="F24" s="452">
        <f>+1!F15</f>
        <v>242.59315107815326</v>
      </c>
      <c r="G24" s="565">
        <f>+1!G15</f>
        <v>7.0437045261934585</v>
      </c>
      <c r="H24" s="566">
        <f>+1!H15</f>
        <v>0</v>
      </c>
      <c r="I24" s="565">
        <f>+1!I15</f>
        <v>24.95472053543434</v>
      </c>
      <c r="J24" s="565">
        <f>+1!J15</f>
        <v>80.18144260469307</v>
      </c>
      <c r="K24" s="1145">
        <f>+1!K15</f>
        <v>5.062218148910768</v>
      </c>
      <c r="L24" s="565">
        <f>+1!L15</f>
        <v>12783.707186343425</v>
      </c>
      <c r="M24" s="565">
        <f>+1!M15</f>
        <v>628.1370803769829</v>
      </c>
      <c r="N24" s="565">
        <f>+1!N15</f>
        <v>1104.871788511295</v>
      </c>
      <c r="O24" s="567">
        <f>+1!O15</f>
        <v>1733.0088688882784</v>
      </c>
      <c r="P24" s="568">
        <f>+1!P15</f>
        <v>15.744765926332919</v>
      </c>
    </row>
    <row r="25" spans="1:16" s="170" customFormat="1" ht="15">
      <c r="A25" s="190" t="s">
        <v>315</v>
      </c>
      <c r="B25" s="184">
        <v>63240.064</v>
      </c>
      <c r="C25" s="185">
        <v>14723</v>
      </c>
      <c r="D25" s="186">
        <v>11174</v>
      </c>
      <c r="E25" s="187">
        <v>1479</v>
      </c>
      <c r="F25" s="187">
        <v>243</v>
      </c>
      <c r="G25" s="187">
        <v>8</v>
      </c>
      <c r="H25" s="188">
        <v>0</v>
      </c>
      <c r="I25" s="187">
        <v>32</v>
      </c>
      <c r="J25" s="187">
        <v>87</v>
      </c>
      <c r="K25" s="1138"/>
      <c r="L25" s="187">
        <v>13022</v>
      </c>
      <c r="M25" s="187">
        <v>818</v>
      </c>
      <c r="N25" s="187">
        <v>883</v>
      </c>
      <c r="O25" s="205">
        <v>1701</v>
      </c>
      <c r="P25" s="169">
        <v>15.2</v>
      </c>
    </row>
    <row r="26" spans="1:16" s="72" customFormat="1" ht="15.75">
      <c r="A26" s="162" t="s">
        <v>351</v>
      </c>
      <c r="B26" s="191">
        <f aca="true" t="shared" si="4" ref="B26:O26">+B24-B25</f>
        <v>-2125.7149999999892</v>
      </c>
      <c r="C26" s="192">
        <f t="shared" si="4"/>
        <v>-206.28394476825997</v>
      </c>
      <c r="D26" s="193">
        <f t="shared" si="4"/>
        <v>-167.11125362719213</v>
      </c>
      <c r="E26" s="193">
        <f t="shared" si="4"/>
        <v>-62.01679692276548</v>
      </c>
      <c r="F26" s="193">
        <f t="shared" si="4"/>
        <v>-0.4068489218467448</v>
      </c>
      <c r="G26" s="193">
        <f t="shared" si="4"/>
        <v>-0.9562954738065415</v>
      </c>
      <c r="H26" s="206">
        <f t="shared" si="4"/>
        <v>0</v>
      </c>
      <c r="I26" s="193">
        <f t="shared" si="4"/>
        <v>-7.04527946456566</v>
      </c>
      <c r="J26" s="193">
        <f t="shared" si="4"/>
        <v>-6.818557395306925</v>
      </c>
      <c r="K26" s="1148" t="s">
        <v>394</v>
      </c>
      <c r="L26" s="194">
        <f t="shared" si="4"/>
        <v>-238.29281365657516</v>
      </c>
      <c r="M26" s="194">
        <f t="shared" si="4"/>
        <v>-189.8629196230171</v>
      </c>
      <c r="N26" s="194">
        <f t="shared" si="4"/>
        <v>221.8717885112951</v>
      </c>
      <c r="O26" s="196">
        <f t="shared" si="4"/>
        <v>32.00886888827836</v>
      </c>
      <c r="P26" s="207"/>
    </row>
    <row r="27" spans="1:16" s="72" customFormat="1" ht="16.5" thickBot="1">
      <c r="A27" s="1079" t="s">
        <v>354</v>
      </c>
      <c r="B27" s="208">
        <f aca="true" t="shared" si="5" ref="B27:O27">+B24/B25*100</f>
        <v>96.63865773443874</v>
      </c>
      <c r="C27" s="209">
        <f t="shared" si="5"/>
        <v>98.59890005591076</v>
      </c>
      <c r="D27" s="210">
        <f t="shared" si="5"/>
        <v>98.50446345420447</v>
      </c>
      <c r="E27" s="211">
        <f t="shared" si="5"/>
        <v>95.8068426691842</v>
      </c>
      <c r="F27" s="211">
        <f t="shared" si="5"/>
        <v>99.83257246014537</v>
      </c>
      <c r="G27" s="211">
        <f t="shared" si="5"/>
        <v>88.04630657741824</v>
      </c>
      <c r="H27" s="212">
        <f>+IF(H24=0,,H24/H25*100)</f>
        <v>0</v>
      </c>
      <c r="I27" s="211">
        <f t="shared" si="5"/>
        <v>77.98350167323231</v>
      </c>
      <c r="J27" s="211">
        <f t="shared" si="5"/>
        <v>92.16257770654377</v>
      </c>
      <c r="K27" s="1149" t="s">
        <v>394</v>
      </c>
      <c r="L27" s="211">
        <f t="shared" si="5"/>
        <v>98.17007515238384</v>
      </c>
      <c r="M27" s="211">
        <f t="shared" si="5"/>
        <v>76.78937412921552</v>
      </c>
      <c r="N27" s="211">
        <f t="shared" si="5"/>
        <v>125.12704286651133</v>
      </c>
      <c r="O27" s="429">
        <f t="shared" si="5"/>
        <v>101.88176771829973</v>
      </c>
      <c r="P27" s="207"/>
    </row>
    <row r="28" ht="9" customHeight="1"/>
    <row r="29" spans="1:16" ht="17.25" customHeight="1">
      <c r="A29" s="668"/>
      <c r="B29" s="1034"/>
      <c r="C29" s="1242">
        <f>+C27-100</f>
        <v>-1.401099944089239</v>
      </c>
      <c r="D29" s="1035"/>
      <c r="E29" s="1035"/>
      <c r="F29" s="1035"/>
      <c r="G29" s="1035"/>
      <c r="H29" s="1035"/>
      <c r="I29" s="1035"/>
      <c r="J29" s="1035"/>
      <c r="K29" s="1035"/>
      <c r="L29" s="1035"/>
      <c r="M29" s="1035"/>
      <c r="N29" s="1035"/>
      <c r="O29" s="1035"/>
      <c r="P29" s="668"/>
    </row>
    <row r="30" spans="1:15" ht="18">
      <c r="A30" s="24"/>
      <c r="B30" s="103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6" ht="12.75">
      <c r="B31" s="103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5">
        <f>+P12*$B12*12/1000</f>
        <v>38249.799315377284</v>
      </c>
    </row>
    <row r="32" spans="1:15" ht="12.75">
      <c r="A32" s="215"/>
      <c r="B32" s="10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ht="12.75">
      <c r="B33" s="103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20.25">
      <c r="B34" s="2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12.75">
      <c r="B35" s="103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12.7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ht="12.7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ht="12.75">
      <c r="B39" s="11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2.75">
      <c r="B40" s="11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2.75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2.7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ht="12.7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2.7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2.7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ht="12.7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ht="12.7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12.7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2:15" ht="12.7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12.7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12.75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5" ht="12.7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5" ht="12.75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sheetProtection/>
  <mergeCells count="2">
    <mergeCell ref="A6:A9"/>
    <mergeCell ref="D6:O6"/>
  </mergeCells>
  <printOptions/>
  <pageMargins left="0.3937007874015748" right="0" top="0.984251968503937" bottom="0" header="0.5118110236220472" footer="0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"/>
  <sheetViews>
    <sheetView showGridLines="0" zoomScale="65" zoomScaleNormal="65" zoomScalePageLayoutView="0" workbookViewId="0" topLeftCell="A1">
      <pane xSplit="1" ySplit="13" topLeftCell="B14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11.375" defaultRowHeight="12.75"/>
  <cols>
    <col min="1" max="1" width="136.25390625" style="26" customWidth="1"/>
    <col min="2" max="2" width="22.875" style="1100" bestFit="1" customWidth="1"/>
    <col min="3" max="14" width="17.00390625" style="25" customWidth="1"/>
    <col min="15" max="15" width="19.625" style="25" customWidth="1"/>
    <col min="16" max="16" width="16.25390625" style="25" hidden="1" customWidth="1"/>
    <col min="17" max="17" width="22.75390625" style="25" hidden="1" customWidth="1"/>
    <col min="18" max="18" width="24.25390625" style="25" hidden="1" customWidth="1"/>
    <col min="19" max="19" width="22.25390625" style="25" hidden="1" customWidth="1"/>
    <col min="20" max="16384" width="11.375" style="25" customWidth="1"/>
  </cols>
  <sheetData>
    <row r="1" spans="1:16" s="222" customFormat="1" ht="18.75">
      <c r="A1" s="217" t="s">
        <v>250</v>
      </c>
      <c r="B1" s="109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 t="s">
        <v>94</v>
      </c>
      <c r="P1" s="221"/>
    </row>
    <row r="2" spans="1:16" s="225" customFormat="1" ht="36" customHeight="1">
      <c r="A2" s="223" t="s">
        <v>355</v>
      </c>
      <c r="B2" s="1099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s="226" customFormat="1" ht="18">
      <c r="A3" s="226" t="s">
        <v>88</v>
      </c>
      <c r="B3" s="228"/>
      <c r="C3" s="227"/>
      <c r="D3" s="227"/>
      <c r="E3" s="228"/>
      <c r="F3" s="228"/>
      <c r="G3" s="229"/>
      <c r="H3" s="227"/>
      <c r="I3" s="227"/>
      <c r="J3" s="227"/>
      <c r="K3" s="227"/>
      <c r="L3" s="227"/>
      <c r="M3" s="227"/>
      <c r="N3" s="227"/>
      <c r="O3" s="227"/>
      <c r="P3" s="227"/>
    </row>
    <row r="4" spans="1:16" s="235" customFormat="1" ht="15.75">
      <c r="A4" s="230"/>
      <c r="B4" s="234"/>
      <c r="C4" s="231"/>
      <c r="D4" s="232"/>
      <c r="E4" s="233"/>
      <c r="F4" s="233"/>
      <c r="G4" s="234"/>
      <c r="H4" s="233"/>
      <c r="I4" s="231"/>
      <c r="J4" s="231"/>
      <c r="K4" s="231"/>
      <c r="L4" s="231"/>
      <c r="M4" s="231"/>
      <c r="N4" s="231"/>
      <c r="O4" s="231"/>
      <c r="P4" s="231"/>
    </row>
    <row r="5" spans="1:16" s="235" customFormat="1" ht="37.5">
      <c r="A5" s="236" t="s">
        <v>95</v>
      </c>
      <c r="B5" s="234"/>
      <c r="C5" s="231"/>
      <c r="D5" s="232"/>
      <c r="E5" s="233"/>
      <c r="F5" s="233"/>
      <c r="G5" s="234"/>
      <c r="H5" s="233"/>
      <c r="I5" s="231"/>
      <c r="J5" s="231"/>
      <c r="K5" s="231"/>
      <c r="L5" s="231"/>
      <c r="M5" s="231"/>
      <c r="N5" s="231"/>
      <c r="O5" s="231"/>
      <c r="P5" s="231"/>
    </row>
    <row r="6" spans="1:16" s="235" customFormat="1" ht="15.75">
      <c r="A6" s="230"/>
      <c r="B6" s="234"/>
      <c r="C6" s="231"/>
      <c r="D6" s="232"/>
      <c r="E6" s="233"/>
      <c r="F6" s="233"/>
      <c r="G6" s="234"/>
      <c r="H6" s="233"/>
      <c r="I6" s="231"/>
      <c r="J6" s="231"/>
      <c r="K6" s="231"/>
      <c r="L6" s="231"/>
      <c r="M6" s="231"/>
      <c r="N6" s="231"/>
      <c r="O6" s="231"/>
      <c r="P6" s="231"/>
    </row>
    <row r="7" spans="1:16" s="225" customFormat="1" ht="27.75">
      <c r="A7" s="875" t="s">
        <v>1</v>
      </c>
      <c r="B7" s="1099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37"/>
      <c r="P7" s="224"/>
    </row>
    <row r="8" ht="13.5" thickBot="1"/>
    <row r="9" spans="1:16" s="240" customFormat="1" ht="15" customHeight="1">
      <c r="A9" s="1206" t="s">
        <v>17</v>
      </c>
      <c r="B9" s="1101" t="s">
        <v>2</v>
      </c>
      <c r="C9" s="238" t="s">
        <v>35</v>
      </c>
      <c r="D9" s="1208" t="s">
        <v>36</v>
      </c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10"/>
      <c r="P9" s="239" t="s">
        <v>37</v>
      </c>
    </row>
    <row r="10" spans="1:16" s="240" customFormat="1" ht="15.75">
      <c r="A10" s="1207"/>
      <c r="B10" s="1102" t="s">
        <v>38</v>
      </c>
      <c r="C10" s="241" t="s">
        <v>39</v>
      </c>
      <c r="D10" s="242" t="s">
        <v>40</v>
      </c>
      <c r="E10" s="243" t="s">
        <v>41</v>
      </c>
      <c r="F10" s="243" t="s">
        <v>42</v>
      </c>
      <c r="G10" s="243" t="s">
        <v>43</v>
      </c>
      <c r="H10" s="782" t="s">
        <v>217</v>
      </c>
      <c r="I10" s="687" t="s">
        <v>44</v>
      </c>
      <c r="J10" s="687" t="s">
        <v>45</v>
      </c>
      <c r="K10" s="1152" t="s">
        <v>369</v>
      </c>
      <c r="L10" s="243" t="s">
        <v>46</v>
      </c>
      <c r="M10" s="243" t="s">
        <v>47</v>
      </c>
      <c r="N10" s="243" t="s">
        <v>48</v>
      </c>
      <c r="O10" s="244" t="s">
        <v>90</v>
      </c>
      <c r="P10" s="245" t="s">
        <v>50</v>
      </c>
    </row>
    <row r="11" spans="1:16" s="240" customFormat="1" ht="15.75">
      <c r="A11" s="1207"/>
      <c r="B11" s="1102" t="s">
        <v>15</v>
      </c>
      <c r="C11" s="241" t="s">
        <v>51</v>
      </c>
      <c r="D11" s="242" t="s">
        <v>52</v>
      </c>
      <c r="E11" s="243" t="s">
        <v>53</v>
      </c>
      <c r="F11" s="243" t="s">
        <v>54</v>
      </c>
      <c r="G11" s="243" t="s">
        <v>55</v>
      </c>
      <c r="H11" s="782" t="s">
        <v>218</v>
      </c>
      <c r="I11" s="687" t="s">
        <v>56</v>
      </c>
      <c r="J11" s="687" t="s">
        <v>57</v>
      </c>
      <c r="K11" s="1152" t="s">
        <v>9</v>
      </c>
      <c r="L11" s="243" t="s">
        <v>58</v>
      </c>
      <c r="M11" s="243" t="s">
        <v>55</v>
      </c>
      <c r="N11" s="243"/>
      <c r="O11" s="244" t="s">
        <v>58</v>
      </c>
      <c r="P11" s="245" t="s">
        <v>59</v>
      </c>
    </row>
    <row r="12" spans="1:19" s="240" customFormat="1" ht="24.75" customHeight="1" thickBot="1">
      <c r="A12" s="1207"/>
      <c r="B12" s="1102" t="s">
        <v>60</v>
      </c>
      <c r="C12" s="241" t="s">
        <v>33</v>
      </c>
      <c r="D12" s="242"/>
      <c r="E12" s="243"/>
      <c r="F12" s="243"/>
      <c r="G12" s="243"/>
      <c r="H12" s="783"/>
      <c r="I12" s="688"/>
      <c r="J12" s="688" t="s">
        <v>61</v>
      </c>
      <c r="K12" s="1152"/>
      <c r="L12" s="243" t="s">
        <v>53</v>
      </c>
      <c r="M12" s="243"/>
      <c r="N12" s="243"/>
      <c r="O12" s="244" t="s">
        <v>53</v>
      </c>
      <c r="P12" s="245" t="s">
        <v>62</v>
      </c>
      <c r="Q12" s="240">
        <f>+S24+S74</f>
        <v>0</v>
      </c>
      <c r="R12" s="873">
        <f>+B74+B24</f>
        <v>74416.09099999996</v>
      </c>
      <c r="S12" s="240">
        <f>+Q12/R12/12*1000</f>
        <v>0</v>
      </c>
    </row>
    <row r="13" spans="1:19" s="251" customFormat="1" ht="34.5" thickBot="1">
      <c r="A13" s="246" t="s">
        <v>96</v>
      </c>
      <c r="B13" s="1103"/>
      <c r="C13" s="247"/>
      <c r="D13" s="247"/>
      <c r="E13" s="248"/>
      <c r="F13" s="248"/>
      <c r="G13" s="248"/>
      <c r="H13" s="248"/>
      <c r="I13" s="248"/>
      <c r="J13" s="248"/>
      <c r="K13" s="1153"/>
      <c r="L13" s="248"/>
      <c r="M13" s="248"/>
      <c r="N13" s="248"/>
      <c r="O13" s="249"/>
      <c r="P13" s="250"/>
      <c r="Q13" s="251">
        <f>+S19+S69</f>
        <v>0</v>
      </c>
      <c r="R13" s="872">
        <f>+B19+B69</f>
        <v>33980.76399999988</v>
      </c>
      <c r="S13" s="251">
        <f>+Q13/R13/12*1000</f>
        <v>0</v>
      </c>
    </row>
    <row r="14" spans="1:16" s="256" customFormat="1" ht="20.25">
      <c r="A14" s="252" t="s">
        <v>356</v>
      </c>
      <c r="B14" s="1104">
        <v>207476.50799999892</v>
      </c>
      <c r="C14" s="253">
        <v>21932.33143452261</v>
      </c>
      <c r="D14" s="253">
        <v>15222.96614941744</v>
      </c>
      <c r="E14" s="253">
        <v>3313.252660714107</v>
      </c>
      <c r="F14" s="253">
        <v>451.3526325753159</v>
      </c>
      <c r="G14" s="253">
        <v>208.53887226596365</v>
      </c>
      <c r="H14" s="253">
        <v>299.3781128062334</v>
      </c>
      <c r="I14" s="253">
        <v>27.56832394409373</v>
      </c>
      <c r="J14" s="253">
        <v>68.48964277279377</v>
      </c>
      <c r="K14" s="1154">
        <v>2.064840597117959</v>
      </c>
      <c r="L14" s="253">
        <v>19593.61123509306</v>
      </c>
      <c r="M14" s="253">
        <v>1029.32796532962</v>
      </c>
      <c r="N14" s="253">
        <v>1309.3922340997447</v>
      </c>
      <c r="O14" s="254">
        <v>2338.7201994293646</v>
      </c>
      <c r="P14" s="255"/>
    </row>
    <row r="15" spans="1:16" s="256" customFormat="1" ht="20.25">
      <c r="A15" s="772" t="s">
        <v>319</v>
      </c>
      <c r="B15" s="1105">
        <v>209182.322</v>
      </c>
      <c r="C15" s="773">
        <v>21320</v>
      </c>
      <c r="D15" s="773">
        <v>14712</v>
      </c>
      <c r="E15" s="773">
        <v>3222</v>
      </c>
      <c r="F15" s="773">
        <v>447</v>
      </c>
      <c r="G15" s="773">
        <v>210</v>
      </c>
      <c r="H15" s="773">
        <v>324</v>
      </c>
      <c r="I15" s="773">
        <v>30</v>
      </c>
      <c r="J15" s="773">
        <v>67</v>
      </c>
      <c r="K15" s="1155"/>
      <c r="L15" s="773">
        <v>19013</v>
      </c>
      <c r="M15" s="773">
        <v>1177</v>
      </c>
      <c r="N15" s="773">
        <v>1130</v>
      </c>
      <c r="O15" s="774">
        <v>2306</v>
      </c>
      <c r="P15" s="775"/>
    </row>
    <row r="16" spans="1:16" s="264" customFormat="1" ht="21" thickBot="1">
      <c r="A16" s="260" t="s">
        <v>351</v>
      </c>
      <c r="B16" s="1106">
        <f aca="true" t="shared" si="0" ref="B16:O16">+B14-B15</f>
        <v>-1705.8140000010608</v>
      </c>
      <c r="C16" s="261">
        <f t="shared" si="0"/>
        <v>612.3314345226099</v>
      </c>
      <c r="D16" s="261">
        <f t="shared" si="0"/>
        <v>510.96614941743974</v>
      </c>
      <c r="E16" s="261">
        <f t="shared" si="0"/>
        <v>91.25266071410715</v>
      </c>
      <c r="F16" s="261">
        <f t="shared" si="0"/>
        <v>4.3526325753159085</v>
      </c>
      <c r="G16" s="261">
        <f t="shared" si="0"/>
        <v>-1.4611277340363529</v>
      </c>
      <c r="H16" s="261">
        <f t="shared" si="0"/>
        <v>-24.62188719376661</v>
      </c>
      <c r="I16" s="261">
        <f t="shared" si="0"/>
        <v>-2.4316760559062693</v>
      </c>
      <c r="J16" s="261">
        <f t="shared" si="0"/>
        <v>1.489642772793772</v>
      </c>
      <c r="K16" s="1156"/>
      <c r="L16" s="261">
        <f t="shared" si="0"/>
        <v>580.6112350930598</v>
      </c>
      <c r="M16" s="261">
        <f t="shared" si="0"/>
        <v>-147.67203467038007</v>
      </c>
      <c r="N16" s="261">
        <f t="shared" si="0"/>
        <v>179.39223409974466</v>
      </c>
      <c r="O16" s="262">
        <f t="shared" si="0"/>
        <v>32.720199429364584</v>
      </c>
      <c r="P16" s="263"/>
    </row>
    <row r="17" spans="1:15" s="264" customFormat="1" ht="21" thickBot="1">
      <c r="A17" s="265" t="s">
        <v>354</v>
      </c>
      <c r="B17" s="266">
        <f aca="true" t="shared" si="1" ref="B17:O17">+B14/B15*100</f>
        <v>99.18453242908306</v>
      </c>
      <c r="C17" s="266">
        <f t="shared" si="1"/>
        <v>102.87209866098786</v>
      </c>
      <c r="D17" s="266">
        <f t="shared" si="1"/>
        <v>103.47312499604024</v>
      </c>
      <c r="E17" s="266">
        <f t="shared" si="1"/>
        <v>102.83217444798593</v>
      </c>
      <c r="F17" s="266">
        <f t="shared" si="1"/>
        <v>100.9737433054398</v>
      </c>
      <c r="G17" s="266">
        <f t="shared" si="1"/>
        <v>99.30422488855412</v>
      </c>
      <c r="H17" s="266">
        <f t="shared" si="1"/>
        <v>92.40065210068931</v>
      </c>
      <c r="I17" s="266">
        <f t="shared" si="1"/>
        <v>91.8944131469791</v>
      </c>
      <c r="J17" s="266">
        <f t="shared" si="1"/>
        <v>102.22334742208025</v>
      </c>
      <c r="K17" s="1157"/>
      <c r="L17" s="266">
        <f t="shared" si="1"/>
        <v>103.05375919156926</v>
      </c>
      <c r="M17" s="266">
        <f t="shared" si="1"/>
        <v>87.45352296768225</v>
      </c>
      <c r="N17" s="266">
        <f t="shared" si="1"/>
        <v>115.87541894688005</v>
      </c>
      <c r="O17" s="267">
        <f t="shared" si="1"/>
        <v>101.41891584689353</v>
      </c>
    </row>
    <row r="18" spans="1:15" s="271" customFormat="1" ht="34.5" thickBot="1">
      <c r="A18" s="268" t="s">
        <v>231</v>
      </c>
      <c r="B18" s="269"/>
      <c r="C18" s="269"/>
      <c r="D18" s="269"/>
      <c r="E18" s="269"/>
      <c r="F18" s="269"/>
      <c r="G18" s="269"/>
      <c r="H18" s="269"/>
      <c r="I18" s="269"/>
      <c r="J18" s="269"/>
      <c r="K18" s="1158"/>
      <c r="L18" s="269"/>
      <c r="M18" s="269"/>
      <c r="N18" s="269"/>
      <c r="O18" s="270"/>
    </row>
    <row r="19" spans="1:16" s="256" customFormat="1" ht="20.25">
      <c r="A19" s="252" t="s">
        <v>356</v>
      </c>
      <c r="B19" s="1104">
        <v>33130.673999999875</v>
      </c>
      <c r="C19" s="253">
        <v>18791.0498742042</v>
      </c>
      <c r="D19" s="253">
        <v>13432.76475952971</v>
      </c>
      <c r="E19" s="253">
        <v>2768.7581227596083</v>
      </c>
      <c r="F19" s="253">
        <v>490.333371525536</v>
      </c>
      <c r="G19" s="253">
        <v>13.348795238314047</v>
      </c>
      <c r="H19" s="253">
        <v>49.57964835447266</v>
      </c>
      <c r="I19" s="253">
        <v>8.711783225418268</v>
      </c>
      <c r="J19" s="253">
        <v>12.374662726954126</v>
      </c>
      <c r="K19" s="1154">
        <v>0</v>
      </c>
      <c r="L19" s="253">
        <v>16775.87114336001</v>
      </c>
      <c r="M19" s="253">
        <v>782.1892611260112</v>
      </c>
      <c r="N19" s="253">
        <v>1232.9894697182053</v>
      </c>
      <c r="O19" s="254">
        <v>2015.1787308442165</v>
      </c>
      <c r="P19" s="255"/>
    </row>
    <row r="20" spans="1:16" s="256" customFormat="1" ht="20.25">
      <c r="A20" s="772" t="s">
        <v>319</v>
      </c>
      <c r="B20" s="1105">
        <v>31988.563</v>
      </c>
      <c r="C20" s="773">
        <v>18329</v>
      </c>
      <c r="D20" s="773">
        <v>12990</v>
      </c>
      <c r="E20" s="773">
        <v>2732</v>
      </c>
      <c r="F20" s="773">
        <v>491</v>
      </c>
      <c r="G20" s="773">
        <v>13</v>
      </c>
      <c r="H20" s="773">
        <v>54</v>
      </c>
      <c r="I20" s="773">
        <v>9</v>
      </c>
      <c r="J20" s="773">
        <v>14</v>
      </c>
      <c r="K20" s="1155"/>
      <c r="L20" s="773">
        <v>16303</v>
      </c>
      <c r="M20" s="773">
        <v>905</v>
      </c>
      <c r="N20" s="773">
        <v>1121</v>
      </c>
      <c r="O20" s="774">
        <v>2025</v>
      </c>
      <c r="P20" s="775"/>
    </row>
    <row r="21" spans="1:16" s="264" customFormat="1" ht="21" thickBot="1">
      <c r="A21" s="260" t="s">
        <v>351</v>
      </c>
      <c r="B21" s="1106">
        <f aca="true" t="shared" si="2" ref="B21:O21">+B19-B20</f>
        <v>1142.110999999877</v>
      </c>
      <c r="C21" s="261">
        <f t="shared" si="2"/>
        <v>462.0498742042</v>
      </c>
      <c r="D21" s="261">
        <f t="shared" si="2"/>
        <v>442.7647595297094</v>
      </c>
      <c r="E21" s="261">
        <f t="shared" si="2"/>
        <v>36.75812275960834</v>
      </c>
      <c r="F21" s="261">
        <f t="shared" si="2"/>
        <v>-0.6666284744640052</v>
      </c>
      <c r="G21" s="261">
        <f t="shared" si="2"/>
        <v>0.3487952383140467</v>
      </c>
      <c r="H21" s="261">
        <f t="shared" si="2"/>
        <v>-4.42035164552734</v>
      </c>
      <c r="I21" s="261">
        <f t="shared" si="2"/>
        <v>-0.28821677458173234</v>
      </c>
      <c r="J21" s="261">
        <f t="shared" si="2"/>
        <v>-1.625337273045874</v>
      </c>
      <c r="K21" s="1156"/>
      <c r="L21" s="261">
        <f t="shared" si="2"/>
        <v>472.87114336001105</v>
      </c>
      <c r="M21" s="261">
        <f t="shared" si="2"/>
        <v>-122.81073887398884</v>
      </c>
      <c r="N21" s="261">
        <f t="shared" si="2"/>
        <v>111.98946971820533</v>
      </c>
      <c r="O21" s="262">
        <f t="shared" si="2"/>
        <v>-9.821269155783511</v>
      </c>
      <c r="P21" s="263"/>
    </row>
    <row r="22" spans="1:15" s="264" customFormat="1" ht="21" thickBot="1">
      <c r="A22" s="265" t="s">
        <v>354</v>
      </c>
      <c r="B22" s="266">
        <f aca="true" t="shared" si="3" ref="B22:O22">+B19/B20*100</f>
        <v>103.57037294860628</v>
      </c>
      <c r="C22" s="266">
        <f t="shared" si="3"/>
        <v>102.52086788261335</v>
      </c>
      <c r="D22" s="266">
        <f t="shared" si="3"/>
        <v>103.40850469229954</v>
      </c>
      <c r="E22" s="266">
        <f t="shared" si="3"/>
        <v>101.34546569398273</v>
      </c>
      <c r="F22" s="266">
        <f t="shared" si="3"/>
        <v>99.86423045326599</v>
      </c>
      <c r="G22" s="266">
        <f t="shared" si="3"/>
        <v>102.68304029472344</v>
      </c>
      <c r="H22" s="266">
        <f t="shared" si="3"/>
        <v>91.81416361939382</v>
      </c>
      <c r="I22" s="266">
        <f t="shared" si="3"/>
        <v>96.79759139353631</v>
      </c>
      <c r="J22" s="266">
        <f t="shared" si="3"/>
        <v>88.39044804967233</v>
      </c>
      <c r="K22" s="1157"/>
      <c r="L22" s="266">
        <f t="shared" si="3"/>
        <v>102.90051612194083</v>
      </c>
      <c r="M22" s="266">
        <f t="shared" si="3"/>
        <v>86.42975261060897</v>
      </c>
      <c r="N22" s="266">
        <f t="shared" si="3"/>
        <v>109.99014002838585</v>
      </c>
      <c r="O22" s="267">
        <f t="shared" si="3"/>
        <v>99.51499905403539</v>
      </c>
    </row>
    <row r="23" spans="1:15" s="274" customFormat="1" ht="34.5" thickBot="1">
      <c r="A23" s="268" t="s">
        <v>232</v>
      </c>
      <c r="B23" s="272"/>
      <c r="C23" s="272"/>
      <c r="D23" s="272"/>
      <c r="E23" s="272"/>
      <c r="F23" s="272"/>
      <c r="G23" s="272"/>
      <c r="H23" s="272"/>
      <c r="I23" s="272"/>
      <c r="J23" s="272"/>
      <c r="K23" s="1159"/>
      <c r="L23" s="272"/>
      <c r="M23" s="272"/>
      <c r="N23" s="272"/>
      <c r="O23" s="273"/>
    </row>
    <row r="24" spans="1:16" s="256" customFormat="1" ht="20.25">
      <c r="A24" s="252" t="s">
        <v>356</v>
      </c>
      <c r="B24" s="1104">
        <v>67315.13599999995</v>
      </c>
      <c r="C24" s="253">
        <v>23806.5354239201</v>
      </c>
      <c r="D24" s="253">
        <v>16510.26026920111</v>
      </c>
      <c r="E24" s="253">
        <v>3704.983414379002</v>
      </c>
      <c r="F24" s="253">
        <v>502.42445225592957</v>
      </c>
      <c r="G24" s="253">
        <v>295.0139673391333</v>
      </c>
      <c r="H24" s="253">
        <v>376.63191009522706</v>
      </c>
      <c r="I24" s="253">
        <v>32.481629886825615</v>
      </c>
      <c r="J24" s="253">
        <v>44.17524190498056</v>
      </c>
      <c r="K24" s="1154">
        <v>2.422138511810084</v>
      </c>
      <c r="L24" s="253">
        <v>21468.39302357401</v>
      </c>
      <c r="M24" s="253">
        <v>987.1834694057502</v>
      </c>
      <c r="N24" s="253">
        <v>1350.9589309403857</v>
      </c>
      <c r="O24" s="254">
        <v>2338.1424003461357</v>
      </c>
      <c r="P24" s="255"/>
    </row>
    <row r="25" spans="1:16" s="256" customFormat="1" ht="20.25">
      <c r="A25" s="772" t="s">
        <v>319</v>
      </c>
      <c r="B25" s="1105">
        <v>67853.727</v>
      </c>
      <c r="C25" s="773">
        <v>22797</v>
      </c>
      <c r="D25" s="773">
        <v>15789</v>
      </c>
      <c r="E25" s="773">
        <v>3567</v>
      </c>
      <c r="F25" s="773">
        <v>495</v>
      </c>
      <c r="G25" s="773">
        <v>294</v>
      </c>
      <c r="H25" s="773">
        <v>389</v>
      </c>
      <c r="I25" s="773">
        <v>34</v>
      </c>
      <c r="J25" s="773">
        <v>41</v>
      </c>
      <c r="K25" s="1155"/>
      <c r="L25" s="773">
        <v>20609</v>
      </c>
      <c r="M25" s="773">
        <v>1114</v>
      </c>
      <c r="N25" s="773">
        <v>1074</v>
      </c>
      <c r="O25" s="774">
        <v>2188</v>
      </c>
      <c r="P25" s="775"/>
    </row>
    <row r="26" spans="1:16" s="264" customFormat="1" ht="21" thickBot="1">
      <c r="A26" s="260" t="s">
        <v>351</v>
      </c>
      <c r="B26" s="1106">
        <f aca="true" t="shared" si="4" ref="B26:O26">+B24-B25</f>
        <v>-538.591000000044</v>
      </c>
      <c r="C26" s="261">
        <f t="shared" si="4"/>
        <v>1009.5354239201006</v>
      </c>
      <c r="D26" s="261">
        <f t="shared" si="4"/>
        <v>721.2602692011096</v>
      </c>
      <c r="E26" s="261">
        <f t="shared" si="4"/>
        <v>137.98341437900217</v>
      </c>
      <c r="F26" s="261">
        <f t="shared" si="4"/>
        <v>7.424452255929566</v>
      </c>
      <c r="G26" s="261">
        <f t="shared" si="4"/>
        <v>1.0139673391332735</v>
      </c>
      <c r="H26" s="261">
        <f t="shared" si="4"/>
        <v>-12.368089904772944</v>
      </c>
      <c r="I26" s="261">
        <f t="shared" si="4"/>
        <v>-1.5183701131743845</v>
      </c>
      <c r="J26" s="261">
        <f t="shared" si="4"/>
        <v>3.1752419049805596</v>
      </c>
      <c r="K26" s="1156"/>
      <c r="L26" s="261">
        <f t="shared" si="4"/>
        <v>859.3930235740117</v>
      </c>
      <c r="M26" s="261">
        <f t="shared" si="4"/>
        <v>-126.8165305942498</v>
      </c>
      <c r="N26" s="261">
        <f t="shared" si="4"/>
        <v>276.9589309403857</v>
      </c>
      <c r="O26" s="262">
        <f t="shared" si="4"/>
        <v>150.14240034613567</v>
      </c>
      <c r="P26" s="263"/>
    </row>
    <row r="27" spans="1:15" s="264" customFormat="1" ht="21" thickBot="1">
      <c r="A27" s="265" t="s">
        <v>354</v>
      </c>
      <c r="B27" s="266">
        <f aca="true" t="shared" si="5" ref="B27:O27">+B24/B25*100</f>
        <v>99.2062469906774</v>
      </c>
      <c r="C27" s="266">
        <f t="shared" si="5"/>
        <v>104.4283696272321</v>
      </c>
      <c r="D27" s="266">
        <f t="shared" si="5"/>
        <v>104.56811874850283</v>
      </c>
      <c r="E27" s="266">
        <f t="shared" si="5"/>
        <v>103.86833233470709</v>
      </c>
      <c r="F27" s="266">
        <f t="shared" si="5"/>
        <v>101.49988934463224</v>
      </c>
      <c r="G27" s="266">
        <f t="shared" si="5"/>
        <v>100.34488685004533</v>
      </c>
      <c r="H27" s="266">
        <f t="shared" si="5"/>
        <v>96.8205424409324</v>
      </c>
      <c r="I27" s="266">
        <f t="shared" si="5"/>
        <v>95.53420554948711</v>
      </c>
      <c r="J27" s="266">
        <f t="shared" si="5"/>
        <v>107.7444924511721</v>
      </c>
      <c r="K27" s="1157"/>
      <c r="L27" s="266">
        <f t="shared" si="5"/>
        <v>104.16998895421423</v>
      </c>
      <c r="M27" s="266">
        <f t="shared" si="5"/>
        <v>88.6161103595826</v>
      </c>
      <c r="N27" s="266">
        <f t="shared" si="5"/>
        <v>125.78760995720538</v>
      </c>
      <c r="O27" s="267">
        <f t="shared" si="5"/>
        <v>106.86208411088371</v>
      </c>
    </row>
    <row r="28" spans="1:15" s="274" customFormat="1" ht="34.5" thickBot="1">
      <c r="A28" s="268" t="s">
        <v>99</v>
      </c>
      <c r="B28" s="272"/>
      <c r="C28" s="272"/>
      <c r="D28" s="272"/>
      <c r="E28" s="272"/>
      <c r="F28" s="272"/>
      <c r="G28" s="272"/>
      <c r="H28" s="272"/>
      <c r="I28" s="272"/>
      <c r="J28" s="272"/>
      <c r="K28" s="1159"/>
      <c r="L28" s="272"/>
      <c r="M28" s="272"/>
      <c r="N28" s="272"/>
      <c r="O28" s="273"/>
    </row>
    <row r="29" spans="1:16" s="256" customFormat="1" ht="20.25">
      <c r="A29" s="252" t="s">
        <v>356</v>
      </c>
      <c r="B29" s="1104">
        <v>8239.723999999997</v>
      </c>
      <c r="C29" s="253">
        <v>24538.231145039976</v>
      </c>
      <c r="D29" s="253">
        <v>17397.03983612398</v>
      </c>
      <c r="E29" s="253">
        <v>3811.5953378211884</v>
      </c>
      <c r="F29" s="253">
        <v>439.44402749412535</v>
      </c>
      <c r="G29" s="253">
        <v>21.534428823101372</v>
      </c>
      <c r="H29" s="253">
        <v>302.75727884412976</v>
      </c>
      <c r="I29" s="253">
        <v>14.65547672875128</v>
      </c>
      <c r="J29" s="253">
        <v>15.842278212231383</v>
      </c>
      <c r="K29" s="1154">
        <v>0</v>
      </c>
      <c r="L29" s="253">
        <v>22002.868664047506</v>
      </c>
      <c r="M29" s="253">
        <v>1170.1274723117747</v>
      </c>
      <c r="N29" s="253">
        <v>1365.235008680713</v>
      </c>
      <c r="O29" s="254">
        <v>2535.3624809924877</v>
      </c>
      <c r="P29" s="255"/>
    </row>
    <row r="30" spans="1:16" s="256" customFormat="1" ht="20.25">
      <c r="A30" s="772" t="s">
        <v>319</v>
      </c>
      <c r="B30" s="1105">
        <v>8174.388</v>
      </c>
      <c r="C30" s="773">
        <v>23921</v>
      </c>
      <c r="D30" s="773">
        <v>16827</v>
      </c>
      <c r="E30" s="773">
        <v>3687</v>
      </c>
      <c r="F30" s="773">
        <v>439</v>
      </c>
      <c r="G30" s="773">
        <v>21</v>
      </c>
      <c r="H30" s="773">
        <v>338</v>
      </c>
      <c r="I30" s="773">
        <v>19</v>
      </c>
      <c r="J30" s="773">
        <v>12</v>
      </c>
      <c r="K30" s="1155"/>
      <c r="L30" s="773">
        <v>21343</v>
      </c>
      <c r="M30" s="773">
        <v>1359</v>
      </c>
      <c r="N30" s="773">
        <v>1218</v>
      </c>
      <c r="O30" s="774">
        <v>2578</v>
      </c>
      <c r="P30" s="775"/>
    </row>
    <row r="31" spans="1:16" s="264" customFormat="1" ht="21" thickBot="1">
      <c r="A31" s="260" t="s">
        <v>351</v>
      </c>
      <c r="B31" s="1106">
        <f aca="true" t="shared" si="6" ref="B31:O31">+B29-B30</f>
        <v>65.3359999999966</v>
      </c>
      <c r="C31" s="261">
        <f t="shared" si="6"/>
        <v>617.2311450399757</v>
      </c>
      <c r="D31" s="261">
        <f t="shared" si="6"/>
        <v>570.0398361239786</v>
      </c>
      <c r="E31" s="261">
        <f t="shared" si="6"/>
        <v>124.59533782118842</v>
      </c>
      <c r="F31" s="261">
        <f t="shared" si="6"/>
        <v>0.4440274941253506</v>
      </c>
      <c r="G31" s="261">
        <f t="shared" si="6"/>
        <v>0.5344288231013721</v>
      </c>
      <c r="H31" s="261">
        <f t="shared" si="6"/>
        <v>-35.24272115587024</v>
      </c>
      <c r="I31" s="261">
        <f t="shared" si="6"/>
        <v>-4.34452327124872</v>
      </c>
      <c r="J31" s="261">
        <f t="shared" si="6"/>
        <v>3.842278212231383</v>
      </c>
      <c r="K31" s="1156"/>
      <c r="L31" s="261">
        <f t="shared" si="6"/>
        <v>659.8686640475062</v>
      </c>
      <c r="M31" s="261">
        <f t="shared" si="6"/>
        <v>-188.87252768822532</v>
      </c>
      <c r="N31" s="261">
        <f t="shared" si="6"/>
        <v>147.235008680713</v>
      </c>
      <c r="O31" s="262">
        <f t="shared" si="6"/>
        <v>-42.63751900751231</v>
      </c>
      <c r="P31" s="263"/>
    </row>
    <row r="32" spans="1:15" s="264" customFormat="1" ht="21" thickBot="1">
      <c r="A32" s="265" t="s">
        <v>354</v>
      </c>
      <c r="B32" s="266">
        <f aca="true" t="shared" si="7" ref="B32:O32">+B29/B30*100</f>
        <v>100.79927696116206</v>
      </c>
      <c r="C32" s="266">
        <f t="shared" si="7"/>
        <v>102.58028989189405</v>
      </c>
      <c r="D32" s="266">
        <f t="shared" si="7"/>
        <v>103.3876498254233</v>
      </c>
      <c r="E32" s="266">
        <f t="shared" si="7"/>
        <v>103.37931483106017</v>
      </c>
      <c r="F32" s="266">
        <f t="shared" si="7"/>
        <v>100.10114521506273</v>
      </c>
      <c r="G32" s="266">
        <f t="shared" si="7"/>
        <v>102.5448991576256</v>
      </c>
      <c r="H32" s="266">
        <f t="shared" si="7"/>
        <v>89.57315942134016</v>
      </c>
      <c r="I32" s="266">
        <f t="shared" si="7"/>
        <v>77.13408804605936</v>
      </c>
      <c r="J32" s="266">
        <f t="shared" si="7"/>
        <v>132.0189851019282</v>
      </c>
      <c r="K32" s="1157"/>
      <c r="L32" s="266">
        <f t="shared" si="7"/>
        <v>103.0917334210163</v>
      </c>
      <c r="M32" s="266">
        <f t="shared" si="7"/>
        <v>86.10209509284581</v>
      </c>
      <c r="N32" s="266">
        <f t="shared" si="7"/>
        <v>112.08826015440994</v>
      </c>
      <c r="O32" s="267">
        <f t="shared" si="7"/>
        <v>98.34610089187306</v>
      </c>
    </row>
    <row r="33" spans="1:15" s="274" customFormat="1" ht="34.5" thickBot="1">
      <c r="A33" s="268" t="s">
        <v>100</v>
      </c>
      <c r="B33" s="272"/>
      <c r="C33" s="272"/>
      <c r="D33" s="272"/>
      <c r="E33" s="272"/>
      <c r="F33" s="272"/>
      <c r="G33" s="272"/>
      <c r="H33" s="272"/>
      <c r="I33" s="272"/>
      <c r="J33" s="272"/>
      <c r="K33" s="1159"/>
      <c r="L33" s="272"/>
      <c r="M33" s="272"/>
      <c r="N33" s="272"/>
      <c r="O33" s="273"/>
    </row>
    <row r="34" spans="1:16" s="256" customFormat="1" ht="20.25">
      <c r="A34" s="252" t="s">
        <v>356</v>
      </c>
      <c r="B34" s="1104">
        <v>16211.783000000007</v>
      </c>
      <c r="C34" s="253">
        <v>23373.160913269065</v>
      </c>
      <c r="D34" s="253">
        <v>15781.811178120657</v>
      </c>
      <c r="E34" s="253">
        <v>3650.0595122695645</v>
      </c>
      <c r="F34" s="253">
        <v>461.3698567270486</v>
      </c>
      <c r="G34" s="253">
        <v>301.7057665197384</v>
      </c>
      <c r="H34" s="253">
        <v>313.84772729810135</v>
      </c>
      <c r="I34" s="253">
        <v>33.40560484103857</v>
      </c>
      <c r="J34" s="253">
        <v>54.36418786673044</v>
      </c>
      <c r="K34" s="1154">
        <v>1.0420764123641835</v>
      </c>
      <c r="L34" s="253">
        <v>20597.605910055245</v>
      </c>
      <c r="M34" s="253">
        <v>1327.874515714896</v>
      </c>
      <c r="N34" s="253">
        <v>1447.6804874989161</v>
      </c>
      <c r="O34" s="254">
        <v>2775.555003213812</v>
      </c>
      <c r="P34" s="255"/>
    </row>
    <row r="35" spans="1:16" s="256" customFormat="1" ht="20.25">
      <c r="A35" s="772" t="s">
        <v>319</v>
      </c>
      <c r="B35" s="1105">
        <v>17037.987</v>
      </c>
      <c r="C35" s="773">
        <v>22928</v>
      </c>
      <c r="D35" s="773">
        <v>15347</v>
      </c>
      <c r="E35" s="773">
        <v>3548</v>
      </c>
      <c r="F35" s="773">
        <v>457</v>
      </c>
      <c r="G35" s="773">
        <v>300</v>
      </c>
      <c r="H35" s="773">
        <v>362</v>
      </c>
      <c r="I35" s="773">
        <v>37</v>
      </c>
      <c r="J35" s="773">
        <v>50</v>
      </c>
      <c r="K35" s="1155"/>
      <c r="L35" s="773">
        <v>20102</v>
      </c>
      <c r="M35" s="773">
        <v>1485</v>
      </c>
      <c r="N35" s="773">
        <v>1341</v>
      </c>
      <c r="O35" s="774">
        <v>2826</v>
      </c>
      <c r="P35" s="775"/>
    </row>
    <row r="36" spans="1:16" s="264" customFormat="1" ht="21" thickBot="1">
      <c r="A36" s="260" t="s">
        <v>351</v>
      </c>
      <c r="B36" s="1106">
        <f aca="true" t="shared" si="8" ref="B36:O36">+B34-B35</f>
        <v>-826.2039999999943</v>
      </c>
      <c r="C36" s="261">
        <f t="shared" si="8"/>
        <v>445.1609132690646</v>
      </c>
      <c r="D36" s="261">
        <f t="shared" si="8"/>
        <v>434.81117812065713</v>
      </c>
      <c r="E36" s="261">
        <f t="shared" si="8"/>
        <v>102.0595122695645</v>
      </c>
      <c r="F36" s="261">
        <f t="shared" si="8"/>
        <v>4.369856727048614</v>
      </c>
      <c r="G36" s="261">
        <f t="shared" si="8"/>
        <v>1.705766519738404</v>
      </c>
      <c r="H36" s="261">
        <f t="shared" si="8"/>
        <v>-48.15227270189865</v>
      </c>
      <c r="I36" s="261">
        <f t="shared" si="8"/>
        <v>-3.594395158961433</v>
      </c>
      <c r="J36" s="261">
        <f t="shared" si="8"/>
        <v>4.36418786673044</v>
      </c>
      <c r="K36" s="1156"/>
      <c r="L36" s="261">
        <f t="shared" si="8"/>
        <v>495.60591005524475</v>
      </c>
      <c r="M36" s="261">
        <f t="shared" si="8"/>
        <v>-157.125484285104</v>
      </c>
      <c r="N36" s="261">
        <f t="shared" si="8"/>
        <v>106.68048749891614</v>
      </c>
      <c r="O36" s="262">
        <f t="shared" si="8"/>
        <v>-50.44499678618786</v>
      </c>
      <c r="P36" s="263"/>
    </row>
    <row r="37" spans="1:15" s="264" customFormat="1" ht="21" thickBot="1">
      <c r="A37" s="265" t="s">
        <v>354</v>
      </c>
      <c r="B37" s="266">
        <f aca="true" t="shared" si="9" ref="B37:O37">+B34/B35*100</f>
        <v>95.15081212352143</v>
      </c>
      <c r="C37" s="266">
        <f t="shared" si="9"/>
        <v>101.94156015905907</v>
      </c>
      <c r="D37" s="266">
        <f t="shared" si="9"/>
        <v>102.83319983137199</v>
      </c>
      <c r="E37" s="266">
        <f t="shared" si="9"/>
        <v>102.87653642247928</v>
      </c>
      <c r="F37" s="266">
        <f t="shared" si="9"/>
        <v>100.95620497309599</v>
      </c>
      <c r="G37" s="266">
        <f t="shared" si="9"/>
        <v>100.56858883991279</v>
      </c>
      <c r="H37" s="266">
        <f t="shared" si="9"/>
        <v>86.69826720942027</v>
      </c>
      <c r="I37" s="266">
        <f t="shared" si="9"/>
        <v>90.28541848929342</v>
      </c>
      <c r="J37" s="266">
        <f t="shared" si="9"/>
        <v>108.72837573346088</v>
      </c>
      <c r="K37" s="1157"/>
      <c r="L37" s="266">
        <f t="shared" si="9"/>
        <v>102.46545572607324</v>
      </c>
      <c r="M37" s="266">
        <f t="shared" si="9"/>
        <v>89.4191593074004</v>
      </c>
      <c r="N37" s="266">
        <f t="shared" si="9"/>
        <v>107.95529362408026</v>
      </c>
      <c r="O37" s="267">
        <f t="shared" si="9"/>
        <v>98.21496826658925</v>
      </c>
    </row>
    <row r="38" spans="1:15" s="274" customFormat="1" ht="34.5" thickBot="1">
      <c r="A38" s="268" t="s">
        <v>101</v>
      </c>
      <c r="B38" s="272"/>
      <c r="C38" s="272"/>
      <c r="D38" s="272"/>
      <c r="E38" s="272"/>
      <c r="F38" s="272"/>
      <c r="G38" s="272"/>
      <c r="H38" s="272"/>
      <c r="I38" s="272"/>
      <c r="J38" s="272"/>
      <c r="K38" s="1159"/>
      <c r="L38" s="272"/>
      <c r="M38" s="272"/>
      <c r="N38" s="272"/>
      <c r="O38" s="273"/>
    </row>
    <row r="39" spans="1:16" s="256" customFormat="1" ht="20.25">
      <c r="A39" s="252" t="s">
        <v>356</v>
      </c>
      <c r="B39" s="1104">
        <v>11370.86299999999</v>
      </c>
      <c r="C39" s="253">
        <v>25503.94739167996</v>
      </c>
      <c r="D39" s="253">
        <v>17067.39892272617</v>
      </c>
      <c r="E39" s="253">
        <v>4082.5676482661625</v>
      </c>
      <c r="F39" s="253">
        <v>366.7657854993067</v>
      </c>
      <c r="G39" s="253">
        <v>226.6718307426036</v>
      </c>
      <c r="H39" s="253">
        <v>899.9835954990116</v>
      </c>
      <c r="I39" s="253">
        <v>44.402134062589056</v>
      </c>
      <c r="J39" s="253">
        <v>33.7238475215118</v>
      </c>
      <c r="K39" s="1154">
        <v>4.807814499216114</v>
      </c>
      <c r="L39" s="253">
        <v>22726.32157881657</v>
      </c>
      <c r="M39" s="253">
        <v>1577.1988825005355</v>
      </c>
      <c r="N39" s="253">
        <v>1200.4269303628662</v>
      </c>
      <c r="O39" s="254">
        <v>2777.6258128634017</v>
      </c>
      <c r="P39" s="255"/>
    </row>
    <row r="40" spans="1:16" s="256" customFormat="1" ht="20.25">
      <c r="A40" s="772" t="s">
        <v>319</v>
      </c>
      <c r="B40" s="1105">
        <v>11539.792</v>
      </c>
      <c r="C40" s="773">
        <v>24696</v>
      </c>
      <c r="D40" s="773">
        <v>16267</v>
      </c>
      <c r="E40" s="773">
        <v>3877</v>
      </c>
      <c r="F40" s="773">
        <v>360</v>
      </c>
      <c r="G40" s="773">
        <v>225</v>
      </c>
      <c r="H40" s="773">
        <v>954</v>
      </c>
      <c r="I40" s="773">
        <v>47</v>
      </c>
      <c r="J40" s="773">
        <v>34</v>
      </c>
      <c r="K40" s="1155"/>
      <c r="L40" s="773">
        <v>21764</v>
      </c>
      <c r="M40" s="773">
        <v>1765</v>
      </c>
      <c r="N40" s="773">
        <v>1167</v>
      </c>
      <c r="O40" s="774">
        <v>2932</v>
      </c>
      <c r="P40" s="775"/>
    </row>
    <row r="41" spans="1:16" s="264" customFormat="1" ht="21" thickBot="1">
      <c r="A41" s="260" t="s">
        <v>351</v>
      </c>
      <c r="B41" s="1106">
        <f aca="true" t="shared" si="10" ref="B41:O41">+B39-B40</f>
        <v>-168.92900000000918</v>
      </c>
      <c r="C41" s="261">
        <f t="shared" si="10"/>
        <v>807.9473916799616</v>
      </c>
      <c r="D41" s="261">
        <f t="shared" si="10"/>
        <v>800.39892272617</v>
      </c>
      <c r="E41" s="261">
        <f t="shared" si="10"/>
        <v>205.56764826616245</v>
      </c>
      <c r="F41" s="261">
        <f t="shared" si="10"/>
        <v>6.7657854993066735</v>
      </c>
      <c r="G41" s="261">
        <f t="shared" si="10"/>
        <v>1.6718307426035892</v>
      </c>
      <c r="H41" s="261">
        <f t="shared" si="10"/>
        <v>-54.016404500988415</v>
      </c>
      <c r="I41" s="261">
        <f t="shared" si="10"/>
        <v>-2.597865937410944</v>
      </c>
      <c r="J41" s="261">
        <f t="shared" si="10"/>
        <v>-0.2761524784881999</v>
      </c>
      <c r="K41" s="1156"/>
      <c r="L41" s="261">
        <f t="shared" si="10"/>
        <v>962.321578816569</v>
      </c>
      <c r="M41" s="261">
        <f t="shared" si="10"/>
        <v>-187.80111749946445</v>
      </c>
      <c r="N41" s="261">
        <f t="shared" si="10"/>
        <v>33.42693036286619</v>
      </c>
      <c r="O41" s="262">
        <f t="shared" si="10"/>
        <v>-154.37418713659827</v>
      </c>
      <c r="P41" s="263"/>
    </row>
    <row r="42" spans="1:15" s="264" customFormat="1" ht="21" thickBot="1">
      <c r="A42" s="265" t="s">
        <v>354</v>
      </c>
      <c r="B42" s="266">
        <f aca="true" t="shared" si="11" ref="B42:O42">+B39/B40*100</f>
        <v>98.53611746208243</v>
      </c>
      <c r="C42" s="266">
        <f t="shared" si="11"/>
        <v>103.27157188079026</v>
      </c>
      <c r="D42" s="266">
        <f t="shared" si="11"/>
        <v>104.92038435314545</v>
      </c>
      <c r="E42" s="266">
        <f t="shared" si="11"/>
        <v>105.3022349307754</v>
      </c>
      <c r="F42" s="266">
        <f t="shared" si="11"/>
        <v>101.87938486091852</v>
      </c>
      <c r="G42" s="266">
        <f t="shared" si="11"/>
        <v>100.7430358856016</v>
      </c>
      <c r="H42" s="266">
        <f t="shared" si="11"/>
        <v>94.33790309213957</v>
      </c>
      <c r="I42" s="266">
        <f t="shared" si="11"/>
        <v>94.4726256650831</v>
      </c>
      <c r="J42" s="266">
        <f t="shared" si="11"/>
        <v>99.18778682797588</v>
      </c>
      <c r="K42" s="1157"/>
      <c r="L42" s="266">
        <f t="shared" si="11"/>
        <v>104.42162092821434</v>
      </c>
      <c r="M42" s="266">
        <f t="shared" si="11"/>
        <v>89.35971005668758</v>
      </c>
      <c r="N42" s="266">
        <f t="shared" si="11"/>
        <v>102.86434707479573</v>
      </c>
      <c r="O42" s="267">
        <f t="shared" si="11"/>
        <v>94.73485037051165</v>
      </c>
    </row>
    <row r="43" spans="1:15" s="274" customFormat="1" ht="34.5" thickBot="1">
      <c r="A43" s="268" t="s">
        <v>234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1159"/>
      <c r="L43" s="272"/>
      <c r="M43" s="272"/>
      <c r="N43" s="272"/>
      <c r="O43" s="273"/>
    </row>
    <row r="44" spans="1:16" s="256" customFormat="1" ht="20.25">
      <c r="A44" s="252" t="s">
        <v>356</v>
      </c>
      <c r="B44" s="1104">
        <v>18225.055999999997</v>
      </c>
      <c r="C44" s="253">
        <v>25388.56787783442</v>
      </c>
      <c r="D44" s="253">
        <v>16857.023850388523</v>
      </c>
      <c r="E44" s="253">
        <v>3979.8275974204616</v>
      </c>
      <c r="F44" s="253">
        <v>445.4325362109544</v>
      </c>
      <c r="G44" s="253">
        <v>233.787091426953</v>
      </c>
      <c r="H44" s="253">
        <v>687.6541238977082</v>
      </c>
      <c r="I44" s="253">
        <v>33.30052410629996</v>
      </c>
      <c r="J44" s="253">
        <v>36.912008208186926</v>
      </c>
      <c r="K44" s="1154">
        <v>9.541516177874389</v>
      </c>
      <c r="L44" s="253">
        <v>22283.47924783696</v>
      </c>
      <c r="M44" s="253">
        <v>1541.770283174989</v>
      </c>
      <c r="N44" s="253">
        <v>1563.318346822455</v>
      </c>
      <c r="O44" s="254">
        <v>3105.0886299974436</v>
      </c>
      <c r="P44" s="255"/>
    </row>
    <row r="45" spans="1:16" s="256" customFormat="1" ht="20.25">
      <c r="A45" s="772" t="s">
        <v>319</v>
      </c>
      <c r="B45" s="1105">
        <v>18647.53</v>
      </c>
      <c r="C45" s="773">
        <v>24839</v>
      </c>
      <c r="D45" s="773">
        <v>16321</v>
      </c>
      <c r="E45" s="773">
        <v>3858</v>
      </c>
      <c r="F45" s="773">
        <v>441</v>
      </c>
      <c r="G45" s="773">
        <v>233</v>
      </c>
      <c r="H45" s="773">
        <v>775</v>
      </c>
      <c r="I45" s="773">
        <v>38</v>
      </c>
      <c r="J45" s="773">
        <v>37</v>
      </c>
      <c r="K45" s="1155"/>
      <c r="L45" s="773">
        <v>21704</v>
      </c>
      <c r="M45" s="773">
        <v>1697</v>
      </c>
      <c r="N45" s="773">
        <v>1437</v>
      </c>
      <c r="O45" s="774">
        <v>3135</v>
      </c>
      <c r="P45" s="775"/>
    </row>
    <row r="46" spans="1:16" s="264" customFormat="1" ht="21" thickBot="1">
      <c r="A46" s="260" t="s">
        <v>351</v>
      </c>
      <c r="B46" s="1106">
        <f aca="true" t="shared" si="12" ref="B46:O46">+B44-B45</f>
        <v>-422.474000000002</v>
      </c>
      <c r="C46" s="261">
        <f t="shared" si="12"/>
        <v>549.567877834419</v>
      </c>
      <c r="D46" s="261">
        <f t="shared" si="12"/>
        <v>536.023850388523</v>
      </c>
      <c r="E46" s="261">
        <f t="shared" si="12"/>
        <v>121.82759742046164</v>
      </c>
      <c r="F46" s="261">
        <f t="shared" si="12"/>
        <v>4.432536210954424</v>
      </c>
      <c r="G46" s="261">
        <f t="shared" si="12"/>
        <v>0.7870914269529976</v>
      </c>
      <c r="H46" s="261">
        <f t="shared" si="12"/>
        <v>-87.34587610229175</v>
      </c>
      <c r="I46" s="261">
        <f t="shared" si="12"/>
        <v>-4.69947589370004</v>
      </c>
      <c r="J46" s="261">
        <f t="shared" si="12"/>
        <v>-0.08799179181307437</v>
      </c>
      <c r="K46" s="1156"/>
      <c r="L46" s="261">
        <f t="shared" si="12"/>
        <v>579.47924783696</v>
      </c>
      <c r="M46" s="261">
        <f t="shared" si="12"/>
        <v>-155.2297168250111</v>
      </c>
      <c r="N46" s="261">
        <f t="shared" si="12"/>
        <v>126.31834682245494</v>
      </c>
      <c r="O46" s="262">
        <f t="shared" si="12"/>
        <v>-29.911370002556396</v>
      </c>
      <c r="P46" s="263"/>
    </row>
    <row r="47" spans="1:15" s="264" customFormat="1" ht="21" thickBot="1">
      <c r="A47" s="265" t="s">
        <v>354</v>
      </c>
      <c r="B47" s="266">
        <f aca="true" t="shared" si="13" ref="B47:O47">+B44/B45*100</f>
        <v>97.73442380840785</v>
      </c>
      <c r="C47" s="266">
        <f t="shared" si="13"/>
        <v>102.212520141046</v>
      </c>
      <c r="D47" s="266">
        <f t="shared" si="13"/>
        <v>103.28425862623934</v>
      </c>
      <c r="E47" s="266">
        <f t="shared" si="13"/>
        <v>103.1577915350042</v>
      </c>
      <c r="F47" s="266">
        <f t="shared" si="13"/>
        <v>101.0051102519171</v>
      </c>
      <c r="G47" s="266">
        <f t="shared" si="13"/>
        <v>100.33780747937897</v>
      </c>
      <c r="H47" s="266">
        <f t="shared" si="13"/>
        <v>88.72956437389784</v>
      </c>
      <c r="I47" s="266">
        <f t="shared" si="13"/>
        <v>87.63295817447357</v>
      </c>
      <c r="J47" s="266">
        <f t="shared" si="13"/>
        <v>99.76218434645115</v>
      </c>
      <c r="K47" s="1157"/>
      <c r="L47" s="266">
        <f t="shared" si="13"/>
        <v>102.66991912936308</v>
      </c>
      <c r="M47" s="266">
        <f t="shared" si="13"/>
        <v>90.85269788892097</v>
      </c>
      <c r="N47" s="266">
        <f t="shared" si="13"/>
        <v>108.79042079488204</v>
      </c>
      <c r="O47" s="267">
        <f t="shared" si="13"/>
        <v>99.04588931411304</v>
      </c>
    </row>
    <row r="48" spans="1:15" s="274" customFormat="1" ht="34.5" thickBot="1">
      <c r="A48" s="268" t="s">
        <v>248</v>
      </c>
      <c r="B48" s="272"/>
      <c r="C48" s="272"/>
      <c r="D48" s="272"/>
      <c r="E48" s="272"/>
      <c r="F48" s="272"/>
      <c r="G48" s="272"/>
      <c r="H48" s="272"/>
      <c r="I48" s="272"/>
      <c r="J48" s="272"/>
      <c r="K48" s="1159"/>
      <c r="L48" s="272"/>
      <c r="M48" s="272"/>
      <c r="N48" s="272"/>
      <c r="O48" s="273"/>
    </row>
    <row r="49" spans="1:16" s="256" customFormat="1" ht="20.25">
      <c r="A49" s="252" t="s">
        <v>356</v>
      </c>
      <c r="B49" s="1104">
        <v>264.00899999999996</v>
      </c>
      <c r="C49" s="253">
        <v>24726.69081988367</v>
      </c>
      <c r="D49" s="253">
        <v>17063.895233369567</v>
      </c>
      <c r="E49" s="253">
        <v>4131.600942897149</v>
      </c>
      <c r="F49" s="253">
        <v>299.04536082734563</v>
      </c>
      <c r="G49" s="253">
        <v>152.98089585329797</v>
      </c>
      <c r="H49" s="253">
        <v>502.11577383094277</v>
      </c>
      <c r="I49" s="253">
        <v>6.998183142746397</v>
      </c>
      <c r="J49" s="253">
        <v>11.142296916645519</v>
      </c>
      <c r="K49" s="1154">
        <v>0</v>
      </c>
      <c r="L49" s="253">
        <v>22167.778686837697</v>
      </c>
      <c r="M49" s="253">
        <v>1402.9859461861784</v>
      </c>
      <c r="N49" s="253">
        <v>1155.9261868597914</v>
      </c>
      <c r="O49" s="254">
        <v>2558.9121330459698</v>
      </c>
      <c r="P49" s="255"/>
    </row>
    <row r="50" spans="1:16" s="256" customFormat="1" ht="20.25">
      <c r="A50" s="772" t="s">
        <v>319</v>
      </c>
      <c r="B50" s="1105">
        <v>267.216</v>
      </c>
      <c r="C50" s="773">
        <v>23870</v>
      </c>
      <c r="D50" s="773">
        <v>16247</v>
      </c>
      <c r="E50" s="773">
        <v>3990</v>
      </c>
      <c r="F50" s="773">
        <v>302</v>
      </c>
      <c r="G50" s="773">
        <v>151</v>
      </c>
      <c r="H50" s="773">
        <v>480</v>
      </c>
      <c r="I50" s="773">
        <v>18</v>
      </c>
      <c r="J50" s="773">
        <v>11</v>
      </c>
      <c r="K50" s="1155"/>
      <c r="L50" s="773">
        <v>21201</v>
      </c>
      <c r="M50" s="773">
        <v>1502</v>
      </c>
      <c r="N50" s="773">
        <v>1167</v>
      </c>
      <c r="O50" s="774">
        <v>2670</v>
      </c>
      <c r="P50" s="775"/>
    </row>
    <row r="51" spans="1:16" s="264" customFormat="1" ht="21" thickBot="1">
      <c r="A51" s="260" t="s">
        <v>351</v>
      </c>
      <c r="B51" s="1106">
        <f aca="true" t="shared" si="14" ref="B51:O51">+B49-B50</f>
        <v>-3.2070000000000505</v>
      </c>
      <c r="C51" s="261">
        <f t="shared" si="14"/>
        <v>856.6908198836718</v>
      </c>
      <c r="D51" s="261">
        <f t="shared" si="14"/>
        <v>816.895233369567</v>
      </c>
      <c r="E51" s="261">
        <f t="shared" si="14"/>
        <v>141.60094289714925</v>
      </c>
      <c r="F51" s="261">
        <f t="shared" si="14"/>
        <v>-2.9546391726543675</v>
      </c>
      <c r="G51" s="261">
        <f t="shared" si="14"/>
        <v>1.980895853297966</v>
      </c>
      <c r="H51" s="261">
        <f t="shared" si="14"/>
        <v>22.11577383094277</v>
      </c>
      <c r="I51" s="261">
        <f t="shared" si="14"/>
        <v>-11.001816857253603</v>
      </c>
      <c r="J51" s="261">
        <f t="shared" si="14"/>
        <v>0.14229691664551858</v>
      </c>
      <c r="K51" s="1156"/>
      <c r="L51" s="261">
        <f t="shared" si="14"/>
        <v>966.778686837697</v>
      </c>
      <c r="M51" s="261">
        <f t="shared" si="14"/>
        <v>-99.01405381382165</v>
      </c>
      <c r="N51" s="261">
        <f t="shared" si="14"/>
        <v>-11.073813140208586</v>
      </c>
      <c r="O51" s="262">
        <f t="shared" si="14"/>
        <v>-111.08786695403023</v>
      </c>
      <c r="P51" s="263"/>
    </row>
    <row r="52" spans="1:15" s="264" customFormat="1" ht="21" thickBot="1">
      <c r="A52" s="265" t="s">
        <v>354</v>
      </c>
      <c r="B52" s="266">
        <f aca="true" t="shared" si="15" ref="B52:O52">+B49/B50*100</f>
        <v>98.79984731453204</v>
      </c>
      <c r="C52" s="266">
        <f t="shared" si="15"/>
        <v>103.58898542054324</v>
      </c>
      <c r="D52" s="266">
        <f t="shared" si="15"/>
        <v>105.02797583165857</v>
      </c>
      <c r="E52" s="266">
        <f t="shared" si="15"/>
        <v>103.54889581195863</v>
      </c>
      <c r="F52" s="266">
        <f t="shared" si="15"/>
        <v>99.02164265806147</v>
      </c>
      <c r="G52" s="266">
        <f t="shared" si="15"/>
        <v>101.31185155847547</v>
      </c>
      <c r="H52" s="266">
        <f t="shared" si="15"/>
        <v>104.60745288144642</v>
      </c>
      <c r="I52" s="266">
        <f t="shared" si="15"/>
        <v>38.878795237479984</v>
      </c>
      <c r="J52" s="266">
        <f t="shared" si="15"/>
        <v>101.29360833314107</v>
      </c>
      <c r="K52" s="1157"/>
      <c r="L52" s="266">
        <f t="shared" si="15"/>
        <v>104.56006172745482</v>
      </c>
      <c r="M52" s="266">
        <f t="shared" si="15"/>
        <v>93.40785260893331</v>
      </c>
      <c r="N52" s="266">
        <f t="shared" si="15"/>
        <v>99.05108713451511</v>
      </c>
      <c r="O52" s="267">
        <f t="shared" si="15"/>
        <v>95.8394057320588</v>
      </c>
    </row>
    <row r="53" spans="1:15" s="1042" customFormat="1" ht="34.5" hidden="1" thickBot="1">
      <c r="A53" s="1039" t="s">
        <v>102</v>
      </c>
      <c r="B53" s="1040"/>
      <c r="C53" s="1040"/>
      <c r="D53" s="1040"/>
      <c r="E53" s="1040"/>
      <c r="F53" s="1040"/>
      <c r="G53" s="1040"/>
      <c r="H53" s="1040"/>
      <c r="I53" s="1040"/>
      <c r="J53" s="1040"/>
      <c r="K53" s="1159"/>
      <c r="L53" s="1040"/>
      <c r="M53" s="1040"/>
      <c r="N53" s="1040"/>
      <c r="O53" s="1041"/>
    </row>
    <row r="54" spans="1:16" s="1047" customFormat="1" ht="20.25" hidden="1">
      <c r="A54" s="1043" t="s">
        <v>319</v>
      </c>
      <c r="B54" s="1107">
        <v>8.139</v>
      </c>
      <c r="C54" s="1044">
        <v>21113</v>
      </c>
      <c r="D54" s="1044">
        <v>14815</v>
      </c>
      <c r="E54" s="1044">
        <v>3474</v>
      </c>
      <c r="F54" s="1044">
        <v>402</v>
      </c>
      <c r="G54" s="1044">
        <v>240</v>
      </c>
      <c r="H54" s="1044">
        <v>0</v>
      </c>
      <c r="I54" s="1044">
        <v>0</v>
      </c>
      <c r="J54" s="1044">
        <v>0</v>
      </c>
      <c r="K54" s="1154"/>
      <c r="L54" s="1044">
        <v>18931</v>
      </c>
      <c r="M54" s="1044">
        <v>1759</v>
      </c>
      <c r="N54" s="1044">
        <v>423</v>
      </c>
      <c r="O54" s="1045">
        <v>2182</v>
      </c>
      <c r="P54" s="1046"/>
    </row>
    <row r="55" spans="1:16" s="1047" customFormat="1" ht="20.25" hidden="1">
      <c r="A55" s="1048" t="s">
        <v>296</v>
      </c>
      <c r="B55" s="1108">
        <v>9.584</v>
      </c>
      <c r="C55" s="1049">
        <v>22537</v>
      </c>
      <c r="D55" s="1049">
        <v>15384</v>
      </c>
      <c r="E55" s="1049">
        <v>3786</v>
      </c>
      <c r="F55" s="1049">
        <v>338</v>
      </c>
      <c r="G55" s="1049">
        <v>266</v>
      </c>
      <c r="H55" s="1049">
        <v>0</v>
      </c>
      <c r="I55" s="1049">
        <v>0</v>
      </c>
      <c r="J55" s="1049">
        <v>0</v>
      </c>
      <c r="K55" s="1155"/>
      <c r="L55" s="1049">
        <v>19775</v>
      </c>
      <c r="M55" s="1049">
        <v>1861</v>
      </c>
      <c r="N55" s="1049">
        <v>901</v>
      </c>
      <c r="O55" s="1050">
        <v>2762</v>
      </c>
      <c r="P55" s="1051"/>
    </row>
    <row r="56" spans="1:16" s="1056" customFormat="1" ht="21" hidden="1" thickBot="1">
      <c r="A56" s="1052" t="s">
        <v>316</v>
      </c>
      <c r="B56" s="1109">
        <f aca="true" t="shared" si="16" ref="B56:O56">+B54-B55</f>
        <v>-1.4450000000000003</v>
      </c>
      <c r="C56" s="1053">
        <f t="shared" si="16"/>
        <v>-1424</v>
      </c>
      <c r="D56" s="1053">
        <f t="shared" si="16"/>
        <v>-569</v>
      </c>
      <c r="E56" s="1053">
        <f t="shared" si="16"/>
        <v>-312</v>
      </c>
      <c r="F56" s="1053">
        <f t="shared" si="16"/>
        <v>64</v>
      </c>
      <c r="G56" s="1053">
        <f t="shared" si="16"/>
        <v>-26</v>
      </c>
      <c r="H56" s="1053">
        <f t="shared" si="16"/>
        <v>0</v>
      </c>
      <c r="I56" s="1053">
        <f t="shared" si="16"/>
        <v>0</v>
      </c>
      <c r="J56" s="1053">
        <f t="shared" si="16"/>
        <v>0</v>
      </c>
      <c r="K56" s="1156"/>
      <c r="L56" s="1053">
        <f t="shared" si="16"/>
        <v>-844</v>
      </c>
      <c r="M56" s="1053">
        <f t="shared" si="16"/>
        <v>-102</v>
      </c>
      <c r="N56" s="1053">
        <f t="shared" si="16"/>
        <v>-478</v>
      </c>
      <c r="O56" s="1054">
        <f t="shared" si="16"/>
        <v>-580</v>
      </c>
      <c r="P56" s="1055"/>
    </row>
    <row r="57" spans="1:15" s="1056" customFormat="1" ht="21" hidden="1" thickBot="1">
      <c r="A57" s="1057" t="s">
        <v>317</v>
      </c>
      <c r="B57" s="1058">
        <f aca="true" t="shared" si="17" ref="B57:O57">+B54/B55*100</f>
        <v>84.92278797996661</v>
      </c>
      <c r="C57" s="1058">
        <f t="shared" si="17"/>
        <v>93.68150153081599</v>
      </c>
      <c r="D57" s="1058">
        <f t="shared" si="17"/>
        <v>96.30135205408217</v>
      </c>
      <c r="E57" s="1058">
        <f t="shared" si="17"/>
        <v>91.75911251980983</v>
      </c>
      <c r="F57" s="1058">
        <f t="shared" si="17"/>
        <v>118.93491124260356</v>
      </c>
      <c r="G57" s="1058">
        <f t="shared" si="17"/>
        <v>90.22556390977444</v>
      </c>
      <c r="H57" s="1058" t="e">
        <f t="shared" si="17"/>
        <v>#DIV/0!</v>
      </c>
      <c r="I57" s="1058" t="e">
        <f t="shared" si="17"/>
        <v>#DIV/0!</v>
      </c>
      <c r="J57" s="1058" t="e">
        <f t="shared" si="17"/>
        <v>#DIV/0!</v>
      </c>
      <c r="K57" s="1157"/>
      <c r="L57" s="1058">
        <f t="shared" si="17"/>
        <v>95.73198482932996</v>
      </c>
      <c r="M57" s="1058">
        <f t="shared" si="17"/>
        <v>94.51907576571735</v>
      </c>
      <c r="N57" s="1058">
        <f t="shared" si="17"/>
        <v>46.94783573806881</v>
      </c>
      <c r="O57" s="1059">
        <f t="shared" si="17"/>
        <v>79.00072411296162</v>
      </c>
    </row>
    <row r="58" spans="1:15" s="274" customFormat="1" ht="34.5" thickBot="1">
      <c r="A58" s="268" t="s">
        <v>103</v>
      </c>
      <c r="B58" s="272"/>
      <c r="C58" s="272"/>
      <c r="D58" s="272"/>
      <c r="E58" s="272"/>
      <c r="F58" s="272"/>
      <c r="G58" s="272"/>
      <c r="H58" s="272"/>
      <c r="I58" s="272"/>
      <c r="J58" s="272"/>
      <c r="K58" s="1159"/>
      <c r="L58" s="272"/>
      <c r="M58" s="272"/>
      <c r="N58" s="272"/>
      <c r="O58" s="273"/>
    </row>
    <row r="59" spans="1:16" s="256" customFormat="1" ht="20.25">
      <c r="A59" s="252" t="s">
        <v>356</v>
      </c>
      <c r="B59" s="1104">
        <v>1307.7609999999995</v>
      </c>
      <c r="C59" s="253">
        <v>26497.937569122612</v>
      </c>
      <c r="D59" s="253">
        <v>17065.630366200967</v>
      </c>
      <c r="E59" s="253">
        <v>4063.4515149684603</v>
      </c>
      <c r="F59" s="253">
        <v>502.53939111708246</v>
      </c>
      <c r="G59" s="253">
        <v>241.6284397531354</v>
      </c>
      <c r="H59" s="253">
        <v>832.4720011276278</v>
      </c>
      <c r="I59" s="253">
        <v>57.75462794807312</v>
      </c>
      <c r="J59" s="253">
        <v>20.776413529179525</v>
      </c>
      <c r="K59" s="1154">
        <v>0</v>
      </c>
      <c r="L59" s="253">
        <v>22784.25275464453</v>
      </c>
      <c r="M59" s="253">
        <v>1870.4986996859532</v>
      </c>
      <c r="N59" s="253">
        <v>1843.1861147921288</v>
      </c>
      <c r="O59" s="254">
        <v>3713.684814478082</v>
      </c>
      <c r="P59" s="255"/>
    </row>
    <row r="60" spans="1:16" s="256" customFormat="1" ht="20.25">
      <c r="A60" s="772" t="s">
        <v>319</v>
      </c>
      <c r="B60" s="1105">
        <v>1316.667</v>
      </c>
      <c r="C60" s="773">
        <v>25945</v>
      </c>
      <c r="D60" s="773">
        <v>16352</v>
      </c>
      <c r="E60" s="773">
        <v>3909</v>
      </c>
      <c r="F60" s="773">
        <v>527</v>
      </c>
      <c r="G60" s="773">
        <v>229</v>
      </c>
      <c r="H60" s="773">
        <v>878</v>
      </c>
      <c r="I60" s="773">
        <v>63</v>
      </c>
      <c r="J60" s="773">
        <v>25</v>
      </c>
      <c r="K60" s="1155"/>
      <c r="L60" s="773">
        <v>21984</v>
      </c>
      <c r="M60" s="773">
        <v>2047</v>
      </c>
      <c r="N60" s="773">
        <v>1913</v>
      </c>
      <c r="O60" s="774">
        <v>3961</v>
      </c>
      <c r="P60" s="775"/>
    </row>
    <row r="61" spans="1:16" s="264" customFormat="1" ht="21" thickBot="1">
      <c r="A61" s="260" t="s">
        <v>351</v>
      </c>
      <c r="B61" s="1106">
        <f aca="true" t="shared" si="18" ref="B61:O61">+B59-B60</f>
        <v>-8.906000000000404</v>
      </c>
      <c r="C61" s="261">
        <f t="shared" si="18"/>
        <v>552.9375691226123</v>
      </c>
      <c r="D61" s="261">
        <f t="shared" si="18"/>
        <v>713.6303662009668</v>
      </c>
      <c r="E61" s="261">
        <f t="shared" si="18"/>
        <v>154.4515149684603</v>
      </c>
      <c r="F61" s="261">
        <f t="shared" si="18"/>
        <v>-24.46060888291754</v>
      </c>
      <c r="G61" s="261">
        <f t="shared" si="18"/>
        <v>12.62843975313541</v>
      </c>
      <c r="H61" s="261">
        <f t="shared" si="18"/>
        <v>-45.52799887237222</v>
      </c>
      <c r="I61" s="261">
        <f t="shared" si="18"/>
        <v>-5.2453720519268785</v>
      </c>
      <c r="J61" s="261">
        <f t="shared" si="18"/>
        <v>-4.223586470820475</v>
      </c>
      <c r="K61" s="1156"/>
      <c r="L61" s="261">
        <f t="shared" si="18"/>
        <v>800.2527546445308</v>
      </c>
      <c r="M61" s="261">
        <f t="shared" si="18"/>
        <v>-176.50130031404683</v>
      </c>
      <c r="N61" s="261">
        <f t="shared" si="18"/>
        <v>-69.81388520787118</v>
      </c>
      <c r="O61" s="262">
        <f t="shared" si="18"/>
        <v>-247.315185521918</v>
      </c>
      <c r="P61" s="263"/>
    </row>
    <row r="62" spans="1:15" s="264" customFormat="1" ht="21" thickBot="1">
      <c r="A62" s="265" t="s">
        <v>354</v>
      </c>
      <c r="B62" s="266">
        <f aca="true" t="shared" si="19" ref="B62:O62">+B59/B60*100</f>
        <v>99.32359510795058</v>
      </c>
      <c r="C62" s="266">
        <f t="shared" si="19"/>
        <v>102.13119124734095</v>
      </c>
      <c r="D62" s="266">
        <f t="shared" si="19"/>
        <v>104.36417787549514</v>
      </c>
      <c r="E62" s="266">
        <f t="shared" si="19"/>
        <v>103.95117715447584</v>
      </c>
      <c r="F62" s="266">
        <f t="shared" si="19"/>
        <v>95.35851823853557</v>
      </c>
      <c r="G62" s="266">
        <f t="shared" si="19"/>
        <v>105.51460251228622</v>
      </c>
      <c r="H62" s="266">
        <f t="shared" si="19"/>
        <v>94.81457871613073</v>
      </c>
      <c r="I62" s="266">
        <f t="shared" si="19"/>
        <v>91.67401261598908</v>
      </c>
      <c r="J62" s="266">
        <f t="shared" si="19"/>
        <v>83.1056541167181</v>
      </c>
      <c r="K62" s="1157"/>
      <c r="L62" s="266">
        <f t="shared" si="19"/>
        <v>103.64015991013706</v>
      </c>
      <c r="M62" s="266">
        <f t="shared" si="19"/>
        <v>91.3775622709308</v>
      </c>
      <c r="N62" s="266">
        <f t="shared" si="19"/>
        <v>96.35055487674484</v>
      </c>
      <c r="O62" s="267">
        <f t="shared" si="19"/>
        <v>93.75624373840147</v>
      </c>
    </row>
    <row r="63" spans="1:15" s="842" customFormat="1" ht="34.5" thickBot="1">
      <c r="A63" s="839" t="s">
        <v>233</v>
      </c>
      <c r="B63" s="840"/>
      <c r="C63" s="840"/>
      <c r="D63" s="840"/>
      <c r="E63" s="840"/>
      <c r="F63" s="840"/>
      <c r="G63" s="840"/>
      <c r="H63" s="840"/>
      <c r="I63" s="840"/>
      <c r="J63" s="840"/>
      <c r="K63" s="1159"/>
      <c r="L63" s="840"/>
      <c r="M63" s="840"/>
      <c r="N63" s="840"/>
      <c r="O63" s="841"/>
    </row>
    <row r="64" spans="1:16" s="846" customFormat="1" ht="20.25">
      <c r="A64" s="252" t="s">
        <v>356</v>
      </c>
      <c r="B64" s="1110">
        <v>945.7989999999999</v>
      </c>
      <c r="C64" s="843">
        <v>25697.9694769537</v>
      </c>
      <c r="D64" s="843">
        <v>17743.731842953246</v>
      </c>
      <c r="E64" s="843">
        <v>4327.299546027574</v>
      </c>
      <c r="F64" s="843">
        <v>417.23585032337746</v>
      </c>
      <c r="G64" s="843">
        <v>81.10118182263533</v>
      </c>
      <c r="H64" s="843">
        <v>272.063355956181</v>
      </c>
      <c r="I64" s="843">
        <v>14.659386754831983</v>
      </c>
      <c r="J64" s="843">
        <v>15.102662757449876</v>
      </c>
      <c r="K64" s="1154">
        <v>2.3014932348205064</v>
      </c>
      <c r="L64" s="843">
        <v>22873.495319830115</v>
      </c>
      <c r="M64" s="843">
        <v>1781.3895094694192</v>
      </c>
      <c r="N64" s="843">
        <v>1043.0846476541703</v>
      </c>
      <c r="O64" s="844">
        <v>2824.4741571235895</v>
      </c>
      <c r="P64" s="845"/>
    </row>
    <row r="65" spans="1:16" s="846" customFormat="1" ht="20.25">
      <c r="A65" s="772" t="s">
        <v>319</v>
      </c>
      <c r="B65" s="1111">
        <v>977.757</v>
      </c>
      <c r="C65" s="847">
        <v>24780</v>
      </c>
      <c r="D65" s="847">
        <v>16979</v>
      </c>
      <c r="E65" s="847">
        <v>4198</v>
      </c>
      <c r="F65" s="847">
        <v>411</v>
      </c>
      <c r="G65" s="847">
        <v>77</v>
      </c>
      <c r="H65" s="847">
        <v>332</v>
      </c>
      <c r="I65" s="847">
        <v>21</v>
      </c>
      <c r="J65" s="847">
        <v>11</v>
      </c>
      <c r="K65" s="1155"/>
      <c r="L65" s="847">
        <v>22028</v>
      </c>
      <c r="M65" s="847">
        <v>2005</v>
      </c>
      <c r="N65" s="847">
        <v>747</v>
      </c>
      <c r="O65" s="848">
        <v>2752</v>
      </c>
      <c r="P65" s="849"/>
    </row>
    <row r="66" spans="1:16" s="853" customFormat="1" ht="21" thickBot="1">
      <c r="A66" s="260" t="s">
        <v>351</v>
      </c>
      <c r="B66" s="1112">
        <f aca="true" t="shared" si="20" ref="B66:O66">+B64-B65</f>
        <v>-31.958000000000084</v>
      </c>
      <c r="C66" s="850">
        <f t="shared" si="20"/>
        <v>917.9694769537018</v>
      </c>
      <c r="D66" s="850">
        <f t="shared" si="20"/>
        <v>764.7318429532461</v>
      </c>
      <c r="E66" s="850">
        <f t="shared" si="20"/>
        <v>129.29954602757425</v>
      </c>
      <c r="F66" s="850">
        <f t="shared" si="20"/>
        <v>6.235850323377463</v>
      </c>
      <c r="G66" s="850">
        <f t="shared" si="20"/>
        <v>4.101181822635326</v>
      </c>
      <c r="H66" s="850">
        <f t="shared" si="20"/>
        <v>-59.936644043819</v>
      </c>
      <c r="I66" s="850">
        <f t="shared" si="20"/>
        <v>-6.340613245168017</v>
      </c>
      <c r="J66" s="850">
        <f t="shared" si="20"/>
        <v>4.102662757449876</v>
      </c>
      <c r="K66" s="1156"/>
      <c r="L66" s="850">
        <f t="shared" si="20"/>
        <v>845.4953198301155</v>
      </c>
      <c r="M66" s="850">
        <f t="shared" si="20"/>
        <v>-223.61049053058082</v>
      </c>
      <c r="N66" s="850">
        <f t="shared" si="20"/>
        <v>296.08464765417034</v>
      </c>
      <c r="O66" s="851">
        <f t="shared" si="20"/>
        <v>72.47415712358952</v>
      </c>
      <c r="P66" s="852"/>
    </row>
    <row r="67" spans="1:15" s="853" customFormat="1" ht="21" thickBot="1">
      <c r="A67" s="265" t="s">
        <v>354</v>
      </c>
      <c r="B67" s="854">
        <f aca="true" t="shared" si="21" ref="B67:O67">+B64/B65*100</f>
        <v>96.73149872616611</v>
      </c>
      <c r="C67" s="854">
        <f t="shared" si="21"/>
        <v>103.70447730812631</v>
      </c>
      <c r="D67" s="854">
        <f t="shared" si="21"/>
        <v>104.50398635345573</v>
      </c>
      <c r="E67" s="854">
        <f t="shared" si="21"/>
        <v>103.08002729937051</v>
      </c>
      <c r="F67" s="854">
        <f t="shared" si="21"/>
        <v>101.51723852150303</v>
      </c>
      <c r="G67" s="854">
        <f t="shared" si="21"/>
        <v>105.32621015926667</v>
      </c>
      <c r="H67" s="854">
        <f t="shared" si="21"/>
        <v>81.94679396270513</v>
      </c>
      <c r="I67" s="854">
        <f t="shared" si="21"/>
        <v>69.80660359443802</v>
      </c>
      <c r="J67" s="854">
        <f t="shared" si="21"/>
        <v>137.29693415863525</v>
      </c>
      <c r="K67" s="1157"/>
      <c r="L67" s="854">
        <f t="shared" si="21"/>
        <v>103.83827546681547</v>
      </c>
      <c r="M67" s="854">
        <f t="shared" si="21"/>
        <v>88.84735708076904</v>
      </c>
      <c r="N67" s="854">
        <f t="shared" si="21"/>
        <v>139.63649901662254</v>
      </c>
      <c r="O67" s="855">
        <f t="shared" si="21"/>
        <v>102.6335086164095</v>
      </c>
    </row>
    <row r="68" spans="1:15" s="842" customFormat="1" ht="34.5" thickBot="1">
      <c r="A68" s="839" t="s">
        <v>247</v>
      </c>
      <c r="B68" s="840"/>
      <c r="C68" s="840"/>
      <c r="D68" s="840"/>
      <c r="E68" s="840"/>
      <c r="F68" s="840"/>
      <c r="G68" s="840"/>
      <c r="H68" s="840"/>
      <c r="I68" s="840"/>
      <c r="J68" s="840"/>
      <c r="K68" s="1159"/>
      <c r="L68" s="840"/>
      <c r="M68" s="840"/>
      <c r="N68" s="840"/>
      <c r="O68" s="841"/>
    </row>
    <row r="69" spans="1:16" s="846" customFormat="1" ht="20.25">
      <c r="A69" s="252" t="s">
        <v>356</v>
      </c>
      <c r="B69" s="1110">
        <v>850.0900000000001</v>
      </c>
      <c r="C69" s="843">
        <v>21140.104773220086</v>
      </c>
      <c r="D69" s="843">
        <v>14278.990753920161</v>
      </c>
      <c r="E69" s="843">
        <v>3336.4735890709585</v>
      </c>
      <c r="F69" s="843">
        <v>317.81389813627567</v>
      </c>
      <c r="G69" s="843">
        <v>574.5099538480238</v>
      </c>
      <c r="H69" s="843">
        <v>46.44851329467075</v>
      </c>
      <c r="I69" s="843">
        <v>5.312574746987573</v>
      </c>
      <c r="J69" s="843">
        <v>40.201821767891225</v>
      </c>
      <c r="K69" s="1154">
        <v>0</v>
      </c>
      <c r="L69" s="843">
        <v>18599.751104784973</v>
      </c>
      <c r="M69" s="843">
        <v>981.9962200080771</v>
      </c>
      <c r="N69" s="843">
        <v>1558.3574484270282</v>
      </c>
      <c r="O69" s="844">
        <v>2540.353668435105</v>
      </c>
      <c r="P69" s="845"/>
    </row>
    <row r="70" spans="1:16" s="256" customFormat="1" ht="20.25">
      <c r="A70" s="772" t="s">
        <v>319</v>
      </c>
      <c r="B70" s="1105">
        <v>875.644</v>
      </c>
      <c r="C70" s="773">
        <v>19851</v>
      </c>
      <c r="D70" s="773">
        <v>13216</v>
      </c>
      <c r="E70" s="773">
        <v>3190</v>
      </c>
      <c r="F70" s="773">
        <v>320</v>
      </c>
      <c r="G70" s="773">
        <v>577</v>
      </c>
      <c r="H70" s="773">
        <v>18</v>
      </c>
      <c r="I70" s="773">
        <v>11</v>
      </c>
      <c r="J70" s="773">
        <v>32</v>
      </c>
      <c r="K70" s="1155"/>
      <c r="L70" s="773">
        <v>17363</v>
      </c>
      <c r="M70" s="773">
        <v>1183</v>
      </c>
      <c r="N70" s="773">
        <v>1305</v>
      </c>
      <c r="O70" s="774">
        <v>2488</v>
      </c>
      <c r="P70" s="775"/>
    </row>
    <row r="71" spans="1:16" s="264" customFormat="1" ht="21" thickBot="1">
      <c r="A71" s="260" t="s">
        <v>351</v>
      </c>
      <c r="B71" s="1106">
        <f aca="true" t="shared" si="22" ref="B71:O71">+B69-B70</f>
        <v>-25.55399999999986</v>
      </c>
      <c r="C71" s="261">
        <f t="shared" si="22"/>
        <v>1289.104773220086</v>
      </c>
      <c r="D71" s="261">
        <f t="shared" si="22"/>
        <v>1062.9907539201613</v>
      </c>
      <c r="E71" s="261">
        <f t="shared" si="22"/>
        <v>146.4735890709585</v>
      </c>
      <c r="F71" s="261">
        <f t="shared" si="22"/>
        <v>-2.186101863724332</v>
      </c>
      <c r="G71" s="261">
        <f t="shared" si="22"/>
        <v>-2.4900461519762302</v>
      </c>
      <c r="H71" s="261">
        <f t="shared" si="22"/>
        <v>28.448513294670747</v>
      </c>
      <c r="I71" s="261">
        <f t="shared" si="22"/>
        <v>-5.687425253012427</v>
      </c>
      <c r="J71" s="261">
        <f t="shared" si="22"/>
        <v>8.201821767891225</v>
      </c>
      <c r="K71" s="1156"/>
      <c r="L71" s="261">
        <f t="shared" si="22"/>
        <v>1236.751104784973</v>
      </c>
      <c r="M71" s="261">
        <f t="shared" si="22"/>
        <v>-201.0037799919229</v>
      </c>
      <c r="N71" s="261">
        <f t="shared" si="22"/>
        <v>253.3574484270282</v>
      </c>
      <c r="O71" s="262">
        <f t="shared" si="22"/>
        <v>52.35366843510519</v>
      </c>
      <c r="P71" s="263"/>
    </row>
    <row r="72" spans="1:15" s="264" customFormat="1" ht="21" thickBot="1">
      <c r="A72" s="265" t="s">
        <v>354</v>
      </c>
      <c r="B72" s="266">
        <f aca="true" t="shared" si="23" ref="B72:O72">+B69/B70*100</f>
        <v>97.08169073276356</v>
      </c>
      <c r="C72" s="266">
        <f t="shared" si="23"/>
        <v>106.49390344677894</v>
      </c>
      <c r="D72" s="266">
        <f t="shared" si="23"/>
        <v>108.04321091041285</v>
      </c>
      <c r="E72" s="266">
        <f t="shared" si="23"/>
        <v>104.59164856021815</v>
      </c>
      <c r="F72" s="266">
        <f t="shared" si="23"/>
        <v>99.31684316758614</v>
      </c>
      <c r="G72" s="266">
        <f t="shared" si="23"/>
        <v>99.5684495403854</v>
      </c>
      <c r="H72" s="266">
        <f t="shared" si="23"/>
        <v>258.04729608150416</v>
      </c>
      <c r="I72" s="266">
        <f t="shared" si="23"/>
        <v>48.29613406352339</v>
      </c>
      <c r="J72" s="266">
        <f t="shared" si="23"/>
        <v>125.63069302466008</v>
      </c>
      <c r="K72" s="1157"/>
      <c r="L72" s="266">
        <f t="shared" si="23"/>
        <v>107.12291139080212</v>
      </c>
      <c r="M72" s="266">
        <f t="shared" si="23"/>
        <v>83.00897886796932</v>
      </c>
      <c r="N72" s="266">
        <f t="shared" si="23"/>
        <v>119.41436386414009</v>
      </c>
      <c r="O72" s="267">
        <f t="shared" si="23"/>
        <v>102.10424712359747</v>
      </c>
    </row>
    <row r="73" spans="1:15" s="274" customFormat="1" ht="34.5" thickBot="1">
      <c r="A73" s="268" t="s">
        <v>246</v>
      </c>
      <c r="B73" s="272"/>
      <c r="C73" s="272"/>
      <c r="D73" s="272"/>
      <c r="E73" s="272"/>
      <c r="F73" s="272"/>
      <c r="G73" s="272"/>
      <c r="H73" s="272"/>
      <c r="I73" s="272"/>
      <c r="J73" s="272"/>
      <c r="K73" s="1159"/>
      <c r="L73" s="272"/>
      <c r="M73" s="272"/>
      <c r="N73" s="272"/>
      <c r="O73" s="273"/>
    </row>
    <row r="74" spans="1:16" s="256" customFormat="1" ht="20.25">
      <c r="A74" s="252" t="s">
        <v>356</v>
      </c>
      <c r="B74" s="1104">
        <v>7100.955000000006</v>
      </c>
      <c r="C74" s="253">
        <v>24840.63819584829</v>
      </c>
      <c r="D74" s="253">
        <v>16055.389298575552</v>
      </c>
      <c r="E74" s="253">
        <v>3973.305069529382</v>
      </c>
      <c r="F74" s="253">
        <v>515.3728266127583</v>
      </c>
      <c r="G74" s="253">
        <v>828.0376137200324</v>
      </c>
      <c r="H74" s="253">
        <v>243.75444335773585</v>
      </c>
      <c r="I74" s="253">
        <v>17.092454465631718</v>
      </c>
      <c r="J74" s="253">
        <v>57.23599853822475</v>
      </c>
      <c r="K74" s="1154">
        <v>0</v>
      </c>
      <c r="L74" s="253">
        <v>21690.187704799315</v>
      </c>
      <c r="M74" s="253">
        <v>1413.48852607384</v>
      </c>
      <c r="N74" s="253">
        <v>1736.9619649751323</v>
      </c>
      <c r="O74" s="254">
        <v>3150.450491048972</v>
      </c>
      <c r="P74" s="255"/>
    </row>
    <row r="75" spans="1:16" s="256" customFormat="1" ht="20.25">
      <c r="A75" s="772" t="s">
        <v>319</v>
      </c>
      <c r="B75" s="1105">
        <v>7340.307</v>
      </c>
      <c r="C75" s="773">
        <v>24331</v>
      </c>
      <c r="D75" s="773">
        <v>15509</v>
      </c>
      <c r="E75" s="773">
        <v>3861</v>
      </c>
      <c r="F75" s="773">
        <v>512</v>
      </c>
      <c r="G75" s="773">
        <v>837</v>
      </c>
      <c r="H75" s="773">
        <v>287</v>
      </c>
      <c r="I75" s="773">
        <v>18</v>
      </c>
      <c r="J75" s="773">
        <v>52</v>
      </c>
      <c r="K75" s="1155"/>
      <c r="L75" s="773">
        <v>21076</v>
      </c>
      <c r="M75" s="773">
        <v>1595</v>
      </c>
      <c r="N75" s="773">
        <v>1660</v>
      </c>
      <c r="O75" s="774">
        <v>3254</v>
      </c>
      <c r="P75" s="775"/>
    </row>
    <row r="76" spans="1:16" s="264" customFormat="1" ht="21" thickBot="1">
      <c r="A76" s="260" t="s">
        <v>351</v>
      </c>
      <c r="B76" s="1106">
        <f aca="true" t="shared" si="24" ref="B76:O76">+B74-B75</f>
        <v>-239.3519999999935</v>
      </c>
      <c r="C76" s="261">
        <f t="shared" si="24"/>
        <v>509.6381958482889</v>
      </c>
      <c r="D76" s="261">
        <f t="shared" si="24"/>
        <v>546.389298575552</v>
      </c>
      <c r="E76" s="261">
        <f t="shared" si="24"/>
        <v>112.30506952938185</v>
      </c>
      <c r="F76" s="261">
        <f t="shared" si="24"/>
        <v>3.372826612758331</v>
      </c>
      <c r="G76" s="261">
        <f t="shared" si="24"/>
        <v>-8.962386279967632</v>
      </c>
      <c r="H76" s="261">
        <f t="shared" si="24"/>
        <v>-43.24555664226415</v>
      </c>
      <c r="I76" s="261">
        <f t="shared" si="24"/>
        <v>-0.9075455343682819</v>
      </c>
      <c r="J76" s="261">
        <f t="shared" si="24"/>
        <v>5.235998538224749</v>
      </c>
      <c r="K76" s="1156"/>
      <c r="L76" s="261">
        <f t="shared" si="24"/>
        <v>614.1877047993148</v>
      </c>
      <c r="M76" s="261">
        <f t="shared" si="24"/>
        <v>-181.51147392616008</v>
      </c>
      <c r="N76" s="261">
        <f t="shared" si="24"/>
        <v>76.96196497513233</v>
      </c>
      <c r="O76" s="262">
        <f t="shared" si="24"/>
        <v>-103.5495089510282</v>
      </c>
      <c r="P76" s="263"/>
    </row>
    <row r="77" spans="1:15" s="264" customFormat="1" ht="21" thickBot="1">
      <c r="A77" s="265" t="s">
        <v>354</v>
      </c>
      <c r="B77" s="266">
        <f aca="true" t="shared" si="25" ref="B77:O77">+B74/B75*100</f>
        <v>96.73920995402517</v>
      </c>
      <c r="C77" s="266">
        <f t="shared" si="25"/>
        <v>102.09460439705845</v>
      </c>
      <c r="D77" s="266">
        <f t="shared" si="25"/>
        <v>103.52304660890807</v>
      </c>
      <c r="E77" s="266">
        <f t="shared" si="25"/>
        <v>102.9087042095152</v>
      </c>
      <c r="F77" s="266">
        <f t="shared" si="25"/>
        <v>100.65875519780437</v>
      </c>
      <c r="G77" s="266">
        <f t="shared" si="25"/>
        <v>98.9292250561568</v>
      </c>
      <c r="H77" s="266">
        <f t="shared" si="25"/>
        <v>84.9318617971205</v>
      </c>
      <c r="I77" s="266">
        <f t="shared" si="25"/>
        <v>94.95808036462066</v>
      </c>
      <c r="J77" s="266">
        <f t="shared" si="25"/>
        <v>110.06922795812453</v>
      </c>
      <c r="K77" s="1157"/>
      <c r="L77" s="266">
        <f t="shared" si="25"/>
        <v>102.91415688365588</v>
      </c>
      <c r="M77" s="266">
        <f t="shared" si="25"/>
        <v>88.61997028676112</v>
      </c>
      <c r="N77" s="266">
        <f t="shared" si="25"/>
        <v>104.63626295030917</v>
      </c>
      <c r="O77" s="267">
        <f t="shared" si="25"/>
        <v>96.81777784416016</v>
      </c>
    </row>
    <row r="78" spans="1:15" s="274" customFormat="1" ht="34.5" thickBot="1">
      <c r="A78" s="268" t="s">
        <v>104</v>
      </c>
      <c r="B78" s="272"/>
      <c r="C78" s="272"/>
      <c r="D78" s="272"/>
      <c r="E78" s="272"/>
      <c r="F78" s="272"/>
      <c r="G78" s="272"/>
      <c r="H78" s="272"/>
      <c r="I78" s="272"/>
      <c r="J78" s="272"/>
      <c r="K78" s="1159"/>
      <c r="L78" s="272"/>
      <c r="M78" s="272"/>
      <c r="N78" s="272"/>
      <c r="O78" s="273"/>
    </row>
    <row r="79" spans="1:16" s="256" customFormat="1" ht="20.25">
      <c r="A79" s="252" t="s">
        <v>356</v>
      </c>
      <c r="B79" s="1104">
        <v>362.13900000000007</v>
      </c>
      <c r="C79" s="253">
        <v>26893.117007557878</v>
      </c>
      <c r="D79" s="253">
        <v>18029.668626319355</v>
      </c>
      <c r="E79" s="253">
        <v>4258.969622161656</v>
      </c>
      <c r="F79" s="253">
        <v>447.91778847348644</v>
      </c>
      <c r="G79" s="253">
        <v>835.5300036726227</v>
      </c>
      <c r="H79" s="253">
        <v>46.60480275989789</v>
      </c>
      <c r="I79" s="253">
        <v>11.740197364363775</v>
      </c>
      <c r="J79" s="253">
        <v>40.91706959666499</v>
      </c>
      <c r="K79" s="1154">
        <v>0</v>
      </c>
      <c r="L79" s="253">
        <v>23671.348110348044</v>
      </c>
      <c r="M79" s="253">
        <v>1566.4298331119637</v>
      </c>
      <c r="N79" s="253">
        <v>1655.3390640978553</v>
      </c>
      <c r="O79" s="254">
        <v>3221.768897209819</v>
      </c>
      <c r="P79" s="255"/>
    </row>
    <row r="80" spans="1:16" s="256" customFormat="1" ht="20.25">
      <c r="A80" s="772" t="s">
        <v>319</v>
      </c>
      <c r="B80" s="1105">
        <v>342.585</v>
      </c>
      <c r="C80" s="773">
        <v>25260</v>
      </c>
      <c r="D80" s="773">
        <v>16929</v>
      </c>
      <c r="E80" s="773">
        <v>4049</v>
      </c>
      <c r="F80" s="773">
        <v>401</v>
      </c>
      <c r="G80" s="773">
        <v>872</v>
      </c>
      <c r="H80" s="773">
        <v>5</v>
      </c>
      <c r="I80" s="773">
        <v>15</v>
      </c>
      <c r="J80" s="773">
        <v>29</v>
      </c>
      <c r="K80" s="1155"/>
      <c r="L80" s="773">
        <v>22300</v>
      </c>
      <c r="M80" s="773">
        <v>1655</v>
      </c>
      <c r="N80" s="773">
        <v>1305</v>
      </c>
      <c r="O80" s="774">
        <v>2959</v>
      </c>
      <c r="P80" s="775"/>
    </row>
    <row r="81" spans="1:16" s="264" customFormat="1" ht="21" thickBot="1">
      <c r="A81" s="260" t="s">
        <v>351</v>
      </c>
      <c r="B81" s="1106">
        <f aca="true" t="shared" si="26" ref="B81:O81">+B79-B80</f>
        <v>19.554000000000087</v>
      </c>
      <c r="C81" s="261">
        <f t="shared" si="26"/>
        <v>1633.1170075578775</v>
      </c>
      <c r="D81" s="261">
        <f t="shared" si="26"/>
        <v>1100.668626319355</v>
      </c>
      <c r="E81" s="261">
        <f t="shared" si="26"/>
        <v>209.96962216165593</v>
      </c>
      <c r="F81" s="261">
        <f t="shared" si="26"/>
        <v>46.91778847348644</v>
      </c>
      <c r="G81" s="261">
        <f t="shared" si="26"/>
        <v>-36.46999632737732</v>
      </c>
      <c r="H81" s="261">
        <f t="shared" si="26"/>
        <v>41.60480275989789</v>
      </c>
      <c r="I81" s="261">
        <f t="shared" si="26"/>
        <v>-3.259802635636225</v>
      </c>
      <c r="J81" s="261">
        <f t="shared" si="26"/>
        <v>11.917069596664987</v>
      </c>
      <c r="K81" s="1156"/>
      <c r="L81" s="261">
        <f t="shared" si="26"/>
        <v>1371.3481103480444</v>
      </c>
      <c r="M81" s="261">
        <f t="shared" si="26"/>
        <v>-88.57016688803628</v>
      </c>
      <c r="N81" s="261">
        <f t="shared" si="26"/>
        <v>350.33906409785527</v>
      </c>
      <c r="O81" s="262">
        <f t="shared" si="26"/>
        <v>262.768897209819</v>
      </c>
      <c r="P81" s="263"/>
    </row>
    <row r="82" spans="1:15" s="264" customFormat="1" ht="21" thickBot="1">
      <c r="A82" s="265" t="s">
        <v>354</v>
      </c>
      <c r="B82" s="266">
        <f aca="true" t="shared" si="27" ref="B82:O82">+B79/B80*100</f>
        <v>105.70778055081223</v>
      </c>
      <c r="C82" s="266">
        <f t="shared" si="27"/>
        <v>106.46522964195518</v>
      </c>
      <c r="D82" s="266">
        <f t="shared" si="27"/>
        <v>106.50167538731972</v>
      </c>
      <c r="E82" s="266">
        <f t="shared" si="27"/>
        <v>105.18571553869242</v>
      </c>
      <c r="F82" s="266">
        <f t="shared" si="27"/>
        <v>111.7001966268046</v>
      </c>
      <c r="G82" s="266">
        <f t="shared" si="27"/>
        <v>95.81766097163104</v>
      </c>
      <c r="H82" s="266">
        <f t="shared" si="27"/>
        <v>932.0960551979578</v>
      </c>
      <c r="I82" s="266">
        <f t="shared" si="27"/>
        <v>78.26798242909183</v>
      </c>
      <c r="J82" s="266">
        <f t="shared" si="27"/>
        <v>141.09334343677583</v>
      </c>
      <c r="K82" s="1157"/>
      <c r="L82" s="266">
        <f t="shared" si="27"/>
        <v>106.14954309573115</v>
      </c>
      <c r="M82" s="266">
        <f t="shared" si="27"/>
        <v>94.6483282847108</v>
      </c>
      <c r="N82" s="266">
        <f t="shared" si="27"/>
        <v>126.8459052948548</v>
      </c>
      <c r="O82" s="267">
        <f t="shared" si="27"/>
        <v>108.88032771915577</v>
      </c>
    </row>
    <row r="83" spans="1:15" s="274" customFormat="1" ht="34.5" thickBot="1">
      <c r="A83" s="268" t="s">
        <v>245</v>
      </c>
      <c r="B83" s="272"/>
      <c r="C83" s="272"/>
      <c r="D83" s="272"/>
      <c r="E83" s="272"/>
      <c r="F83" s="272"/>
      <c r="G83" s="272"/>
      <c r="H83" s="272"/>
      <c r="I83" s="272"/>
      <c r="J83" s="272"/>
      <c r="K83" s="1159"/>
      <c r="L83" s="272"/>
      <c r="M83" s="272"/>
      <c r="N83" s="272"/>
      <c r="O83" s="273"/>
    </row>
    <row r="84" spans="1:16" s="256" customFormat="1" ht="20.25">
      <c r="A84" s="252" t="s">
        <v>356</v>
      </c>
      <c r="B84" s="1104">
        <v>2155.406000000001</v>
      </c>
      <c r="C84" s="253">
        <v>23972.97241602434</v>
      </c>
      <c r="D84" s="253">
        <v>15500.21612324236</v>
      </c>
      <c r="E84" s="253">
        <v>3891.5901458936255</v>
      </c>
      <c r="F84" s="253">
        <v>482.20385548399383</v>
      </c>
      <c r="G84" s="253">
        <v>697.6281576030992</v>
      </c>
      <c r="H84" s="253">
        <v>265.2432612077104</v>
      </c>
      <c r="I84" s="253">
        <v>17.083479090868874</v>
      </c>
      <c r="J84" s="253">
        <v>54.173823091024744</v>
      </c>
      <c r="K84" s="1154">
        <v>2.810414062748889</v>
      </c>
      <c r="L84" s="253">
        <v>20910.949259675435</v>
      </c>
      <c r="M84" s="253">
        <v>1462.861714529265</v>
      </c>
      <c r="N84" s="253">
        <v>1599.161441819623</v>
      </c>
      <c r="O84" s="254">
        <v>3062.0231563488874</v>
      </c>
      <c r="P84" s="255"/>
    </row>
    <row r="85" spans="1:16" s="256" customFormat="1" ht="20.25">
      <c r="A85" s="772" t="s">
        <v>319</v>
      </c>
      <c r="B85" s="1105">
        <v>2209.869</v>
      </c>
      <c r="C85" s="773">
        <v>23599</v>
      </c>
      <c r="D85" s="773">
        <v>14958</v>
      </c>
      <c r="E85" s="773">
        <v>3774</v>
      </c>
      <c r="F85" s="773">
        <v>475</v>
      </c>
      <c r="G85" s="773">
        <v>677</v>
      </c>
      <c r="H85" s="773">
        <v>278</v>
      </c>
      <c r="I85" s="773">
        <v>34</v>
      </c>
      <c r="J85" s="773">
        <v>65</v>
      </c>
      <c r="K85" s="1155"/>
      <c r="L85" s="773">
        <v>20262</v>
      </c>
      <c r="M85" s="773">
        <v>1612</v>
      </c>
      <c r="N85" s="773">
        <v>1724</v>
      </c>
      <c r="O85" s="774">
        <v>3336</v>
      </c>
      <c r="P85" s="775"/>
    </row>
    <row r="86" spans="1:16" s="264" customFormat="1" ht="21" thickBot="1">
      <c r="A86" s="260" t="s">
        <v>351</v>
      </c>
      <c r="B86" s="1106">
        <f aca="true" t="shared" si="28" ref="B86:O86">+B84-B85</f>
        <v>-54.46299999999928</v>
      </c>
      <c r="C86" s="261">
        <f t="shared" si="28"/>
        <v>373.9724160243386</v>
      </c>
      <c r="D86" s="261">
        <f t="shared" si="28"/>
        <v>542.2161232423605</v>
      </c>
      <c r="E86" s="261">
        <f t="shared" si="28"/>
        <v>117.5901458936255</v>
      </c>
      <c r="F86" s="261">
        <f t="shared" si="28"/>
        <v>7.203855483993834</v>
      </c>
      <c r="G86" s="261">
        <f t="shared" si="28"/>
        <v>20.628157603099226</v>
      </c>
      <c r="H86" s="261">
        <f t="shared" si="28"/>
        <v>-12.756738792289582</v>
      </c>
      <c r="I86" s="261">
        <f t="shared" si="28"/>
        <v>-16.916520909131126</v>
      </c>
      <c r="J86" s="261">
        <f t="shared" si="28"/>
        <v>-10.826176908975256</v>
      </c>
      <c r="K86" s="1156"/>
      <c r="L86" s="261">
        <f t="shared" si="28"/>
        <v>648.9492596754353</v>
      </c>
      <c r="M86" s="261">
        <f t="shared" si="28"/>
        <v>-149.1382854707349</v>
      </c>
      <c r="N86" s="261">
        <f t="shared" si="28"/>
        <v>-124.83855818037705</v>
      </c>
      <c r="O86" s="262">
        <f t="shared" si="28"/>
        <v>-273.97684365111263</v>
      </c>
      <c r="P86" s="263"/>
    </row>
    <row r="87" spans="1:15" s="264" customFormat="1" ht="21" thickBot="1">
      <c r="A87" s="265" t="s">
        <v>354</v>
      </c>
      <c r="B87" s="266">
        <f aca="true" t="shared" si="29" ref="B87:O87">+B84/B85*100</f>
        <v>97.53546477189376</v>
      </c>
      <c r="C87" s="266">
        <f t="shared" si="29"/>
        <v>101.5846960295959</v>
      </c>
      <c r="D87" s="266">
        <f t="shared" si="29"/>
        <v>103.62492394198664</v>
      </c>
      <c r="E87" s="266">
        <f t="shared" si="29"/>
        <v>103.11579612860693</v>
      </c>
      <c r="F87" s="266">
        <f t="shared" si="29"/>
        <v>101.516601154525</v>
      </c>
      <c r="G87" s="266">
        <f t="shared" si="29"/>
        <v>103.046995214638</v>
      </c>
      <c r="H87" s="266">
        <f t="shared" si="29"/>
        <v>95.41124503874475</v>
      </c>
      <c r="I87" s="266">
        <f t="shared" si="29"/>
        <v>50.24552673784963</v>
      </c>
      <c r="J87" s="266">
        <f t="shared" si="29"/>
        <v>83.34434321696115</v>
      </c>
      <c r="K87" s="1157"/>
      <c r="L87" s="266">
        <f t="shared" si="29"/>
        <v>103.20278975261787</v>
      </c>
      <c r="M87" s="266">
        <f t="shared" si="29"/>
        <v>90.74824531819262</v>
      </c>
      <c r="N87" s="266">
        <f t="shared" si="29"/>
        <v>92.75878432828439</v>
      </c>
      <c r="O87" s="267">
        <f t="shared" si="29"/>
        <v>91.78726487856378</v>
      </c>
    </row>
    <row r="88" spans="1:15" s="746" customFormat="1" ht="34.5" thickBot="1">
      <c r="A88" s="743" t="s">
        <v>244</v>
      </c>
      <c r="B88" s="744"/>
      <c r="C88" s="744"/>
      <c r="D88" s="744"/>
      <c r="E88" s="744"/>
      <c r="F88" s="744"/>
      <c r="G88" s="744"/>
      <c r="H88" s="744"/>
      <c r="I88" s="744"/>
      <c r="J88" s="744"/>
      <c r="K88" s="1160"/>
      <c r="L88" s="744"/>
      <c r="M88" s="744"/>
      <c r="N88" s="744"/>
      <c r="O88" s="745"/>
    </row>
    <row r="89" spans="1:16" s="750" customFormat="1" ht="20.25">
      <c r="A89" s="252" t="s">
        <v>356</v>
      </c>
      <c r="B89" s="1113">
        <v>629.285</v>
      </c>
      <c r="C89" s="747">
        <v>18325.52566272304</v>
      </c>
      <c r="D89" s="747">
        <v>12394.460909338908</v>
      </c>
      <c r="E89" s="747">
        <v>2588.090716712883</v>
      </c>
      <c r="F89" s="747">
        <v>268.29099692508163</v>
      </c>
      <c r="G89" s="747">
        <v>381.91691099157504</v>
      </c>
      <c r="H89" s="747">
        <v>32.26929504649457</v>
      </c>
      <c r="I89" s="747">
        <v>55.394482097406836</v>
      </c>
      <c r="J89" s="747">
        <v>463.7906512947235</v>
      </c>
      <c r="K89" s="1161">
        <v>0</v>
      </c>
      <c r="L89" s="747">
        <v>16184.213962407075</v>
      </c>
      <c r="M89" s="747">
        <v>995.0966838025166</v>
      </c>
      <c r="N89" s="747">
        <v>1146.2150165134503</v>
      </c>
      <c r="O89" s="748">
        <v>2141.311700315967</v>
      </c>
      <c r="P89" s="749"/>
    </row>
    <row r="90" spans="1:16" s="750" customFormat="1" ht="20.25">
      <c r="A90" s="772" t="s">
        <v>319</v>
      </c>
      <c r="B90" s="1114">
        <v>652.484</v>
      </c>
      <c r="C90" s="751">
        <v>17849</v>
      </c>
      <c r="D90" s="751">
        <v>12090</v>
      </c>
      <c r="E90" s="751">
        <v>2549</v>
      </c>
      <c r="F90" s="751">
        <v>275</v>
      </c>
      <c r="G90" s="751">
        <v>374</v>
      </c>
      <c r="H90" s="751">
        <v>31</v>
      </c>
      <c r="I90" s="751">
        <v>55</v>
      </c>
      <c r="J90" s="751">
        <v>465</v>
      </c>
      <c r="K90" s="1162"/>
      <c r="L90" s="751">
        <v>15839</v>
      </c>
      <c r="M90" s="751">
        <v>1029</v>
      </c>
      <c r="N90" s="751">
        <v>981</v>
      </c>
      <c r="O90" s="752">
        <v>2009</v>
      </c>
      <c r="P90" s="753"/>
    </row>
    <row r="91" spans="1:16" s="757" customFormat="1" ht="21" thickBot="1">
      <c r="A91" s="260" t="s">
        <v>351</v>
      </c>
      <c r="B91" s="1115">
        <f aca="true" t="shared" si="30" ref="B91:O91">+B89-B90</f>
        <v>-23.19900000000007</v>
      </c>
      <c r="C91" s="754">
        <f t="shared" si="30"/>
        <v>476.525662723041</v>
      </c>
      <c r="D91" s="754">
        <f t="shared" si="30"/>
        <v>304.4609093389081</v>
      </c>
      <c r="E91" s="754">
        <f t="shared" si="30"/>
        <v>39.09071671288302</v>
      </c>
      <c r="F91" s="754">
        <f t="shared" si="30"/>
        <v>-6.709003074918371</v>
      </c>
      <c r="G91" s="754">
        <f t="shared" si="30"/>
        <v>7.916910991575037</v>
      </c>
      <c r="H91" s="754">
        <f t="shared" si="30"/>
        <v>1.2692950464945696</v>
      </c>
      <c r="I91" s="754">
        <f t="shared" si="30"/>
        <v>0.3944820974068364</v>
      </c>
      <c r="J91" s="754">
        <f t="shared" si="30"/>
        <v>-1.2093487052765113</v>
      </c>
      <c r="K91" s="1163"/>
      <c r="L91" s="754">
        <f t="shared" si="30"/>
        <v>345.2139624070751</v>
      </c>
      <c r="M91" s="754">
        <f t="shared" si="30"/>
        <v>-33.90331619748338</v>
      </c>
      <c r="N91" s="754">
        <f t="shared" si="30"/>
        <v>165.21501651345034</v>
      </c>
      <c r="O91" s="755">
        <f t="shared" si="30"/>
        <v>132.31170031596685</v>
      </c>
      <c r="P91" s="756"/>
    </row>
    <row r="92" spans="1:15" s="757" customFormat="1" ht="21" thickBot="1">
      <c r="A92" s="265" t="s">
        <v>354</v>
      </c>
      <c r="B92" s="758">
        <f aca="true" t="shared" si="31" ref="B92:O92">+B89/B90*100</f>
        <v>96.44451051673296</v>
      </c>
      <c r="C92" s="758">
        <f t="shared" si="31"/>
        <v>102.6697611223208</v>
      </c>
      <c r="D92" s="758">
        <f t="shared" si="31"/>
        <v>102.5182870913061</v>
      </c>
      <c r="E92" s="758">
        <f t="shared" si="31"/>
        <v>101.53357068312604</v>
      </c>
      <c r="F92" s="758">
        <f t="shared" si="31"/>
        <v>97.56036251821149</v>
      </c>
      <c r="G92" s="758">
        <f t="shared" si="31"/>
        <v>102.11682112074199</v>
      </c>
      <c r="H92" s="758">
        <f t="shared" si="31"/>
        <v>104.09450014998247</v>
      </c>
      <c r="I92" s="758">
        <f t="shared" si="31"/>
        <v>100.71724017710333</v>
      </c>
      <c r="J92" s="758">
        <f t="shared" si="31"/>
        <v>99.73992500961796</v>
      </c>
      <c r="K92" s="1164"/>
      <c r="L92" s="758">
        <f t="shared" si="31"/>
        <v>102.17951867167798</v>
      </c>
      <c r="M92" s="758">
        <f t="shared" si="31"/>
        <v>96.70521708479268</v>
      </c>
      <c r="N92" s="758">
        <f t="shared" si="31"/>
        <v>116.84148996059636</v>
      </c>
      <c r="O92" s="759">
        <f t="shared" si="31"/>
        <v>106.58594824867929</v>
      </c>
    </row>
    <row r="93" spans="1:19" s="746" customFormat="1" ht="34.5" hidden="1" thickBot="1">
      <c r="A93" s="604" t="s">
        <v>105</v>
      </c>
      <c r="B93" s="744"/>
      <c r="C93" s="605"/>
      <c r="D93" s="605"/>
      <c r="E93" s="605"/>
      <c r="F93" s="605"/>
      <c r="G93" s="605"/>
      <c r="H93" s="605"/>
      <c r="I93" s="605"/>
      <c r="J93" s="605"/>
      <c r="K93" s="1160"/>
      <c r="L93" s="605"/>
      <c r="M93" s="605"/>
      <c r="N93" s="605"/>
      <c r="O93" s="606"/>
      <c r="P93" s="607"/>
      <c r="Q93" s="607"/>
      <c r="R93" s="607"/>
      <c r="S93" s="607"/>
    </row>
    <row r="94" spans="1:19" s="750" customFormat="1" ht="21" hidden="1" thickBot="1">
      <c r="A94" s="608" t="s">
        <v>207</v>
      </c>
      <c r="B94" s="1113"/>
      <c r="C94" s="609"/>
      <c r="D94" s="609"/>
      <c r="E94" s="609"/>
      <c r="F94" s="609"/>
      <c r="G94" s="609"/>
      <c r="H94" s="609"/>
      <c r="I94" s="609"/>
      <c r="J94" s="609"/>
      <c r="K94" s="1161"/>
      <c r="L94" s="609"/>
      <c r="M94" s="609"/>
      <c r="N94" s="609"/>
      <c r="O94" s="610"/>
      <c r="P94" s="611"/>
      <c r="Q94" s="612"/>
      <c r="R94" s="612"/>
      <c r="S94" s="612"/>
    </row>
    <row r="95" spans="1:19" s="750" customFormat="1" ht="21" hidden="1" thickBot="1">
      <c r="A95" s="613" t="s">
        <v>207</v>
      </c>
      <c r="B95" s="1114"/>
      <c r="C95" s="614"/>
      <c r="D95" s="614"/>
      <c r="E95" s="614"/>
      <c r="F95" s="614"/>
      <c r="G95" s="614"/>
      <c r="H95" s="614"/>
      <c r="I95" s="614"/>
      <c r="J95" s="614"/>
      <c r="K95" s="1162"/>
      <c r="L95" s="614"/>
      <c r="M95" s="614"/>
      <c r="N95" s="614"/>
      <c r="O95" s="615"/>
      <c r="P95" s="616"/>
      <c r="Q95" s="612"/>
      <c r="R95" s="612"/>
      <c r="S95" s="612"/>
    </row>
    <row r="96" spans="1:19" s="757" customFormat="1" ht="21" hidden="1" thickBot="1">
      <c r="A96" s="617" t="s">
        <v>205</v>
      </c>
      <c r="B96" s="1115">
        <f aca="true" t="shared" si="32" ref="B96:O96">+B94-B95</f>
        <v>0</v>
      </c>
      <c r="C96" s="618">
        <f t="shared" si="32"/>
        <v>0</v>
      </c>
      <c r="D96" s="618">
        <f t="shared" si="32"/>
        <v>0</v>
      </c>
      <c r="E96" s="618">
        <f t="shared" si="32"/>
        <v>0</v>
      </c>
      <c r="F96" s="618">
        <f t="shared" si="32"/>
        <v>0</v>
      </c>
      <c r="G96" s="618">
        <f t="shared" si="32"/>
        <v>0</v>
      </c>
      <c r="H96" s="618">
        <f t="shared" si="32"/>
        <v>0</v>
      </c>
      <c r="I96" s="618">
        <f t="shared" si="32"/>
        <v>0</v>
      </c>
      <c r="J96" s="618">
        <f t="shared" si="32"/>
        <v>0</v>
      </c>
      <c r="K96" s="1163"/>
      <c r="L96" s="618">
        <f t="shared" si="32"/>
        <v>0</v>
      </c>
      <c r="M96" s="618">
        <f t="shared" si="32"/>
        <v>0</v>
      </c>
      <c r="N96" s="618">
        <f t="shared" si="32"/>
        <v>0</v>
      </c>
      <c r="O96" s="619">
        <f t="shared" si="32"/>
        <v>0</v>
      </c>
      <c r="P96" s="620"/>
      <c r="Q96" s="621"/>
      <c r="R96" s="621"/>
      <c r="S96" s="621"/>
    </row>
    <row r="97" spans="1:19" s="757" customFormat="1" ht="21" hidden="1" thickBot="1">
      <c r="A97" s="622" t="s">
        <v>206</v>
      </c>
      <c r="B97" s="758" t="e">
        <f aca="true" t="shared" si="33" ref="B97:O97">+B94/B95*100</f>
        <v>#DIV/0!</v>
      </c>
      <c r="C97" s="623" t="e">
        <f t="shared" si="33"/>
        <v>#DIV/0!</v>
      </c>
      <c r="D97" s="623" t="e">
        <f t="shared" si="33"/>
        <v>#DIV/0!</v>
      </c>
      <c r="E97" s="623" t="e">
        <f t="shared" si="33"/>
        <v>#DIV/0!</v>
      </c>
      <c r="F97" s="623" t="e">
        <f t="shared" si="33"/>
        <v>#DIV/0!</v>
      </c>
      <c r="G97" s="623" t="e">
        <f t="shared" si="33"/>
        <v>#DIV/0!</v>
      </c>
      <c r="H97" s="623" t="e">
        <f t="shared" si="33"/>
        <v>#DIV/0!</v>
      </c>
      <c r="I97" s="623" t="e">
        <f t="shared" si="33"/>
        <v>#DIV/0!</v>
      </c>
      <c r="J97" s="623" t="e">
        <f t="shared" si="33"/>
        <v>#DIV/0!</v>
      </c>
      <c r="K97" s="1164"/>
      <c r="L97" s="623" t="e">
        <f t="shared" si="33"/>
        <v>#DIV/0!</v>
      </c>
      <c r="M97" s="623" t="e">
        <f t="shared" si="33"/>
        <v>#DIV/0!</v>
      </c>
      <c r="N97" s="623" t="e">
        <f t="shared" si="33"/>
        <v>#DIV/0!</v>
      </c>
      <c r="O97" s="624" t="e">
        <f t="shared" si="33"/>
        <v>#DIV/0!</v>
      </c>
      <c r="P97" s="621"/>
      <c r="Q97" s="621"/>
      <c r="R97" s="621"/>
      <c r="S97" s="621"/>
    </row>
    <row r="98" spans="1:19" s="746" customFormat="1" ht="34.5" hidden="1" thickBot="1">
      <c r="A98" s="604" t="s">
        <v>106</v>
      </c>
      <c r="B98" s="744"/>
      <c r="C98" s="605"/>
      <c r="D98" s="605"/>
      <c r="E98" s="605"/>
      <c r="F98" s="605"/>
      <c r="G98" s="605"/>
      <c r="H98" s="605"/>
      <c r="I98" s="605"/>
      <c r="J98" s="605"/>
      <c r="K98" s="1160"/>
      <c r="L98" s="605"/>
      <c r="M98" s="605"/>
      <c r="N98" s="605"/>
      <c r="O98" s="606"/>
      <c r="P98" s="607"/>
      <c r="Q98" s="607"/>
      <c r="R98" s="607"/>
      <c r="S98" s="607"/>
    </row>
    <row r="99" spans="1:19" s="750" customFormat="1" ht="21" hidden="1" thickBot="1">
      <c r="A99" s="608" t="s">
        <v>207</v>
      </c>
      <c r="B99" s="1113"/>
      <c r="C99" s="609"/>
      <c r="D99" s="609"/>
      <c r="E99" s="609"/>
      <c r="F99" s="609"/>
      <c r="G99" s="609"/>
      <c r="H99" s="609"/>
      <c r="I99" s="609"/>
      <c r="J99" s="609"/>
      <c r="K99" s="1161"/>
      <c r="L99" s="609"/>
      <c r="M99" s="609"/>
      <c r="N99" s="609"/>
      <c r="O99" s="610"/>
      <c r="P99" s="611">
        <v>15.9</v>
      </c>
      <c r="Q99" s="612"/>
      <c r="R99" s="612"/>
      <c r="S99" s="612"/>
    </row>
    <row r="100" spans="1:19" s="750" customFormat="1" ht="21" hidden="1" thickBot="1">
      <c r="A100" s="613" t="s">
        <v>207</v>
      </c>
      <c r="B100" s="1114"/>
      <c r="C100" s="614"/>
      <c r="D100" s="614"/>
      <c r="E100" s="614"/>
      <c r="F100" s="614"/>
      <c r="G100" s="614"/>
      <c r="H100" s="614"/>
      <c r="I100" s="614"/>
      <c r="J100" s="614"/>
      <c r="K100" s="1162"/>
      <c r="L100" s="614"/>
      <c r="M100" s="614"/>
      <c r="N100" s="614"/>
      <c r="O100" s="615"/>
      <c r="P100" s="616">
        <v>15.9</v>
      </c>
      <c r="Q100" s="612"/>
      <c r="R100" s="612"/>
      <c r="S100" s="612"/>
    </row>
    <row r="101" spans="1:19" s="757" customFormat="1" ht="21" hidden="1" thickBot="1">
      <c r="A101" s="617" t="s">
        <v>205</v>
      </c>
      <c r="B101" s="1115">
        <f aca="true" t="shared" si="34" ref="B101:O101">+B99-B100</f>
        <v>0</v>
      </c>
      <c r="C101" s="618">
        <f t="shared" si="34"/>
        <v>0</v>
      </c>
      <c r="D101" s="618">
        <f t="shared" si="34"/>
        <v>0</v>
      </c>
      <c r="E101" s="618">
        <f t="shared" si="34"/>
        <v>0</v>
      </c>
      <c r="F101" s="618">
        <f t="shared" si="34"/>
        <v>0</v>
      </c>
      <c r="G101" s="618">
        <f t="shared" si="34"/>
        <v>0</v>
      </c>
      <c r="H101" s="618">
        <f t="shared" si="34"/>
        <v>0</v>
      </c>
      <c r="I101" s="618">
        <f t="shared" si="34"/>
        <v>0</v>
      </c>
      <c r="J101" s="618">
        <f t="shared" si="34"/>
        <v>0</v>
      </c>
      <c r="K101" s="1163"/>
      <c r="L101" s="618">
        <f t="shared" si="34"/>
        <v>0</v>
      </c>
      <c r="M101" s="618">
        <f t="shared" si="34"/>
        <v>0</v>
      </c>
      <c r="N101" s="618">
        <f t="shared" si="34"/>
        <v>0</v>
      </c>
      <c r="O101" s="619">
        <f t="shared" si="34"/>
        <v>0</v>
      </c>
      <c r="P101" s="620"/>
      <c r="Q101" s="621"/>
      <c r="R101" s="621"/>
      <c r="S101" s="621"/>
    </row>
    <row r="102" spans="1:19" s="757" customFormat="1" ht="21" hidden="1" thickBot="1">
      <c r="A102" s="622" t="s">
        <v>206</v>
      </c>
      <c r="B102" s="758" t="e">
        <f aca="true" t="shared" si="35" ref="B102:O102">+B99/B100*100</f>
        <v>#DIV/0!</v>
      </c>
      <c r="C102" s="623" t="e">
        <f t="shared" si="35"/>
        <v>#DIV/0!</v>
      </c>
      <c r="D102" s="623" t="e">
        <f t="shared" si="35"/>
        <v>#DIV/0!</v>
      </c>
      <c r="E102" s="623" t="e">
        <f t="shared" si="35"/>
        <v>#DIV/0!</v>
      </c>
      <c r="F102" s="623" t="e">
        <f t="shared" si="35"/>
        <v>#DIV/0!</v>
      </c>
      <c r="G102" s="623" t="e">
        <f t="shared" si="35"/>
        <v>#DIV/0!</v>
      </c>
      <c r="H102" s="623" t="e">
        <f t="shared" si="35"/>
        <v>#DIV/0!</v>
      </c>
      <c r="I102" s="623" t="e">
        <f t="shared" si="35"/>
        <v>#DIV/0!</v>
      </c>
      <c r="J102" s="623" t="e">
        <f t="shared" si="35"/>
        <v>#DIV/0!</v>
      </c>
      <c r="K102" s="1164"/>
      <c r="L102" s="623" t="e">
        <f t="shared" si="35"/>
        <v>#DIV/0!</v>
      </c>
      <c r="M102" s="623" t="e">
        <f t="shared" si="35"/>
        <v>#DIV/0!</v>
      </c>
      <c r="N102" s="623" t="e">
        <f t="shared" si="35"/>
        <v>#DIV/0!</v>
      </c>
      <c r="O102" s="624" t="e">
        <f t="shared" si="35"/>
        <v>#DIV/0!</v>
      </c>
      <c r="P102" s="621"/>
      <c r="Q102" s="621"/>
      <c r="R102" s="621"/>
      <c r="S102" s="621"/>
    </row>
    <row r="103" spans="1:19" s="746" customFormat="1" ht="34.5" hidden="1" thickBot="1">
      <c r="A103" s="604" t="s">
        <v>107</v>
      </c>
      <c r="B103" s="744"/>
      <c r="C103" s="605"/>
      <c r="D103" s="605"/>
      <c r="E103" s="605"/>
      <c r="F103" s="605"/>
      <c r="G103" s="605"/>
      <c r="H103" s="605"/>
      <c r="I103" s="605"/>
      <c r="J103" s="605"/>
      <c r="K103" s="1160"/>
      <c r="L103" s="605"/>
      <c r="M103" s="605"/>
      <c r="N103" s="605"/>
      <c r="O103" s="606"/>
      <c r="P103" s="607"/>
      <c r="Q103" s="607"/>
      <c r="R103" s="607"/>
      <c r="S103" s="607"/>
    </row>
    <row r="104" spans="1:19" s="750" customFormat="1" ht="21" hidden="1" thickBot="1">
      <c r="A104" s="608" t="s">
        <v>207</v>
      </c>
      <c r="B104" s="1113"/>
      <c r="C104" s="609"/>
      <c r="D104" s="609"/>
      <c r="E104" s="609"/>
      <c r="F104" s="609"/>
      <c r="G104" s="609"/>
      <c r="H104" s="609"/>
      <c r="I104" s="609"/>
      <c r="J104" s="609"/>
      <c r="K104" s="1161"/>
      <c r="L104" s="609"/>
      <c r="M104" s="609"/>
      <c r="N104" s="609"/>
      <c r="O104" s="610"/>
      <c r="P104" s="611">
        <v>23.4</v>
      </c>
      <c r="Q104" s="612"/>
      <c r="R104" s="612"/>
      <c r="S104" s="612"/>
    </row>
    <row r="105" spans="1:19" s="750" customFormat="1" ht="21" hidden="1" thickBot="1">
      <c r="A105" s="613" t="s">
        <v>207</v>
      </c>
      <c r="B105" s="1114"/>
      <c r="C105" s="614"/>
      <c r="D105" s="614"/>
      <c r="E105" s="614"/>
      <c r="F105" s="614"/>
      <c r="G105" s="614"/>
      <c r="H105" s="614"/>
      <c r="I105" s="614"/>
      <c r="J105" s="614"/>
      <c r="K105" s="1162"/>
      <c r="L105" s="614"/>
      <c r="M105" s="614"/>
      <c r="N105" s="614"/>
      <c r="O105" s="615"/>
      <c r="P105" s="616">
        <v>23.4</v>
      </c>
      <c r="Q105" s="612"/>
      <c r="R105" s="612"/>
      <c r="S105" s="612"/>
    </row>
    <row r="106" spans="1:19" s="757" customFormat="1" ht="21" hidden="1" thickBot="1">
      <c r="A106" s="617" t="s">
        <v>205</v>
      </c>
      <c r="B106" s="1115">
        <f aca="true" t="shared" si="36" ref="B106:O106">+B104-B105</f>
        <v>0</v>
      </c>
      <c r="C106" s="618">
        <f t="shared" si="36"/>
        <v>0</v>
      </c>
      <c r="D106" s="618">
        <f t="shared" si="36"/>
        <v>0</v>
      </c>
      <c r="E106" s="618">
        <f t="shared" si="36"/>
        <v>0</v>
      </c>
      <c r="F106" s="618">
        <f t="shared" si="36"/>
        <v>0</v>
      </c>
      <c r="G106" s="618">
        <f t="shared" si="36"/>
        <v>0</v>
      </c>
      <c r="H106" s="618">
        <f t="shared" si="36"/>
        <v>0</v>
      </c>
      <c r="I106" s="618">
        <f t="shared" si="36"/>
        <v>0</v>
      </c>
      <c r="J106" s="618">
        <f t="shared" si="36"/>
        <v>0</v>
      </c>
      <c r="K106" s="1163"/>
      <c r="L106" s="618">
        <f t="shared" si="36"/>
        <v>0</v>
      </c>
      <c r="M106" s="618">
        <f t="shared" si="36"/>
        <v>0</v>
      </c>
      <c r="N106" s="618">
        <f t="shared" si="36"/>
        <v>0</v>
      </c>
      <c r="O106" s="619">
        <f t="shared" si="36"/>
        <v>0</v>
      </c>
      <c r="P106" s="620"/>
      <c r="Q106" s="621"/>
      <c r="R106" s="621"/>
      <c r="S106" s="621"/>
    </row>
    <row r="107" spans="1:19" s="757" customFormat="1" ht="21" hidden="1" thickBot="1">
      <c r="A107" s="622" t="s">
        <v>206</v>
      </c>
      <c r="B107" s="758" t="e">
        <f aca="true" t="shared" si="37" ref="B107:O107">+B104/B105*100</f>
        <v>#DIV/0!</v>
      </c>
      <c r="C107" s="623" t="e">
        <f t="shared" si="37"/>
        <v>#DIV/0!</v>
      </c>
      <c r="D107" s="623" t="e">
        <f t="shared" si="37"/>
        <v>#DIV/0!</v>
      </c>
      <c r="E107" s="623" t="e">
        <f t="shared" si="37"/>
        <v>#DIV/0!</v>
      </c>
      <c r="F107" s="623" t="e">
        <f t="shared" si="37"/>
        <v>#DIV/0!</v>
      </c>
      <c r="G107" s="623" t="e">
        <f t="shared" si="37"/>
        <v>#DIV/0!</v>
      </c>
      <c r="H107" s="623" t="e">
        <f t="shared" si="37"/>
        <v>#DIV/0!</v>
      </c>
      <c r="I107" s="623" t="e">
        <f t="shared" si="37"/>
        <v>#DIV/0!</v>
      </c>
      <c r="J107" s="623" t="e">
        <f t="shared" si="37"/>
        <v>#DIV/0!</v>
      </c>
      <c r="K107" s="1164"/>
      <c r="L107" s="623" t="e">
        <f t="shared" si="37"/>
        <v>#DIV/0!</v>
      </c>
      <c r="M107" s="623" t="e">
        <f t="shared" si="37"/>
        <v>#DIV/0!</v>
      </c>
      <c r="N107" s="623" t="e">
        <f t="shared" si="37"/>
        <v>#DIV/0!</v>
      </c>
      <c r="O107" s="624" t="e">
        <f t="shared" si="37"/>
        <v>#DIV/0!</v>
      </c>
      <c r="P107" s="621"/>
      <c r="Q107" s="621"/>
      <c r="R107" s="621"/>
      <c r="S107" s="621"/>
    </row>
    <row r="108" spans="1:15" s="1042" customFormat="1" ht="34.5" hidden="1" thickBot="1">
      <c r="A108" s="1039" t="s">
        <v>235</v>
      </c>
      <c r="B108" s="1040"/>
      <c r="C108" s="1040"/>
      <c r="D108" s="1040"/>
      <c r="E108" s="1040"/>
      <c r="F108" s="1040"/>
      <c r="G108" s="1040"/>
      <c r="H108" s="1040"/>
      <c r="I108" s="1040"/>
      <c r="J108" s="1040"/>
      <c r="K108" s="1159"/>
      <c r="L108" s="1040"/>
      <c r="M108" s="1040"/>
      <c r="N108" s="1040"/>
      <c r="O108" s="1041"/>
    </row>
    <row r="109" spans="1:16" s="1047" customFormat="1" ht="20.25" hidden="1">
      <c r="A109" s="1043" t="s">
        <v>319</v>
      </c>
      <c r="B109" s="1107">
        <v>0</v>
      </c>
      <c r="C109" s="1044">
        <v>0</v>
      </c>
      <c r="D109" s="1044">
        <v>0</v>
      </c>
      <c r="E109" s="1044">
        <v>0</v>
      </c>
      <c r="F109" s="1044">
        <v>0</v>
      </c>
      <c r="G109" s="1044">
        <v>0</v>
      </c>
      <c r="H109" s="1044">
        <v>0</v>
      </c>
      <c r="I109" s="1044">
        <v>0</v>
      </c>
      <c r="J109" s="1044">
        <v>0</v>
      </c>
      <c r="K109" s="1154"/>
      <c r="L109" s="1044">
        <v>0</v>
      </c>
      <c r="M109" s="1044">
        <v>0</v>
      </c>
      <c r="N109" s="1044">
        <v>0</v>
      </c>
      <c r="O109" s="1045">
        <v>0</v>
      </c>
      <c r="P109" s="1046"/>
    </row>
    <row r="110" spans="1:16" s="1047" customFormat="1" ht="20.25" hidden="1">
      <c r="A110" s="1048" t="s">
        <v>296</v>
      </c>
      <c r="B110" s="1116">
        <v>0</v>
      </c>
      <c r="C110" s="1069">
        <v>0</v>
      </c>
      <c r="D110" s="1069">
        <v>0</v>
      </c>
      <c r="E110" s="1069">
        <v>0</v>
      </c>
      <c r="F110" s="1069">
        <v>0</v>
      </c>
      <c r="G110" s="1069">
        <v>0</v>
      </c>
      <c r="H110" s="1069">
        <v>0</v>
      </c>
      <c r="I110" s="1069">
        <v>0</v>
      </c>
      <c r="J110" s="1069">
        <v>0</v>
      </c>
      <c r="K110" s="1165"/>
      <c r="L110" s="1069">
        <v>0</v>
      </c>
      <c r="M110" s="1069">
        <v>0</v>
      </c>
      <c r="N110" s="1069">
        <v>0</v>
      </c>
      <c r="O110" s="1070">
        <v>0</v>
      </c>
      <c r="P110" s="1071"/>
    </row>
    <row r="111" spans="1:16" s="1056" customFormat="1" ht="21" hidden="1" thickBot="1">
      <c r="A111" s="1052" t="s">
        <v>316</v>
      </c>
      <c r="B111" s="1109">
        <f aca="true" t="shared" si="38" ref="B111:O111">+B109-B110</f>
        <v>0</v>
      </c>
      <c r="C111" s="1053">
        <f t="shared" si="38"/>
        <v>0</v>
      </c>
      <c r="D111" s="1053">
        <f t="shared" si="38"/>
        <v>0</v>
      </c>
      <c r="E111" s="1053">
        <f t="shared" si="38"/>
        <v>0</v>
      </c>
      <c r="F111" s="1053">
        <f t="shared" si="38"/>
        <v>0</v>
      </c>
      <c r="G111" s="1053">
        <f t="shared" si="38"/>
        <v>0</v>
      </c>
      <c r="H111" s="1053">
        <f t="shared" si="38"/>
        <v>0</v>
      </c>
      <c r="I111" s="1053">
        <f t="shared" si="38"/>
        <v>0</v>
      </c>
      <c r="J111" s="1053">
        <f t="shared" si="38"/>
        <v>0</v>
      </c>
      <c r="K111" s="1156"/>
      <c r="L111" s="1053">
        <f t="shared" si="38"/>
        <v>0</v>
      </c>
      <c r="M111" s="1053">
        <f t="shared" si="38"/>
        <v>0</v>
      </c>
      <c r="N111" s="1053">
        <f t="shared" si="38"/>
        <v>0</v>
      </c>
      <c r="O111" s="1054">
        <f t="shared" si="38"/>
        <v>0</v>
      </c>
      <c r="P111" s="1055"/>
    </row>
    <row r="112" spans="1:15" s="1056" customFormat="1" ht="21" hidden="1" thickBot="1">
      <c r="A112" s="1057" t="s">
        <v>317</v>
      </c>
      <c r="B112" s="1058" t="e">
        <f aca="true" t="shared" si="39" ref="B112:O112">+B109/B110*100</f>
        <v>#DIV/0!</v>
      </c>
      <c r="C112" s="1058" t="e">
        <f t="shared" si="39"/>
        <v>#DIV/0!</v>
      </c>
      <c r="D112" s="1058" t="e">
        <f t="shared" si="39"/>
        <v>#DIV/0!</v>
      </c>
      <c r="E112" s="1058" t="e">
        <f t="shared" si="39"/>
        <v>#DIV/0!</v>
      </c>
      <c r="F112" s="1058" t="e">
        <f t="shared" si="39"/>
        <v>#DIV/0!</v>
      </c>
      <c r="G112" s="1058" t="e">
        <f t="shared" si="39"/>
        <v>#DIV/0!</v>
      </c>
      <c r="H112" s="1058" t="e">
        <f t="shared" si="39"/>
        <v>#DIV/0!</v>
      </c>
      <c r="I112" s="1058" t="e">
        <f t="shared" si="39"/>
        <v>#DIV/0!</v>
      </c>
      <c r="J112" s="1058" t="e">
        <f t="shared" si="39"/>
        <v>#DIV/0!</v>
      </c>
      <c r="K112" s="1157"/>
      <c r="L112" s="1058" t="e">
        <f t="shared" si="39"/>
        <v>#DIV/0!</v>
      </c>
      <c r="M112" s="1058" t="e">
        <f t="shared" si="39"/>
        <v>#DIV/0!</v>
      </c>
      <c r="N112" s="1058" t="e">
        <f t="shared" si="39"/>
        <v>#DIV/0!</v>
      </c>
      <c r="O112" s="1059" t="e">
        <f t="shared" si="39"/>
        <v>#DIV/0!</v>
      </c>
    </row>
    <row r="113" spans="1:15" s="1042" customFormat="1" ht="34.5" hidden="1" thickBot="1">
      <c r="A113" s="1039" t="s">
        <v>236</v>
      </c>
      <c r="B113" s="1040"/>
      <c r="C113" s="1040"/>
      <c r="D113" s="1040"/>
      <c r="E113" s="1040"/>
      <c r="F113" s="1040"/>
      <c r="G113" s="1040"/>
      <c r="H113" s="1040"/>
      <c r="I113" s="1040"/>
      <c r="J113" s="1040"/>
      <c r="K113" s="1159"/>
      <c r="L113" s="1040"/>
      <c r="M113" s="1040"/>
      <c r="N113" s="1040"/>
      <c r="O113" s="1041"/>
    </row>
    <row r="114" spans="1:16" s="1047" customFormat="1" ht="20.25" hidden="1">
      <c r="A114" s="1043" t="s">
        <v>319</v>
      </c>
      <c r="B114" s="1107">
        <v>13.639</v>
      </c>
      <c r="C114" s="1044">
        <v>29133</v>
      </c>
      <c r="D114" s="1044">
        <v>27016</v>
      </c>
      <c r="E114" s="1044">
        <v>2117</v>
      </c>
      <c r="F114" s="1044">
        <v>0</v>
      </c>
      <c r="G114" s="1044">
        <v>0</v>
      </c>
      <c r="H114" s="1044">
        <v>0</v>
      </c>
      <c r="I114" s="1044">
        <v>0</v>
      </c>
      <c r="J114" s="1044">
        <v>0</v>
      </c>
      <c r="K114" s="1154"/>
      <c r="L114" s="1044">
        <v>29133</v>
      </c>
      <c r="M114" s="1044">
        <v>0</v>
      </c>
      <c r="N114" s="1044">
        <v>0</v>
      </c>
      <c r="O114" s="1045">
        <v>0</v>
      </c>
      <c r="P114" s="1046"/>
    </row>
    <row r="115" spans="1:16" s="1047" customFormat="1" ht="20.25" hidden="1">
      <c r="A115" s="1048" t="s">
        <v>296</v>
      </c>
      <c r="B115" s="1116">
        <v>6.183</v>
      </c>
      <c r="C115" s="1069">
        <v>27726</v>
      </c>
      <c r="D115" s="1069">
        <v>25999</v>
      </c>
      <c r="E115" s="1069">
        <v>1538</v>
      </c>
      <c r="F115" s="1069">
        <v>0</v>
      </c>
      <c r="G115" s="1069">
        <v>0</v>
      </c>
      <c r="H115" s="1069">
        <v>0</v>
      </c>
      <c r="I115" s="1069">
        <v>0</v>
      </c>
      <c r="J115" s="1069">
        <v>0</v>
      </c>
      <c r="K115" s="1165"/>
      <c r="L115" s="1069">
        <v>27538</v>
      </c>
      <c r="M115" s="1069">
        <v>0</v>
      </c>
      <c r="N115" s="1069">
        <v>189</v>
      </c>
      <c r="O115" s="1070">
        <v>189</v>
      </c>
      <c r="P115" s="1071"/>
    </row>
    <row r="116" spans="1:16" s="1056" customFormat="1" ht="21" hidden="1" thickBot="1">
      <c r="A116" s="1052" t="s">
        <v>316</v>
      </c>
      <c r="B116" s="1109">
        <f aca="true" t="shared" si="40" ref="B116:O116">+B114-B115</f>
        <v>7.4559999999999995</v>
      </c>
      <c r="C116" s="1053">
        <f t="shared" si="40"/>
        <v>1407</v>
      </c>
      <c r="D116" s="1053">
        <f t="shared" si="40"/>
        <v>1017</v>
      </c>
      <c r="E116" s="1053">
        <f t="shared" si="40"/>
        <v>579</v>
      </c>
      <c r="F116" s="1053">
        <f t="shared" si="40"/>
        <v>0</v>
      </c>
      <c r="G116" s="1053">
        <f t="shared" si="40"/>
        <v>0</v>
      </c>
      <c r="H116" s="1053">
        <f t="shared" si="40"/>
        <v>0</v>
      </c>
      <c r="I116" s="1053">
        <f t="shared" si="40"/>
        <v>0</v>
      </c>
      <c r="J116" s="1053">
        <f t="shared" si="40"/>
        <v>0</v>
      </c>
      <c r="K116" s="1156"/>
      <c r="L116" s="1053">
        <f t="shared" si="40"/>
        <v>1595</v>
      </c>
      <c r="M116" s="1053">
        <f t="shared" si="40"/>
        <v>0</v>
      </c>
      <c r="N116" s="1053">
        <f t="shared" si="40"/>
        <v>-189</v>
      </c>
      <c r="O116" s="1054">
        <f t="shared" si="40"/>
        <v>-189</v>
      </c>
      <c r="P116" s="1055"/>
    </row>
    <row r="117" spans="1:15" s="1056" customFormat="1" ht="21" hidden="1" thickBot="1">
      <c r="A117" s="1057" t="s">
        <v>317</v>
      </c>
      <c r="B117" s="1058">
        <f aca="true" t="shared" si="41" ref="B117:O117">+B114/B115*100</f>
        <v>220.5887109817241</v>
      </c>
      <c r="C117" s="1058">
        <f t="shared" si="41"/>
        <v>105.07465916468297</v>
      </c>
      <c r="D117" s="1058">
        <f t="shared" si="41"/>
        <v>103.91168891111198</v>
      </c>
      <c r="E117" s="1058">
        <f t="shared" si="41"/>
        <v>137.64629388816644</v>
      </c>
      <c r="F117" s="1058" t="e">
        <f t="shared" si="41"/>
        <v>#DIV/0!</v>
      </c>
      <c r="G117" s="1058" t="e">
        <f t="shared" si="41"/>
        <v>#DIV/0!</v>
      </c>
      <c r="H117" s="1058" t="e">
        <f t="shared" si="41"/>
        <v>#DIV/0!</v>
      </c>
      <c r="I117" s="1058" t="e">
        <f t="shared" si="41"/>
        <v>#DIV/0!</v>
      </c>
      <c r="J117" s="1058" t="e">
        <f t="shared" si="41"/>
        <v>#DIV/0!</v>
      </c>
      <c r="K117" s="1157"/>
      <c r="L117" s="1058">
        <f t="shared" si="41"/>
        <v>105.79199651390805</v>
      </c>
      <c r="M117" s="1058" t="e">
        <f t="shared" si="41"/>
        <v>#DIV/0!</v>
      </c>
      <c r="N117" s="1058">
        <f t="shared" si="41"/>
        <v>0</v>
      </c>
      <c r="O117" s="1059">
        <f t="shared" si="41"/>
        <v>0</v>
      </c>
    </row>
    <row r="118" spans="1:15" s="274" customFormat="1" ht="34.5" thickBot="1">
      <c r="A118" s="268" t="s">
        <v>237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1159"/>
      <c r="L118" s="272"/>
      <c r="M118" s="272"/>
      <c r="N118" s="272"/>
      <c r="O118" s="273"/>
    </row>
    <row r="119" spans="1:16" s="256" customFormat="1" ht="20.25">
      <c r="A119" s="252" t="s">
        <v>356</v>
      </c>
      <c r="B119" s="1104">
        <v>7641.646000000016</v>
      </c>
      <c r="C119" s="253">
        <v>19127.9325161097</v>
      </c>
      <c r="D119" s="253">
        <v>14123.716125208224</v>
      </c>
      <c r="E119" s="253">
        <v>3083.2961576602643</v>
      </c>
      <c r="F119" s="253">
        <v>180.89475312866668</v>
      </c>
      <c r="G119" s="253">
        <v>42.188325656540435</v>
      </c>
      <c r="H119" s="253">
        <v>71.86909295021857</v>
      </c>
      <c r="I119" s="253">
        <v>23.148852136481196</v>
      </c>
      <c r="J119" s="253">
        <v>48.087403769641575</v>
      </c>
      <c r="K119" s="1154">
        <v>0</v>
      </c>
      <c r="L119" s="253">
        <v>17573.200710510035</v>
      </c>
      <c r="M119" s="253">
        <v>588.107806442049</v>
      </c>
      <c r="N119" s="253">
        <v>966.623999157596</v>
      </c>
      <c r="O119" s="254">
        <v>1554.7318055996448</v>
      </c>
      <c r="P119" s="255"/>
    </row>
    <row r="120" spans="1:16" s="256" customFormat="1" ht="20.25">
      <c r="A120" s="772" t="s">
        <v>319</v>
      </c>
      <c r="B120" s="1117">
        <v>7467.824</v>
      </c>
      <c r="C120" s="257">
        <v>18505</v>
      </c>
      <c r="D120" s="257">
        <v>13596</v>
      </c>
      <c r="E120" s="257">
        <v>3013</v>
      </c>
      <c r="F120" s="257">
        <v>181</v>
      </c>
      <c r="G120" s="257">
        <v>44</v>
      </c>
      <c r="H120" s="257">
        <v>75</v>
      </c>
      <c r="I120" s="257">
        <v>23</v>
      </c>
      <c r="J120" s="257">
        <v>47</v>
      </c>
      <c r="K120" s="1165"/>
      <c r="L120" s="257">
        <v>16979</v>
      </c>
      <c r="M120" s="257">
        <v>690</v>
      </c>
      <c r="N120" s="257">
        <v>837</v>
      </c>
      <c r="O120" s="258">
        <v>1526</v>
      </c>
      <c r="P120" s="259"/>
    </row>
    <row r="121" spans="1:16" s="264" customFormat="1" ht="21" thickBot="1">
      <c r="A121" s="260" t="s">
        <v>351</v>
      </c>
      <c r="B121" s="1106">
        <f aca="true" t="shared" si="42" ref="B121:O121">+B119-B120</f>
        <v>173.8220000000165</v>
      </c>
      <c r="C121" s="261">
        <f t="shared" si="42"/>
        <v>622.9325161097004</v>
      </c>
      <c r="D121" s="261">
        <f t="shared" si="42"/>
        <v>527.7161252082242</v>
      </c>
      <c r="E121" s="261">
        <f t="shared" si="42"/>
        <v>70.29615766026427</v>
      </c>
      <c r="F121" s="261">
        <f t="shared" si="42"/>
        <v>-0.10524687133332122</v>
      </c>
      <c r="G121" s="261">
        <f t="shared" si="42"/>
        <v>-1.8116743434595648</v>
      </c>
      <c r="H121" s="261">
        <f t="shared" si="42"/>
        <v>-3.1309070497814275</v>
      </c>
      <c r="I121" s="261">
        <f t="shared" si="42"/>
        <v>0.14885213648119588</v>
      </c>
      <c r="J121" s="261">
        <f t="shared" si="42"/>
        <v>1.0874037696415755</v>
      </c>
      <c r="K121" s="1156"/>
      <c r="L121" s="261">
        <f t="shared" si="42"/>
        <v>594.2007105100347</v>
      </c>
      <c r="M121" s="261">
        <f t="shared" si="42"/>
        <v>-101.89219355795103</v>
      </c>
      <c r="N121" s="261">
        <f t="shared" si="42"/>
        <v>129.62399915759602</v>
      </c>
      <c r="O121" s="262">
        <f t="shared" si="42"/>
        <v>28.73180559964476</v>
      </c>
      <c r="P121" s="263"/>
    </row>
    <row r="122" spans="1:15" s="264" customFormat="1" ht="21" thickBot="1">
      <c r="A122" s="265" t="s">
        <v>354</v>
      </c>
      <c r="B122" s="266">
        <f aca="true" t="shared" si="43" ref="B122:O122">+B119/B120*100</f>
        <v>102.32761243435861</v>
      </c>
      <c r="C122" s="266">
        <f t="shared" si="43"/>
        <v>103.36629298086841</v>
      </c>
      <c r="D122" s="266">
        <f t="shared" si="43"/>
        <v>103.88140721688896</v>
      </c>
      <c r="E122" s="266">
        <f t="shared" si="43"/>
        <v>102.33309517624507</v>
      </c>
      <c r="F122" s="266">
        <f t="shared" si="43"/>
        <v>99.94185255727442</v>
      </c>
      <c r="G122" s="266">
        <f t="shared" si="43"/>
        <v>95.88255831031917</v>
      </c>
      <c r="H122" s="266">
        <f t="shared" si="43"/>
        <v>95.8254572669581</v>
      </c>
      <c r="I122" s="266">
        <f t="shared" si="43"/>
        <v>100.64718320209217</v>
      </c>
      <c r="J122" s="266">
        <f t="shared" si="43"/>
        <v>102.31362504179057</v>
      </c>
      <c r="K122" s="1157"/>
      <c r="L122" s="266">
        <f t="shared" si="43"/>
        <v>103.49962135879636</v>
      </c>
      <c r="M122" s="266">
        <f t="shared" si="43"/>
        <v>85.2330154263839</v>
      </c>
      <c r="N122" s="266">
        <f t="shared" si="43"/>
        <v>115.48673825060885</v>
      </c>
      <c r="O122" s="267">
        <f t="shared" si="43"/>
        <v>101.88281819132665</v>
      </c>
    </row>
    <row r="123" spans="1:15" s="274" customFormat="1" ht="34.5" hidden="1" thickBot="1">
      <c r="A123" s="268" t="s">
        <v>238</v>
      </c>
      <c r="B123" s="272"/>
      <c r="C123" s="272"/>
      <c r="D123" s="272"/>
      <c r="E123" s="272"/>
      <c r="F123" s="272"/>
      <c r="G123" s="272"/>
      <c r="H123" s="272"/>
      <c r="I123" s="272"/>
      <c r="J123" s="272"/>
      <c r="K123" s="1159"/>
      <c r="L123" s="272"/>
      <c r="M123" s="272"/>
      <c r="N123" s="272"/>
      <c r="O123" s="273"/>
    </row>
    <row r="124" spans="1:16" s="256" customFormat="1" ht="20.25" hidden="1">
      <c r="A124" s="252" t="s">
        <v>356</v>
      </c>
      <c r="B124" s="1104">
        <v>0</v>
      </c>
      <c r="C124" s="253">
        <v>0</v>
      </c>
      <c r="D124" s="253">
        <v>0</v>
      </c>
      <c r="E124" s="253">
        <v>0</v>
      </c>
      <c r="F124" s="253">
        <v>0</v>
      </c>
      <c r="G124" s="253">
        <v>0</v>
      </c>
      <c r="H124" s="253">
        <v>0</v>
      </c>
      <c r="I124" s="253">
        <v>0</v>
      </c>
      <c r="J124" s="253">
        <v>0</v>
      </c>
      <c r="K124" s="1154"/>
      <c r="L124" s="253">
        <v>0</v>
      </c>
      <c r="M124" s="253">
        <v>0</v>
      </c>
      <c r="N124" s="253">
        <v>0</v>
      </c>
      <c r="O124" s="254">
        <v>0</v>
      </c>
      <c r="P124" s="255"/>
    </row>
    <row r="125" spans="1:16" s="256" customFormat="1" ht="20.25" hidden="1">
      <c r="A125" s="772" t="s">
        <v>319</v>
      </c>
      <c r="B125" s="1117">
        <v>0</v>
      </c>
      <c r="C125" s="257">
        <v>0</v>
      </c>
      <c r="D125" s="257">
        <v>0</v>
      </c>
      <c r="E125" s="257">
        <v>0</v>
      </c>
      <c r="F125" s="257">
        <v>0</v>
      </c>
      <c r="G125" s="257">
        <v>0</v>
      </c>
      <c r="H125" s="257">
        <v>0</v>
      </c>
      <c r="I125" s="257">
        <v>0</v>
      </c>
      <c r="J125" s="257">
        <v>0</v>
      </c>
      <c r="K125" s="1165"/>
      <c r="L125" s="257">
        <v>0</v>
      </c>
      <c r="M125" s="257">
        <v>0</v>
      </c>
      <c r="N125" s="257">
        <v>0</v>
      </c>
      <c r="O125" s="258">
        <v>0</v>
      </c>
      <c r="P125" s="259"/>
    </row>
    <row r="126" spans="1:16" s="264" customFormat="1" ht="21" hidden="1" thickBot="1">
      <c r="A126" s="260" t="s">
        <v>351</v>
      </c>
      <c r="B126" s="1106">
        <f aca="true" t="shared" si="44" ref="B126:O126">+B124-B125</f>
        <v>0</v>
      </c>
      <c r="C126" s="261">
        <f t="shared" si="44"/>
        <v>0</v>
      </c>
      <c r="D126" s="261">
        <f t="shared" si="44"/>
        <v>0</v>
      </c>
      <c r="E126" s="261">
        <f t="shared" si="44"/>
        <v>0</v>
      </c>
      <c r="F126" s="261">
        <f t="shared" si="44"/>
        <v>0</v>
      </c>
      <c r="G126" s="261">
        <f t="shared" si="44"/>
        <v>0</v>
      </c>
      <c r="H126" s="261">
        <f t="shared" si="44"/>
        <v>0</v>
      </c>
      <c r="I126" s="261">
        <f t="shared" si="44"/>
        <v>0</v>
      </c>
      <c r="J126" s="261">
        <f t="shared" si="44"/>
        <v>0</v>
      </c>
      <c r="K126" s="1156"/>
      <c r="L126" s="261">
        <f t="shared" si="44"/>
        <v>0</v>
      </c>
      <c r="M126" s="261">
        <f t="shared" si="44"/>
        <v>0</v>
      </c>
      <c r="N126" s="261">
        <f t="shared" si="44"/>
        <v>0</v>
      </c>
      <c r="O126" s="262">
        <f t="shared" si="44"/>
        <v>0</v>
      </c>
      <c r="P126" s="263"/>
    </row>
    <row r="127" spans="1:15" s="264" customFormat="1" ht="21" hidden="1" thickBot="1">
      <c r="A127" s="265" t="s">
        <v>354</v>
      </c>
      <c r="B127" s="266" t="e">
        <f aca="true" t="shared" si="45" ref="B127:O127">+B124/B125*100</f>
        <v>#DIV/0!</v>
      </c>
      <c r="C127" s="266" t="e">
        <f t="shared" si="45"/>
        <v>#DIV/0!</v>
      </c>
      <c r="D127" s="266" t="e">
        <f t="shared" si="45"/>
        <v>#DIV/0!</v>
      </c>
      <c r="E127" s="266" t="e">
        <f t="shared" si="45"/>
        <v>#DIV/0!</v>
      </c>
      <c r="F127" s="266" t="e">
        <f t="shared" si="45"/>
        <v>#DIV/0!</v>
      </c>
      <c r="G127" s="266" t="e">
        <f t="shared" si="45"/>
        <v>#DIV/0!</v>
      </c>
      <c r="H127" s="266" t="e">
        <f t="shared" si="45"/>
        <v>#DIV/0!</v>
      </c>
      <c r="I127" s="266" t="e">
        <f t="shared" si="45"/>
        <v>#DIV/0!</v>
      </c>
      <c r="J127" s="266" t="e">
        <f t="shared" si="45"/>
        <v>#DIV/0!</v>
      </c>
      <c r="K127" s="1157"/>
      <c r="L127" s="266" t="e">
        <f t="shared" si="45"/>
        <v>#DIV/0!</v>
      </c>
      <c r="M127" s="266" t="e">
        <f t="shared" si="45"/>
        <v>#DIV/0!</v>
      </c>
      <c r="N127" s="266" t="e">
        <f t="shared" si="45"/>
        <v>#DIV/0!</v>
      </c>
      <c r="O127" s="267" t="e">
        <f t="shared" si="45"/>
        <v>#DIV/0!</v>
      </c>
    </row>
    <row r="128" spans="1:15" s="274" customFormat="1" ht="34.5" thickBot="1">
      <c r="A128" s="268" t="s">
        <v>239</v>
      </c>
      <c r="B128" s="272"/>
      <c r="C128" s="272"/>
      <c r="D128" s="272"/>
      <c r="E128" s="272"/>
      <c r="F128" s="272"/>
      <c r="G128" s="272"/>
      <c r="H128" s="272"/>
      <c r="I128" s="272"/>
      <c r="J128" s="272"/>
      <c r="K128" s="1159"/>
      <c r="L128" s="272"/>
      <c r="M128" s="272"/>
      <c r="N128" s="272"/>
      <c r="O128" s="273"/>
    </row>
    <row r="129" spans="1:16" s="256" customFormat="1" ht="20.25">
      <c r="A129" s="252" t="s">
        <v>356</v>
      </c>
      <c r="B129" s="1104">
        <v>2287.6279999999997</v>
      </c>
      <c r="C129" s="253">
        <v>21438.018368079665</v>
      </c>
      <c r="D129" s="253">
        <v>14326.700771862095</v>
      </c>
      <c r="E129" s="253">
        <v>3048.6331985212055</v>
      </c>
      <c r="F129" s="253">
        <v>1068.8225241749685</v>
      </c>
      <c r="G129" s="253">
        <v>2.8992913183437174</v>
      </c>
      <c r="H129" s="253">
        <v>19.13025923212457</v>
      </c>
      <c r="I129" s="253">
        <v>122.30321101158059</v>
      </c>
      <c r="J129" s="253">
        <v>248.22844157062852</v>
      </c>
      <c r="K129" s="1154">
        <v>0</v>
      </c>
      <c r="L129" s="253">
        <v>18836.717697690947</v>
      </c>
      <c r="M129" s="253">
        <v>1212.2275780852488</v>
      </c>
      <c r="N129" s="253">
        <v>1389.0730923034685</v>
      </c>
      <c r="O129" s="254">
        <v>2601.300670388717</v>
      </c>
      <c r="P129" s="255"/>
    </row>
    <row r="130" spans="1:16" s="256" customFormat="1" ht="20.25">
      <c r="A130" s="772" t="s">
        <v>319</v>
      </c>
      <c r="B130" s="1117">
        <v>2350.04</v>
      </c>
      <c r="C130" s="257">
        <v>20276</v>
      </c>
      <c r="D130" s="257">
        <v>13527</v>
      </c>
      <c r="E130" s="257">
        <v>2928</v>
      </c>
      <c r="F130" s="257">
        <v>1032</v>
      </c>
      <c r="G130" s="257">
        <v>3</v>
      </c>
      <c r="H130" s="257">
        <v>10</v>
      </c>
      <c r="I130" s="257">
        <v>104</v>
      </c>
      <c r="J130" s="257">
        <v>250</v>
      </c>
      <c r="K130" s="1165"/>
      <c r="L130" s="257">
        <v>17854</v>
      </c>
      <c r="M130" s="257">
        <v>1317</v>
      </c>
      <c r="N130" s="257">
        <v>1105</v>
      </c>
      <c r="O130" s="258">
        <v>2423</v>
      </c>
      <c r="P130" s="259"/>
    </row>
    <row r="131" spans="1:16" s="264" customFormat="1" ht="21" thickBot="1">
      <c r="A131" s="260" t="s">
        <v>351</v>
      </c>
      <c r="B131" s="1106">
        <f aca="true" t="shared" si="46" ref="B131:O131">+B129-B130</f>
        <v>-62.41200000000026</v>
      </c>
      <c r="C131" s="261">
        <f t="shared" si="46"/>
        <v>1162.0183680796654</v>
      </c>
      <c r="D131" s="261">
        <f t="shared" si="46"/>
        <v>799.7007718620953</v>
      </c>
      <c r="E131" s="261">
        <f t="shared" si="46"/>
        <v>120.63319852120549</v>
      </c>
      <c r="F131" s="261">
        <f t="shared" si="46"/>
        <v>36.82252417496852</v>
      </c>
      <c r="G131" s="261">
        <f t="shared" si="46"/>
        <v>-0.10070868165628255</v>
      </c>
      <c r="H131" s="261">
        <f t="shared" si="46"/>
        <v>9.130259232124569</v>
      </c>
      <c r="I131" s="261">
        <f t="shared" si="46"/>
        <v>18.303211011580586</v>
      </c>
      <c r="J131" s="261">
        <f t="shared" si="46"/>
        <v>-1.7715584293714812</v>
      </c>
      <c r="K131" s="1156"/>
      <c r="L131" s="261">
        <f t="shared" si="46"/>
        <v>982.7176976909468</v>
      </c>
      <c r="M131" s="261">
        <f t="shared" si="46"/>
        <v>-104.77242191475125</v>
      </c>
      <c r="N131" s="261">
        <f t="shared" si="46"/>
        <v>284.07309230346846</v>
      </c>
      <c r="O131" s="262">
        <f t="shared" si="46"/>
        <v>178.3006703887172</v>
      </c>
      <c r="P131" s="263"/>
    </row>
    <row r="132" spans="1:15" s="264" customFormat="1" ht="21" thickBot="1">
      <c r="A132" s="265" t="s">
        <v>354</v>
      </c>
      <c r="B132" s="266">
        <f aca="true" t="shared" si="47" ref="B132:O132">+B129/B130*100</f>
        <v>97.3442154176099</v>
      </c>
      <c r="C132" s="266">
        <f t="shared" si="47"/>
        <v>105.73100398539981</v>
      </c>
      <c r="D132" s="266">
        <f t="shared" si="47"/>
        <v>105.91188564990091</v>
      </c>
      <c r="E132" s="266">
        <f t="shared" si="47"/>
        <v>104.11998628829254</v>
      </c>
      <c r="F132" s="266">
        <f t="shared" si="47"/>
        <v>103.56807404796207</v>
      </c>
      <c r="G132" s="266">
        <f t="shared" si="47"/>
        <v>96.64304394479059</v>
      </c>
      <c r="H132" s="266">
        <f t="shared" si="47"/>
        <v>191.3025923212457</v>
      </c>
      <c r="I132" s="266">
        <f t="shared" si="47"/>
        <v>117.59924135728903</v>
      </c>
      <c r="J132" s="266">
        <f t="shared" si="47"/>
        <v>99.2913766282514</v>
      </c>
      <c r="K132" s="1157"/>
      <c r="L132" s="266">
        <f t="shared" si="47"/>
        <v>105.50418784412987</v>
      </c>
      <c r="M132" s="266">
        <f t="shared" si="47"/>
        <v>92.04461488878123</v>
      </c>
      <c r="N132" s="266">
        <f t="shared" si="47"/>
        <v>125.70797215416003</v>
      </c>
      <c r="O132" s="267">
        <f t="shared" si="47"/>
        <v>107.35867397394622</v>
      </c>
    </row>
    <row r="133" spans="1:15" s="274" customFormat="1" ht="34.5" thickBot="1">
      <c r="A133" s="268" t="s">
        <v>240</v>
      </c>
      <c r="B133" s="272"/>
      <c r="C133" s="272"/>
      <c r="D133" s="272"/>
      <c r="E133" s="272"/>
      <c r="F133" s="272"/>
      <c r="G133" s="272"/>
      <c r="H133" s="272"/>
      <c r="I133" s="272"/>
      <c r="J133" s="272"/>
      <c r="K133" s="1159"/>
      <c r="L133" s="272"/>
      <c r="M133" s="272"/>
      <c r="N133" s="272"/>
      <c r="O133" s="273"/>
    </row>
    <row r="134" spans="1:16" s="256" customFormat="1" ht="20.25">
      <c r="A134" s="252" t="s">
        <v>356</v>
      </c>
      <c r="B134" s="1104">
        <v>4730.703000000002</v>
      </c>
      <c r="C134" s="253">
        <v>17528.71255780237</v>
      </c>
      <c r="D134" s="253">
        <v>12496.775144553914</v>
      </c>
      <c r="E134" s="253">
        <v>2331.7292377052613</v>
      </c>
      <c r="F134" s="253">
        <v>339.16780796990747</v>
      </c>
      <c r="G134" s="253">
        <v>58.97326465009531</v>
      </c>
      <c r="H134" s="253">
        <v>7.854470396189878</v>
      </c>
      <c r="I134" s="253">
        <v>47.41960831896087</v>
      </c>
      <c r="J134" s="253">
        <v>409.67869891641897</v>
      </c>
      <c r="K134" s="1154">
        <v>0</v>
      </c>
      <c r="L134" s="253">
        <v>15691.598232510749</v>
      </c>
      <c r="M134" s="253">
        <v>799.2738253349091</v>
      </c>
      <c r="N134" s="253">
        <v>1037.8404999567015</v>
      </c>
      <c r="O134" s="254">
        <v>1837.1143252916104</v>
      </c>
      <c r="P134" s="255"/>
    </row>
    <row r="135" spans="1:16" s="256" customFormat="1" ht="20.25">
      <c r="A135" s="772" t="s">
        <v>319</v>
      </c>
      <c r="B135" s="1117">
        <v>5096.197</v>
      </c>
      <c r="C135" s="257">
        <v>17174</v>
      </c>
      <c r="D135" s="257">
        <v>12250</v>
      </c>
      <c r="E135" s="257">
        <v>2264</v>
      </c>
      <c r="F135" s="257">
        <v>328</v>
      </c>
      <c r="G135" s="257">
        <v>57</v>
      </c>
      <c r="H135" s="257">
        <v>7</v>
      </c>
      <c r="I135" s="257">
        <v>57</v>
      </c>
      <c r="J135" s="257">
        <v>383</v>
      </c>
      <c r="K135" s="1165"/>
      <c r="L135" s="257">
        <v>15347</v>
      </c>
      <c r="M135" s="257">
        <v>940</v>
      </c>
      <c r="N135" s="257">
        <v>888</v>
      </c>
      <c r="O135" s="258">
        <v>1828</v>
      </c>
      <c r="P135" s="259"/>
    </row>
    <row r="136" spans="1:16" s="264" customFormat="1" ht="21" thickBot="1">
      <c r="A136" s="260" t="s">
        <v>351</v>
      </c>
      <c r="B136" s="1106">
        <f aca="true" t="shared" si="48" ref="B136:O136">+B134-B135</f>
        <v>-365.49399999999787</v>
      </c>
      <c r="C136" s="261">
        <f t="shared" si="48"/>
        <v>354.7125578023697</v>
      </c>
      <c r="D136" s="261">
        <f t="shared" si="48"/>
        <v>246.7751445539143</v>
      </c>
      <c r="E136" s="261">
        <f t="shared" si="48"/>
        <v>67.72923770526131</v>
      </c>
      <c r="F136" s="261">
        <f t="shared" si="48"/>
        <v>11.167807969907471</v>
      </c>
      <c r="G136" s="261">
        <f t="shared" si="48"/>
        <v>1.9732646500953095</v>
      </c>
      <c r="H136" s="261">
        <f t="shared" si="48"/>
        <v>0.8544703961898783</v>
      </c>
      <c r="I136" s="261">
        <f t="shared" si="48"/>
        <v>-9.580391681039131</v>
      </c>
      <c r="J136" s="261">
        <f t="shared" si="48"/>
        <v>26.678698916418966</v>
      </c>
      <c r="K136" s="1156"/>
      <c r="L136" s="261">
        <f t="shared" si="48"/>
        <v>344.59823251074886</v>
      </c>
      <c r="M136" s="261">
        <f t="shared" si="48"/>
        <v>-140.72617466509087</v>
      </c>
      <c r="N136" s="261">
        <f t="shared" si="48"/>
        <v>149.84049995670148</v>
      </c>
      <c r="O136" s="262">
        <f t="shared" si="48"/>
        <v>9.114325291610385</v>
      </c>
      <c r="P136" s="263"/>
    </row>
    <row r="137" spans="1:15" s="264" customFormat="1" ht="21" thickBot="1">
      <c r="A137" s="265" t="s">
        <v>354</v>
      </c>
      <c r="B137" s="266">
        <f aca="true" t="shared" si="49" ref="B137:O137">+B134/B135*100</f>
        <v>92.82810299523354</v>
      </c>
      <c r="C137" s="266">
        <f t="shared" si="49"/>
        <v>102.06540443578879</v>
      </c>
      <c r="D137" s="266">
        <f t="shared" si="49"/>
        <v>102.01449097595032</v>
      </c>
      <c r="E137" s="266">
        <f t="shared" si="49"/>
        <v>102.99157410358927</v>
      </c>
      <c r="F137" s="266">
        <f t="shared" si="49"/>
        <v>103.40481950302056</v>
      </c>
      <c r="G137" s="266">
        <f t="shared" si="49"/>
        <v>103.46186780718476</v>
      </c>
      <c r="H137" s="266">
        <f t="shared" si="49"/>
        <v>112.2067199455697</v>
      </c>
      <c r="I137" s="266">
        <f t="shared" si="49"/>
        <v>83.19229529642259</v>
      </c>
      <c r="J137" s="266">
        <f t="shared" si="49"/>
        <v>106.96571773274646</v>
      </c>
      <c r="K137" s="1157"/>
      <c r="L137" s="266">
        <f t="shared" si="49"/>
        <v>102.24537846165862</v>
      </c>
      <c r="M137" s="266">
        <f t="shared" si="49"/>
        <v>85.02913035477758</v>
      </c>
      <c r="N137" s="266">
        <f t="shared" si="49"/>
        <v>116.87393017530422</v>
      </c>
      <c r="O137" s="267">
        <f t="shared" si="49"/>
        <v>100.49859547547102</v>
      </c>
    </row>
    <row r="138" spans="1:15" s="746" customFormat="1" ht="34.5" thickBot="1">
      <c r="A138" s="743" t="s">
        <v>241</v>
      </c>
      <c r="B138" s="744"/>
      <c r="C138" s="744"/>
      <c r="D138" s="744"/>
      <c r="E138" s="744"/>
      <c r="F138" s="744"/>
      <c r="G138" s="744"/>
      <c r="H138" s="744"/>
      <c r="I138" s="744"/>
      <c r="J138" s="744"/>
      <c r="K138" s="1160"/>
      <c r="L138" s="744"/>
      <c r="M138" s="744"/>
      <c r="N138" s="744"/>
      <c r="O138" s="745"/>
    </row>
    <row r="139" spans="1:16" s="750" customFormat="1" ht="20.25">
      <c r="A139" s="252" t="s">
        <v>356</v>
      </c>
      <c r="B139" s="1113">
        <v>67.003</v>
      </c>
      <c r="C139" s="747">
        <v>20855.802476506025</v>
      </c>
      <c r="D139" s="747">
        <v>13116.88406986752</v>
      </c>
      <c r="E139" s="747">
        <v>3041.266808948853</v>
      </c>
      <c r="F139" s="747">
        <v>654.2219502609337</v>
      </c>
      <c r="G139" s="747">
        <v>416.3756349218194</v>
      </c>
      <c r="H139" s="747">
        <v>0</v>
      </c>
      <c r="I139" s="747">
        <v>57.05590296951878</v>
      </c>
      <c r="J139" s="747">
        <v>1133.516409712998</v>
      </c>
      <c r="K139" s="1161">
        <v>0</v>
      </c>
      <c r="L139" s="747">
        <v>18419.320776681645</v>
      </c>
      <c r="M139" s="747">
        <v>749.0236755568158</v>
      </c>
      <c r="N139" s="747">
        <v>1687.4580242675704</v>
      </c>
      <c r="O139" s="748">
        <v>2436.481699824386</v>
      </c>
      <c r="P139" s="749"/>
    </row>
    <row r="140" spans="1:16" s="750" customFormat="1" ht="20.25">
      <c r="A140" s="772" t="s">
        <v>319</v>
      </c>
      <c r="B140" s="1114">
        <v>69.857</v>
      </c>
      <c r="C140" s="751">
        <v>19999</v>
      </c>
      <c r="D140" s="751">
        <v>12537</v>
      </c>
      <c r="E140" s="751">
        <v>2845</v>
      </c>
      <c r="F140" s="751">
        <v>626</v>
      </c>
      <c r="G140" s="751">
        <v>403</v>
      </c>
      <c r="H140" s="751">
        <v>7</v>
      </c>
      <c r="I140" s="751">
        <v>39</v>
      </c>
      <c r="J140" s="751">
        <v>1075</v>
      </c>
      <c r="K140" s="1162"/>
      <c r="L140" s="751">
        <v>17533</v>
      </c>
      <c r="M140" s="751">
        <v>1084</v>
      </c>
      <c r="N140" s="751">
        <v>1382</v>
      </c>
      <c r="O140" s="752">
        <v>2466</v>
      </c>
      <c r="P140" s="753"/>
    </row>
    <row r="141" spans="1:16" s="757" customFormat="1" ht="21" thickBot="1">
      <c r="A141" s="260" t="s">
        <v>351</v>
      </c>
      <c r="B141" s="1115">
        <f aca="true" t="shared" si="50" ref="B141:O141">+B139-B140</f>
        <v>-2.853999999999999</v>
      </c>
      <c r="C141" s="754">
        <f t="shared" si="50"/>
        <v>856.8024765060254</v>
      </c>
      <c r="D141" s="754">
        <f t="shared" si="50"/>
        <v>579.8840698675194</v>
      </c>
      <c r="E141" s="754">
        <f t="shared" si="50"/>
        <v>196.26680894885294</v>
      </c>
      <c r="F141" s="754">
        <f t="shared" si="50"/>
        <v>28.22195026093368</v>
      </c>
      <c r="G141" s="754">
        <f t="shared" si="50"/>
        <v>13.375634921819426</v>
      </c>
      <c r="H141" s="754">
        <f t="shared" si="50"/>
        <v>-7</v>
      </c>
      <c r="I141" s="754">
        <f t="shared" si="50"/>
        <v>18.055902969518783</v>
      </c>
      <c r="J141" s="754">
        <f t="shared" si="50"/>
        <v>58.516409712997984</v>
      </c>
      <c r="K141" s="1163"/>
      <c r="L141" s="754">
        <f t="shared" si="50"/>
        <v>886.3207766816449</v>
      </c>
      <c r="M141" s="754">
        <f t="shared" si="50"/>
        <v>-334.97632444318424</v>
      </c>
      <c r="N141" s="754">
        <f t="shared" si="50"/>
        <v>305.4580242675704</v>
      </c>
      <c r="O141" s="755">
        <f t="shared" si="50"/>
        <v>-29.51830017561406</v>
      </c>
      <c r="P141" s="756"/>
    </row>
    <row r="142" spans="1:15" s="757" customFormat="1" ht="21" thickBot="1">
      <c r="A142" s="265" t="s">
        <v>354</v>
      </c>
      <c r="B142" s="758">
        <f aca="true" t="shared" si="51" ref="B142:O142">+B139/B140*100</f>
        <v>95.91451107261977</v>
      </c>
      <c r="C142" s="758">
        <f t="shared" si="51"/>
        <v>104.28422659385983</v>
      </c>
      <c r="D142" s="758">
        <f t="shared" si="51"/>
        <v>104.62538142990763</v>
      </c>
      <c r="E142" s="758">
        <f t="shared" si="51"/>
        <v>106.89865760804405</v>
      </c>
      <c r="F142" s="758">
        <f t="shared" si="51"/>
        <v>104.50829876372742</v>
      </c>
      <c r="G142" s="758">
        <f t="shared" si="51"/>
        <v>103.31901610963261</v>
      </c>
      <c r="H142" s="758">
        <f t="shared" si="51"/>
        <v>0</v>
      </c>
      <c r="I142" s="758">
        <f t="shared" si="51"/>
        <v>146.29718710133022</v>
      </c>
      <c r="J142" s="758">
        <f t="shared" si="51"/>
        <v>105.44338695004632</v>
      </c>
      <c r="K142" s="1164"/>
      <c r="L142" s="758">
        <f t="shared" si="51"/>
        <v>105.05515756962096</v>
      </c>
      <c r="M142" s="758">
        <f t="shared" si="51"/>
        <v>69.09812505136676</v>
      </c>
      <c r="N142" s="758">
        <f t="shared" si="51"/>
        <v>122.1026066763799</v>
      </c>
      <c r="O142" s="759">
        <f t="shared" si="51"/>
        <v>98.80298863845847</v>
      </c>
    </row>
    <row r="143" spans="1:15" s="274" customFormat="1" ht="34.5" thickBot="1">
      <c r="A143" s="268" t="s">
        <v>242</v>
      </c>
      <c r="B143" s="272"/>
      <c r="C143" s="272"/>
      <c r="D143" s="272"/>
      <c r="E143" s="272"/>
      <c r="F143" s="272"/>
      <c r="G143" s="272"/>
      <c r="H143" s="272"/>
      <c r="I143" s="272"/>
      <c r="J143" s="272"/>
      <c r="K143" s="1159"/>
      <c r="L143" s="272"/>
      <c r="M143" s="272"/>
      <c r="N143" s="272"/>
      <c r="O143" s="273"/>
    </row>
    <row r="144" spans="1:16" s="256" customFormat="1" ht="20.25">
      <c r="A144" s="252" t="s">
        <v>356</v>
      </c>
      <c r="B144" s="1104">
        <v>3276.2870000000003</v>
      </c>
      <c r="C144" s="253">
        <v>21093.718717763946</v>
      </c>
      <c r="D144" s="253">
        <v>13150.151019533188</v>
      </c>
      <c r="E144" s="253">
        <v>2882.445458329302</v>
      </c>
      <c r="F144" s="253">
        <v>427.2783489358532</v>
      </c>
      <c r="G144" s="253">
        <v>472.58049533918523</v>
      </c>
      <c r="H144" s="253">
        <v>84.8347026171191</v>
      </c>
      <c r="I144" s="253">
        <v>94.7401738614474</v>
      </c>
      <c r="J144" s="253">
        <v>1449.2001412981626</v>
      </c>
      <c r="K144" s="1154">
        <v>0</v>
      </c>
      <c r="L144" s="253">
        <v>18561.230339914262</v>
      </c>
      <c r="M144" s="253">
        <v>935.5777337781052</v>
      </c>
      <c r="N144" s="253">
        <v>1596.9106440715752</v>
      </c>
      <c r="O144" s="254">
        <v>2532.4883778496805</v>
      </c>
      <c r="P144" s="255"/>
    </row>
    <row r="145" spans="1:16" s="256" customFormat="1" ht="20.25">
      <c r="A145" s="772" t="s">
        <v>319</v>
      </c>
      <c r="B145" s="1117">
        <v>3360.47</v>
      </c>
      <c r="C145" s="257">
        <v>20300</v>
      </c>
      <c r="D145" s="257">
        <v>12719</v>
      </c>
      <c r="E145" s="257">
        <v>2821</v>
      </c>
      <c r="F145" s="257">
        <v>416</v>
      </c>
      <c r="G145" s="257">
        <v>475</v>
      </c>
      <c r="H145" s="257">
        <v>83</v>
      </c>
      <c r="I145" s="257">
        <v>97</v>
      </c>
      <c r="J145" s="257">
        <v>1414</v>
      </c>
      <c r="K145" s="1165"/>
      <c r="L145" s="257">
        <v>18023</v>
      </c>
      <c r="M145" s="257">
        <v>1119</v>
      </c>
      <c r="N145" s="257">
        <v>1157</v>
      </c>
      <c r="O145" s="258">
        <v>2277</v>
      </c>
      <c r="P145" s="259"/>
    </row>
    <row r="146" spans="1:16" s="264" customFormat="1" ht="21" thickBot="1">
      <c r="A146" s="260" t="s">
        <v>351</v>
      </c>
      <c r="B146" s="1106">
        <f aca="true" t="shared" si="52" ref="B146:O146">+B144-B145</f>
        <v>-84.18299999999954</v>
      </c>
      <c r="C146" s="261">
        <f t="shared" si="52"/>
        <v>793.7187177639462</v>
      </c>
      <c r="D146" s="261">
        <f t="shared" si="52"/>
        <v>431.15101953318845</v>
      </c>
      <c r="E146" s="261">
        <f t="shared" si="52"/>
        <v>61.4454583293018</v>
      </c>
      <c r="F146" s="261">
        <f t="shared" si="52"/>
        <v>11.278348935853217</v>
      </c>
      <c r="G146" s="261">
        <f t="shared" si="52"/>
        <v>-2.4195046608147663</v>
      </c>
      <c r="H146" s="261">
        <f t="shared" si="52"/>
        <v>1.834702617119106</v>
      </c>
      <c r="I146" s="261">
        <f t="shared" si="52"/>
        <v>-2.2598261385525973</v>
      </c>
      <c r="J146" s="261">
        <f t="shared" si="52"/>
        <v>35.200141298162634</v>
      </c>
      <c r="K146" s="1156"/>
      <c r="L146" s="261">
        <f t="shared" si="52"/>
        <v>538.230339914262</v>
      </c>
      <c r="M146" s="261">
        <f t="shared" si="52"/>
        <v>-183.4222662218948</v>
      </c>
      <c r="N146" s="261">
        <f t="shared" si="52"/>
        <v>439.91064407157523</v>
      </c>
      <c r="O146" s="262">
        <f t="shared" si="52"/>
        <v>255.48837784968055</v>
      </c>
      <c r="P146" s="263"/>
    </row>
    <row r="147" spans="1:15" s="264" customFormat="1" ht="21" thickBot="1">
      <c r="A147" s="265" t="s">
        <v>354</v>
      </c>
      <c r="B147" s="266">
        <f aca="true" t="shared" si="53" ref="B147:O147">+B144/B145*100</f>
        <v>97.49490398664474</v>
      </c>
      <c r="C147" s="266">
        <f t="shared" si="53"/>
        <v>103.9099444224825</v>
      </c>
      <c r="D147" s="266">
        <f t="shared" si="53"/>
        <v>103.38981853552313</v>
      </c>
      <c r="E147" s="266">
        <f t="shared" si="53"/>
        <v>102.17814457034038</v>
      </c>
      <c r="F147" s="266">
        <f t="shared" si="53"/>
        <v>102.71114157111856</v>
      </c>
      <c r="G147" s="266">
        <f t="shared" si="53"/>
        <v>99.49063059772321</v>
      </c>
      <c r="H147" s="266">
        <f t="shared" si="53"/>
        <v>102.21048508086639</v>
      </c>
      <c r="I147" s="266">
        <f t="shared" si="53"/>
        <v>97.67028233138907</v>
      </c>
      <c r="J147" s="266">
        <f t="shared" si="53"/>
        <v>102.48940178912041</v>
      </c>
      <c r="K147" s="1157"/>
      <c r="L147" s="266">
        <f t="shared" si="53"/>
        <v>102.98635266001367</v>
      </c>
      <c r="M147" s="266">
        <f t="shared" si="53"/>
        <v>83.60837656640797</v>
      </c>
      <c r="N147" s="266">
        <f t="shared" si="53"/>
        <v>138.02166327325628</v>
      </c>
      <c r="O147" s="267">
        <f t="shared" si="53"/>
        <v>111.22039428413177</v>
      </c>
    </row>
    <row r="148" spans="1:19" s="274" customFormat="1" ht="34.5" hidden="1" thickBot="1">
      <c r="A148" s="570" t="s">
        <v>108</v>
      </c>
      <c r="B148" s="272"/>
      <c r="C148" s="571"/>
      <c r="D148" s="571"/>
      <c r="E148" s="571"/>
      <c r="F148" s="571"/>
      <c r="G148" s="571"/>
      <c r="H148" s="571"/>
      <c r="I148" s="571"/>
      <c r="J148" s="571"/>
      <c r="K148" s="1159"/>
      <c r="L148" s="571"/>
      <c r="M148" s="571"/>
      <c r="N148" s="571"/>
      <c r="O148" s="572"/>
      <c r="P148" s="573"/>
      <c r="Q148" s="573"/>
      <c r="R148" s="573"/>
      <c r="S148" s="573"/>
    </row>
    <row r="149" spans="1:19" s="256" customFormat="1" ht="21" hidden="1" thickBot="1">
      <c r="A149" s="574" t="s">
        <v>207</v>
      </c>
      <c r="B149" s="1104"/>
      <c r="C149" s="575"/>
      <c r="D149" s="575"/>
      <c r="E149" s="575"/>
      <c r="F149" s="575"/>
      <c r="G149" s="575"/>
      <c r="H149" s="575"/>
      <c r="I149" s="575"/>
      <c r="J149" s="575"/>
      <c r="K149" s="1154"/>
      <c r="L149" s="575"/>
      <c r="M149" s="575"/>
      <c r="N149" s="575"/>
      <c r="O149" s="576"/>
      <c r="P149" s="577">
        <v>9.3</v>
      </c>
      <c r="Q149" s="578"/>
      <c r="R149" s="578"/>
      <c r="S149" s="578"/>
    </row>
    <row r="150" spans="1:19" s="256" customFormat="1" ht="21" hidden="1" thickBot="1">
      <c r="A150" s="579" t="s">
        <v>207</v>
      </c>
      <c r="B150" s="1117"/>
      <c r="C150" s="580"/>
      <c r="D150" s="580"/>
      <c r="E150" s="580"/>
      <c r="F150" s="580"/>
      <c r="G150" s="580"/>
      <c r="H150" s="580"/>
      <c r="I150" s="580"/>
      <c r="J150" s="580"/>
      <c r="K150" s="1165"/>
      <c r="L150" s="580"/>
      <c r="M150" s="580"/>
      <c r="N150" s="580"/>
      <c r="O150" s="581"/>
      <c r="P150" s="582">
        <v>9.3</v>
      </c>
      <c r="Q150" s="578"/>
      <c r="R150" s="578"/>
      <c r="S150" s="578"/>
    </row>
    <row r="151" spans="1:19" s="264" customFormat="1" ht="21" hidden="1" thickBot="1">
      <c r="A151" s="583" t="s">
        <v>205</v>
      </c>
      <c r="B151" s="1106">
        <f aca="true" t="shared" si="54" ref="B151:O151">+B149-B150</f>
        <v>0</v>
      </c>
      <c r="C151" s="584">
        <f t="shared" si="54"/>
        <v>0</v>
      </c>
      <c r="D151" s="584">
        <f t="shared" si="54"/>
        <v>0</v>
      </c>
      <c r="E151" s="584">
        <f t="shared" si="54"/>
        <v>0</v>
      </c>
      <c r="F151" s="584">
        <f t="shared" si="54"/>
        <v>0</v>
      </c>
      <c r="G151" s="584">
        <f t="shared" si="54"/>
        <v>0</v>
      </c>
      <c r="H151" s="584">
        <f t="shared" si="54"/>
        <v>0</v>
      </c>
      <c r="I151" s="584">
        <f t="shared" si="54"/>
        <v>0</v>
      </c>
      <c r="J151" s="584">
        <f t="shared" si="54"/>
        <v>0</v>
      </c>
      <c r="K151" s="1156"/>
      <c r="L151" s="584">
        <f t="shared" si="54"/>
        <v>0</v>
      </c>
      <c r="M151" s="584">
        <f t="shared" si="54"/>
        <v>0</v>
      </c>
      <c r="N151" s="584">
        <f t="shared" si="54"/>
        <v>0</v>
      </c>
      <c r="O151" s="585">
        <f t="shared" si="54"/>
        <v>0</v>
      </c>
      <c r="P151" s="586"/>
      <c r="Q151" s="587"/>
      <c r="R151" s="587"/>
      <c r="S151" s="587"/>
    </row>
    <row r="152" spans="1:19" s="264" customFormat="1" ht="21" hidden="1" thickBot="1">
      <c r="A152" s="588" t="s">
        <v>206</v>
      </c>
      <c r="B152" s="266" t="e">
        <f aca="true" t="shared" si="55" ref="B152:O152">+B149/B150*100</f>
        <v>#DIV/0!</v>
      </c>
      <c r="C152" s="589" t="e">
        <f t="shared" si="55"/>
        <v>#DIV/0!</v>
      </c>
      <c r="D152" s="589" t="e">
        <f t="shared" si="55"/>
        <v>#DIV/0!</v>
      </c>
      <c r="E152" s="589" t="e">
        <f t="shared" si="55"/>
        <v>#DIV/0!</v>
      </c>
      <c r="F152" s="589" t="e">
        <f t="shared" si="55"/>
        <v>#DIV/0!</v>
      </c>
      <c r="G152" s="589" t="e">
        <f t="shared" si="55"/>
        <v>#DIV/0!</v>
      </c>
      <c r="H152" s="589" t="e">
        <f t="shared" si="55"/>
        <v>#DIV/0!</v>
      </c>
      <c r="I152" s="589" t="e">
        <f t="shared" si="55"/>
        <v>#DIV/0!</v>
      </c>
      <c r="J152" s="589" t="e">
        <f t="shared" si="55"/>
        <v>#DIV/0!</v>
      </c>
      <c r="K152" s="1157"/>
      <c r="L152" s="589" t="e">
        <f t="shared" si="55"/>
        <v>#DIV/0!</v>
      </c>
      <c r="M152" s="589" t="e">
        <f t="shared" si="55"/>
        <v>#DIV/0!</v>
      </c>
      <c r="N152" s="589" t="e">
        <f t="shared" si="55"/>
        <v>#DIV/0!</v>
      </c>
      <c r="O152" s="590" t="e">
        <f t="shared" si="55"/>
        <v>#DIV/0!</v>
      </c>
      <c r="P152" s="587"/>
      <c r="Q152" s="587"/>
      <c r="R152" s="587"/>
      <c r="S152" s="587"/>
    </row>
    <row r="153" spans="1:15" s="274" customFormat="1" ht="34.5" thickBot="1">
      <c r="A153" s="268" t="s">
        <v>243</v>
      </c>
      <c r="B153" s="272"/>
      <c r="C153" s="272"/>
      <c r="D153" s="272"/>
      <c r="E153" s="272"/>
      <c r="F153" s="272"/>
      <c r="G153" s="272"/>
      <c r="H153" s="272"/>
      <c r="I153" s="272"/>
      <c r="J153" s="272"/>
      <c r="K153" s="1159"/>
      <c r="L153" s="272"/>
      <c r="M153" s="272"/>
      <c r="N153" s="272"/>
      <c r="O153" s="273"/>
    </row>
    <row r="154" spans="1:16" s="256" customFormat="1" ht="20.25">
      <c r="A154" s="252" t="s">
        <v>356</v>
      </c>
      <c r="B154" s="1104">
        <v>985.9</v>
      </c>
      <c r="C154" s="253">
        <v>24712.293166987864</v>
      </c>
      <c r="D154" s="253">
        <v>17336.93655543159</v>
      </c>
      <c r="E154" s="253">
        <v>3982.91958278392</v>
      </c>
      <c r="F154" s="253">
        <v>558.3310511546134</v>
      </c>
      <c r="G154" s="253">
        <v>4.958667207627548</v>
      </c>
      <c r="H154" s="253">
        <v>3.667461202961761</v>
      </c>
      <c r="I154" s="253">
        <v>6.279118909963823</v>
      </c>
      <c r="J154" s="253">
        <v>10.98590120701897</v>
      </c>
      <c r="K154" s="1154">
        <v>0</v>
      </c>
      <c r="L154" s="253">
        <v>21904.078337897696</v>
      </c>
      <c r="M154" s="253">
        <v>1515.0771714507894</v>
      </c>
      <c r="N154" s="253">
        <v>1293.1376576393825</v>
      </c>
      <c r="O154" s="254">
        <v>2808.2148290901714</v>
      </c>
      <c r="P154" s="255"/>
    </row>
    <row r="155" spans="1:16" s="256" customFormat="1" ht="20.25">
      <c r="A155" s="772" t="s">
        <v>319</v>
      </c>
      <c r="B155" s="1117">
        <v>981.401</v>
      </c>
      <c r="C155" s="257">
        <v>23763</v>
      </c>
      <c r="D155" s="257">
        <v>16582</v>
      </c>
      <c r="E155" s="257">
        <v>3677</v>
      </c>
      <c r="F155" s="257">
        <v>557</v>
      </c>
      <c r="G155" s="257">
        <v>5</v>
      </c>
      <c r="H155" s="257">
        <v>0</v>
      </c>
      <c r="I155" s="257">
        <v>1</v>
      </c>
      <c r="J155" s="257">
        <v>8</v>
      </c>
      <c r="K155" s="1165"/>
      <c r="L155" s="257">
        <v>20831</v>
      </c>
      <c r="M155" s="257">
        <v>1661</v>
      </c>
      <c r="N155" s="257">
        <v>1271</v>
      </c>
      <c r="O155" s="258">
        <v>2932</v>
      </c>
      <c r="P155" s="259"/>
    </row>
    <row r="156" spans="1:16" s="264" customFormat="1" ht="21" thickBot="1">
      <c r="A156" s="260" t="s">
        <v>351</v>
      </c>
      <c r="B156" s="1106">
        <f aca="true" t="shared" si="56" ref="B156:O156">+B154-B155</f>
        <v>4.499000000000024</v>
      </c>
      <c r="C156" s="261">
        <f t="shared" si="56"/>
        <v>949.2931669878635</v>
      </c>
      <c r="D156" s="261">
        <f t="shared" si="56"/>
        <v>754.9365554315882</v>
      </c>
      <c r="E156" s="261">
        <f t="shared" si="56"/>
        <v>305.91958278391985</v>
      </c>
      <c r="F156" s="261">
        <f t="shared" si="56"/>
        <v>1.3310511546134194</v>
      </c>
      <c r="G156" s="261">
        <f t="shared" si="56"/>
        <v>-0.0413327923724518</v>
      </c>
      <c r="H156" s="261">
        <f t="shared" si="56"/>
        <v>3.667461202961761</v>
      </c>
      <c r="I156" s="261">
        <f t="shared" si="56"/>
        <v>5.279118909963823</v>
      </c>
      <c r="J156" s="261">
        <f t="shared" si="56"/>
        <v>2.985901207018969</v>
      </c>
      <c r="K156" s="1156"/>
      <c r="L156" s="261">
        <f t="shared" si="56"/>
        <v>1073.0783378976957</v>
      </c>
      <c r="M156" s="261">
        <f t="shared" si="56"/>
        <v>-145.92282854921064</v>
      </c>
      <c r="N156" s="261">
        <f t="shared" si="56"/>
        <v>22.137657639382496</v>
      </c>
      <c r="O156" s="262">
        <f t="shared" si="56"/>
        <v>-123.7851709098286</v>
      </c>
      <c r="P156" s="263"/>
    </row>
    <row r="157" spans="1:15" s="264" customFormat="1" ht="21" thickBot="1">
      <c r="A157" s="265" t="s">
        <v>354</v>
      </c>
      <c r="B157" s="266">
        <f aca="true" t="shared" si="57" ref="B157:O157">+B154/B155*100</f>
        <v>100.45842627019945</v>
      </c>
      <c r="C157" s="266">
        <f t="shared" si="57"/>
        <v>103.99483721326375</v>
      </c>
      <c r="D157" s="266">
        <f t="shared" si="57"/>
        <v>104.55274728881672</v>
      </c>
      <c r="E157" s="266">
        <f t="shared" si="57"/>
        <v>108.31981459842044</v>
      </c>
      <c r="F157" s="266">
        <f t="shared" si="57"/>
        <v>100.238967891313</v>
      </c>
      <c r="G157" s="266">
        <f t="shared" si="57"/>
        <v>99.17334415255097</v>
      </c>
      <c r="H157" s="266" t="e">
        <f t="shared" si="57"/>
        <v>#DIV/0!</v>
      </c>
      <c r="I157" s="266">
        <f t="shared" si="57"/>
        <v>627.9118909963823</v>
      </c>
      <c r="J157" s="266">
        <f t="shared" si="57"/>
        <v>137.32376508773712</v>
      </c>
      <c r="K157" s="1157"/>
      <c r="L157" s="266">
        <f t="shared" si="57"/>
        <v>105.15135297344196</v>
      </c>
      <c r="M157" s="266">
        <f t="shared" si="57"/>
        <v>91.21476047265439</v>
      </c>
      <c r="N157" s="266">
        <f t="shared" si="57"/>
        <v>101.74175119113946</v>
      </c>
      <c r="O157" s="267">
        <f t="shared" si="57"/>
        <v>95.77813196078347</v>
      </c>
    </row>
    <row r="158" spans="1:15" s="746" customFormat="1" ht="34.5" thickBot="1">
      <c r="A158" s="743" t="s">
        <v>341</v>
      </c>
      <c r="B158" s="744"/>
      <c r="C158" s="744"/>
      <c r="D158" s="744"/>
      <c r="E158" s="744"/>
      <c r="F158" s="744"/>
      <c r="G158" s="744"/>
      <c r="H158" s="744"/>
      <c r="I158" s="744"/>
      <c r="J158" s="744"/>
      <c r="K158" s="1160"/>
      <c r="L158" s="744"/>
      <c r="M158" s="744"/>
      <c r="N158" s="744"/>
      <c r="O158" s="745"/>
    </row>
    <row r="159" spans="1:16" s="750" customFormat="1" ht="20.25">
      <c r="A159" s="252" t="s">
        <v>356</v>
      </c>
      <c r="B159" s="1113">
        <v>20348.68999999992</v>
      </c>
      <c r="C159" s="747">
        <v>14006.314112440023</v>
      </c>
      <c r="D159" s="747">
        <v>10935.357341594718</v>
      </c>
      <c r="E159" s="747">
        <v>1397.014279543307</v>
      </c>
      <c r="F159" s="747">
        <v>311.03547288138475</v>
      </c>
      <c r="G159" s="747">
        <v>1.0389530398926623</v>
      </c>
      <c r="H159" s="747">
        <v>0</v>
      </c>
      <c r="I159" s="747">
        <v>8.651707636544048</v>
      </c>
      <c r="J159" s="747">
        <v>6.960456258691203</v>
      </c>
      <c r="K159" s="1161">
        <v>0.5733743384299781</v>
      </c>
      <c r="L159" s="747">
        <v>12660.631585292967</v>
      </c>
      <c r="M159" s="747">
        <v>422.65135167587556</v>
      </c>
      <c r="N159" s="747">
        <v>923.0311754712521</v>
      </c>
      <c r="O159" s="748">
        <v>1345.6825271471278</v>
      </c>
      <c r="P159" s="749"/>
    </row>
    <row r="160" spans="1:16" s="750" customFormat="1" ht="20.25">
      <c r="A160" s="772" t="s">
        <v>319</v>
      </c>
      <c r="B160" s="1114">
        <v>20599.232</v>
      </c>
      <c r="C160" s="751">
        <v>14171</v>
      </c>
      <c r="D160" s="751">
        <v>11102</v>
      </c>
      <c r="E160" s="751">
        <v>1466</v>
      </c>
      <c r="F160" s="751">
        <v>315</v>
      </c>
      <c r="G160" s="751">
        <v>1</v>
      </c>
      <c r="H160" s="751">
        <v>0</v>
      </c>
      <c r="I160" s="751">
        <v>9</v>
      </c>
      <c r="J160" s="751">
        <v>8</v>
      </c>
      <c r="K160" s="1162"/>
      <c r="L160" s="751">
        <v>12902</v>
      </c>
      <c r="M160" s="751">
        <v>586</v>
      </c>
      <c r="N160" s="751">
        <v>683</v>
      </c>
      <c r="O160" s="752">
        <v>1270</v>
      </c>
      <c r="P160" s="753"/>
    </row>
    <row r="161" spans="1:16" s="757" customFormat="1" ht="21" thickBot="1">
      <c r="A161" s="260" t="s">
        <v>351</v>
      </c>
      <c r="B161" s="1115">
        <f aca="true" t="shared" si="58" ref="B161:O161">+B159-B160</f>
        <v>-250.54200000008132</v>
      </c>
      <c r="C161" s="754">
        <f t="shared" si="58"/>
        <v>-164.68588755997735</v>
      </c>
      <c r="D161" s="754">
        <f t="shared" si="58"/>
        <v>-166.64265840528242</v>
      </c>
      <c r="E161" s="754">
        <f t="shared" si="58"/>
        <v>-68.98572045669289</v>
      </c>
      <c r="F161" s="754">
        <f t="shared" si="58"/>
        <v>-3.9645271186152513</v>
      </c>
      <c r="G161" s="754">
        <f t="shared" si="58"/>
        <v>0.0389530398926623</v>
      </c>
      <c r="H161" s="754">
        <f t="shared" si="58"/>
        <v>0</v>
      </c>
      <c r="I161" s="754">
        <f t="shared" si="58"/>
        <v>-0.34829236345595227</v>
      </c>
      <c r="J161" s="754">
        <f t="shared" si="58"/>
        <v>-1.0395437413087967</v>
      </c>
      <c r="K161" s="1163"/>
      <c r="L161" s="754">
        <f t="shared" si="58"/>
        <v>-241.36841470703257</v>
      </c>
      <c r="M161" s="754">
        <f t="shared" si="58"/>
        <v>-163.34864832412444</v>
      </c>
      <c r="N161" s="754">
        <f t="shared" si="58"/>
        <v>240.03117547125214</v>
      </c>
      <c r="O161" s="755">
        <f t="shared" si="58"/>
        <v>75.68252714712776</v>
      </c>
      <c r="P161" s="756"/>
    </row>
    <row r="162" spans="1:15" s="757" customFormat="1" ht="21" thickBot="1">
      <c r="A162" s="265" t="s">
        <v>354</v>
      </c>
      <c r="B162" s="758">
        <f aca="true" t="shared" si="59" ref="B162:O162">+B159/B160*100</f>
        <v>98.78373135464429</v>
      </c>
      <c r="C162" s="758">
        <f t="shared" si="59"/>
        <v>98.83786685794949</v>
      </c>
      <c r="D162" s="758">
        <f t="shared" si="59"/>
        <v>98.49898524225111</v>
      </c>
      <c r="E162" s="758">
        <f t="shared" si="59"/>
        <v>95.2942891912215</v>
      </c>
      <c r="F162" s="758">
        <f t="shared" si="59"/>
        <v>98.74141996234437</v>
      </c>
      <c r="G162" s="758">
        <f t="shared" si="59"/>
        <v>103.89530398926622</v>
      </c>
      <c r="H162" s="758" t="e">
        <f t="shared" si="59"/>
        <v>#DIV/0!</v>
      </c>
      <c r="I162" s="758">
        <f t="shared" si="59"/>
        <v>96.13008485048941</v>
      </c>
      <c r="J162" s="758">
        <f t="shared" si="59"/>
        <v>87.00570323364005</v>
      </c>
      <c r="K162" s="1164"/>
      <c r="L162" s="758">
        <f t="shared" si="59"/>
        <v>98.12921706164136</v>
      </c>
      <c r="M162" s="758">
        <f t="shared" si="59"/>
        <v>72.1248040402518</v>
      </c>
      <c r="N162" s="758">
        <f t="shared" si="59"/>
        <v>135.14365673078362</v>
      </c>
      <c r="O162" s="759">
        <f t="shared" si="59"/>
        <v>105.95925410607305</v>
      </c>
    </row>
    <row r="163" spans="1:19" s="274" customFormat="1" ht="34.5" hidden="1" thickBot="1">
      <c r="A163" s="570" t="s">
        <v>109</v>
      </c>
      <c r="B163" s="272"/>
      <c r="C163" s="571"/>
      <c r="D163" s="571"/>
      <c r="E163" s="571"/>
      <c r="F163" s="571"/>
      <c r="G163" s="571"/>
      <c r="H163" s="571"/>
      <c r="I163" s="571"/>
      <c r="J163" s="571"/>
      <c r="K163" s="571"/>
      <c r="L163" s="571"/>
      <c r="M163" s="571"/>
      <c r="N163" s="571"/>
      <c r="O163" s="572"/>
      <c r="P163" s="573"/>
      <c r="Q163" s="573"/>
      <c r="R163" s="573"/>
      <c r="S163" s="573"/>
    </row>
    <row r="164" spans="1:19" s="256" customFormat="1" ht="21" hidden="1" thickBot="1">
      <c r="A164" s="574" t="s">
        <v>207</v>
      </c>
      <c r="B164" s="1104"/>
      <c r="C164" s="575"/>
      <c r="D164" s="575"/>
      <c r="E164" s="575"/>
      <c r="F164" s="575"/>
      <c r="G164" s="575"/>
      <c r="H164" s="575"/>
      <c r="I164" s="575"/>
      <c r="J164" s="575"/>
      <c r="K164" s="575"/>
      <c r="L164" s="575"/>
      <c r="M164" s="575"/>
      <c r="N164" s="575"/>
      <c r="O164" s="576"/>
      <c r="P164" s="577"/>
      <c r="Q164" s="578"/>
      <c r="R164" s="578"/>
      <c r="S164" s="578"/>
    </row>
    <row r="165" spans="1:19" s="256" customFormat="1" ht="21" hidden="1" thickBot="1">
      <c r="A165" s="579" t="s">
        <v>207</v>
      </c>
      <c r="B165" s="1117"/>
      <c r="C165" s="580"/>
      <c r="D165" s="580"/>
      <c r="E165" s="580"/>
      <c r="F165" s="580"/>
      <c r="G165" s="580"/>
      <c r="H165" s="580"/>
      <c r="I165" s="580"/>
      <c r="J165" s="580"/>
      <c r="K165" s="580"/>
      <c r="L165" s="580"/>
      <c r="M165" s="580"/>
      <c r="N165" s="580"/>
      <c r="O165" s="581"/>
      <c r="P165" s="582"/>
      <c r="Q165" s="578"/>
      <c r="R165" s="578"/>
      <c r="S165" s="578"/>
    </row>
    <row r="166" spans="1:19" s="264" customFormat="1" ht="21" hidden="1" thickBot="1">
      <c r="A166" s="583" t="s">
        <v>205</v>
      </c>
      <c r="B166" s="1106">
        <f aca="true" t="shared" si="60" ref="B166:O166">+B164-B165</f>
        <v>0</v>
      </c>
      <c r="C166" s="584">
        <f t="shared" si="60"/>
        <v>0</v>
      </c>
      <c r="D166" s="584">
        <f t="shared" si="60"/>
        <v>0</v>
      </c>
      <c r="E166" s="584">
        <f t="shared" si="60"/>
        <v>0</v>
      </c>
      <c r="F166" s="584">
        <f t="shared" si="60"/>
        <v>0</v>
      </c>
      <c r="G166" s="584">
        <f t="shared" si="60"/>
        <v>0</v>
      </c>
      <c r="H166" s="584">
        <f t="shared" si="60"/>
        <v>0</v>
      </c>
      <c r="I166" s="584">
        <f t="shared" si="60"/>
        <v>0</v>
      </c>
      <c r="J166" s="584">
        <f t="shared" si="60"/>
        <v>0</v>
      </c>
      <c r="K166" s="584"/>
      <c r="L166" s="584">
        <f t="shared" si="60"/>
        <v>0</v>
      </c>
      <c r="M166" s="584">
        <f t="shared" si="60"/>
        <v>0</v>
      </c>
      <c r="N166" s="584">
        <f t="shared" si="60"/>
        <v>0</v>
      </c>
      <c r="O166" s="585">
        <f t="shared" si="60"/>
        <v>0</v>
      </c>
      <c r="P166" s="586"/>
      <c r="Q166" s="587"/>
      <c r="R166" s="587"/>
      <c r="S166" s="587"/>
    </row>
    <row r="167" spans="1:19" s="264" customFormat="1" ht="21" hidden="1" thickBot="1">
      <c r="A167" s="588" t="s">
        <v>206</v>
      </c>
      <c r="B167" s="266" t="e">
        <f aca="true" t="shared" si="61" ref="B167:O167">+B164/B165*100</f>
        <v>#DIV/0!</v>
      </c>
      <c r="C167" s="589" t="e">
        <f t="shared" si="61"/>
        <v>#DIV/0!</v>
      </c>
      <c r="D167" s="589" t="e">
        <f t="shared" si="61"/>
        <v>#DIV/0!</v>
      </c>
      <c r="E167" s="589" t="e">
        <f t="shared" si="61"/>
        <v>#DIV/0!</v>
      </c>
      <c r="F167" s="589" t="e">
        <f t="shared" si="61"/>
        <v>#DIV/0!</v>
      </c>
      <c r="G167" s="589" t="e">
        <f t="shared" si="61"/>
        <v>#DIV/0!</v>
      </c>
      <c r="H167" s="589" t="e">
        <f t="shared" si="61"/>
        <v>#DIV/0!</v>
      </c>
      <c r="I167" s="589" t="e">
        <f t="shared" si="61"/>
        <v>#DIV/0!</v>
      </c>
      <c r="J167" s="589" t="e">
        <f t="shared" si="61"/>
        <v>#DIV/0!</v>
      </c>
      <c r="K167" s="589"/>
      <c r="L167" s="589" t="e">
        <f t="shared" si="61"/>
        <v>#DIV/0!</v>
      </c>
      <c r="M167" s="589" t="e">
        <f t="shared" si="61"/>
        <v>#DIV/0!</v>
      </c>
      <c r="N167" s="589" t="e">
        <f t="shared" si="61"/>
        <v>#DIV/0!</v>
      </c>
      <c r="O167" s="590" t="e">
        <f t="shared" si="61"/>
        <v>#DIV/0!</v>
      </c>
      <c r="P167" s="587"/>
      <c r="Q167" s="587"/>
      <c r="R167" s="587"/>
      <c r="S167" s="587"/>
    </row>
    <row r="168" spans="1:19" s="274" customFormat="1" ht="34.5" hidden="1" thickBot="1">
      <c r="A168" s="570" t="s">
        <v>110</v>
      </c>
      <c r="B168" s="272"/>
      <c r="C168" s="571"/>
      <c r="D168" s="571"/>
      <c r="E168" s="571"/>
      <c r="F168" s="571"/>
      <c r="G168" s="571"/>
      <c r="H168" s="571"/>
      <c r="I168" s="571"/>
      <c r="J168" s="571"/>
      <c r="K168" s="571"/>
      <c r="L168" s="571"/>
      <c r="M168" s="571"/>
      <c r="N168" s="571"/>
      <c r="O168" s="572"/>
      <c r="P168" s="573"/>
      <c r="Q168" s="573"/>
      <c r="R168" s="573"/>
      <c r="S168" s="573"/>
    </row>
    <row r="169" spans="1:19" s="256" customFormat="1" ht="21" hidden="1" thickBot="1">
      <c r="A169" s="574" t="s">
        <v>207</v>
      </c>
      <c r="B169" s="1104"/>
      <c r="C169" s="575"/>
      <c r="D169" s="575"/>
      <c r="E169" s="575"/>
      <c r="F169" s="575"/>
      <c r="G169" s="575"/>
      <c r="H169" s="575"/>
      <c r="I169" s="575"/>
      <c r="J169" s="575"/>
      <c r="K169" s="575"/>
      <c r="L169" s="575"/>
      <c r="M169" s="575"/>
      <c r="N169" s="575"/>
      <c r="O169" s="576"/>
      <c r="P169" s="577">
        <v>22.1</v>
      </c>
      <c r="Q169" s="578"/>
      <c r="R169" s="578"/>
      <c r="S169" s="578"/>
    </row>
    <row r="170" spans="1:19" s="256" customFormat="1" ht="21" hidden="1" thickBot="1">
      <c r="A170" s="579" t="s">
        <v>207</v>
      </c>
      <c r="B170" s="1117"/>
      <c r="C170" s="580"/>
      <c r="D170" s="580"/>
      <c r="E170" s="580"/>
      <c r="F170" s="580"/>
      <c r="G170" s="580"/>
      <c r="H170" s="580"/>
      <c r="I170" s="580"/>
      <c r="J170" s="580"/>
      <c r="K170" s="580"/>
      <c r="L170" s="580"/>
      <c r="M170" s="580"/>
      <c r="N170" s="580"/>
      <c r="O170" s="581"/>
      <c r="P170" s="582">
        <v>22.1</v>
      </c>
      <c r="Q170" s="578"/>
      <c r="R170" s="578"/>
      <c r="S170" s="578"/>
    </row>
    <row r="171" spans="1:19" s="264" customFormat="1" ht="21" hidden="1" thickBot="1">
      <c r="A171" s="583" t="s">
        <v>205</v>
      </c>
      <c r="B171" s="1106">
        <f aca="true" t="shared" si="62" ref="B171:O171">+B169-B170</f>
        <v>0</v>
      </c>
      <c r="C171" s="584">
        <f t="shared" si="62"/>
        <v>0</v>
      </c>
      <c r="D171" s="584">
        <f t="shared" si="62"/>
        <v>0</v>
      </c>
      <c r="E171" s="584">
        <f t="shared" si="62"/>
        <v>0</v>
      </c>
      <c r="F171" s="584">
        <f t="shared" si="62"/>
        <v>0</v>
      </c>
      <c r="G171" s="584">
        <f t="shared" si="62"/>
        <v>0</v>
      </c>
      <c r="H171" s="584">
        <f t="shared" si="62"/>
        <v>0</v>
      </c>
      <c r="I171" s="584">
        <f t="shared" si="62"/>
        <v>0</v>
      </c>
      <c r="J171" s="584">
        <f t="shared" si="62"/>
        <v>0</v>
      </c>
      <c r="K171" s="584"/>
      <c r="L171" s="584">
        <f t="shared" si="62"/>
        <v>0</v>
      </c>
      <c r="M171" s="584">
        <f t="shared" si="62"/>
        <v>0</v>
      </c>
      <c r="N171" s="584">
        <f t="shared" si="62"/>
        <v>0</v>
      </c>
      <c r="O171" s="585">
        <f t="shared" si="62"/>
        <v>0</v>
      </c>
      <c r="P171" s="586"/>
      <c r="Q171" s="587"/>
      <c r="R171" s="587"/>
      <c r="S171" s="587"/>
    </row>
    <row r="172" spans="1:19" s="264" customFormat="1" ht="21" hidden="1" thickBot="1">
      <c r="A172" s="588" t="s">
        <v>206</v>
      </c>
      <c r="B172" s="266" t="e">
        <f aca="true" t="shared" si="63" ref="B172:O172">+B169/B170*100</f>
        <v>#DIV/0!</v>
      </c>
      <c r="C172" s="589" t="e">
        <f t="shared" si="63"/>
        <v>#DIV/0!</v>
      </c>
      <c r="D172" s="589" t="e">
        <f t="shared" si="63"/>
        <v>#DIV/0!</v>
      </c>
      <c r="E172" s="589" t="e">
        <f t="shared" si="63"/>
        <v>#DIV/0!</v>
      </c>
      <c r="F172" s="589" t="e">
        <f t="shared" si="63"/>
        <v>#DIV/0!</v>
      </c>
      <c r="G172" s="589" t="e">
        <f t="shared" si="63"/>
        <v>#DIV/0!</v>
      </c>
      <c r="H172" s="589" t="e">
        <f t="shared" si="63"/>
        <v>#DIV/0!</v>
      </c>
      <c r="I172" s="589" t="e">
        <f t="shared" si="63"/>
        <v>#DIV/0!</v>
      </c>
      <c r="J172" s="589" t="e">
        <f t="shared" si="63"/>
        <v>#DIV/0!</v>
      </c>
      <c r="K172" s="589"/>
      <c r="L172" s="589" t="e">
        <f t="shared" si="63"/>
        <v>#DIV/0!</v>
      </c>
      <c r="M172" s="589" t="e">
        <f t="shared" si="63"/>
        <v>#DIV/0!</v>
      </c>
      <c r="N172" s="589" t="e">
        <f t="shared" si="63"/>
        <v>#DIV/0!</v>
      </c>
      <c r="O172" s="590" t="e">
        <f t="shared" si="63"/>
        <v>#DIV/0!</v>
      </c>
      <c r="P172" s="587"/>
      <c r="Q172" s="587"/>
      <c r="R172" s="587"/>
      <c r="S172" s="587"/>
    </row>
    <row r="173" spans="1:15" s="1042" customFormat="1" ht="34.5" hidden="1" thickBot="1">
      <c r="A173" s="1039" t="s">
        <v>111</v>
      </c>
      <c r="B173" s="1040"/>
      <c r="C173" s="1040"/>
      <c r="D173" s="1040"/>
      <c r="E173" s="1040"/>
      <c r="F173" s="1040"/>
      <c r="G173" s="1040"/>
      <c r="H173" s="1040"/>
      <c r="I173" s="1040"/>
      <c r="J173" s="1040"/>
      <c r="K173" s="1040"/>
      <c r="L173" s="1040"/>
      <c r="M173" s="1040"/>
      <c r="N173" s="1040"/>
      <c r="O173" s="1041"/>
    </row>
    <row r="174" spans="1:16" s="1047" customFormat="1" ht="20.25" hidden="1">
      <c r="A174" s="1043" t="s">
        <v>319</v>
      </c>
      <c r="B174" s="1107">
        <v>0</v>
      </c>
      <c r="C174" s="1044">
        <v>0</v>
      </c>
      <c r="D174" s="1044">
        <v>0</v>
      </c>
      <c r="E174" s="1044">
        <v>0</v>
      </c>
      <c r="F174" s="1044">
        <v>0</v>
      </c>
      <c r="G174" s="1044">
        <v>0</v>
      </c>
      <c r="H174" s="1044">
        <v>0</v>
      </c>
      <c r="I174" s="1044">
        <v>0</v>
      </c>
      <c r="J174" s="1044">
        <v>0</v>
      </c>
      <c r="K174" s="1044"/>
      <c r="L174" s="1044">
        <v>0</v>
      </c>
      <c r="M174" s="1044">
        <v>0</v>
      </c>
      <c r="N174" s="1044">
        <v>0</v>
      </c>
      <c r="O174" s="1045">
        <v>0</v>
      </c>
      <c r="P174" s="1046"/>
    </row>
    <row r="175" spans="1:16" s="1047" customFormat="1" ht="20.25" hidden="1">
      <c r="A175" s="1048" t="s">
        <v>296</v>
      </c>
      <c r="B175" s="1116">
        <v>0.04</v>
      </c>
      <c r="C175" s="1069">
        <v>804167</v>
      </c>
      <c r="D175" s="1069">
        <v>520650</v>
      </c>
      <c r="E175" s="1069">
        <v>0</v>
      </c>
      <c r="F175" s="1069">
        <v>0</v>
      </c>
      <c r="G175" s="1069">
        <v>0</v>
      </c>
      <c r="H175" s="1069">
        <v>0</v>
      </c>
      <c r="I175" s="1069">
        <v>0</v>
      </c>
      <c r="J175" s="1069">
        <v>0</v>
      </c>
      <c r="K175" s="1069"/>
      <c r="L175" s="1069">
        <v>520650</v>
      </c>
      <c r="M175" s="1069">
        <v>0</v>
      </c>
      <c r="N175" s="1069">
        <v>283517</v>
      </c>
      <c r="O175" s="1070">
        <v>283517</v>
      </c>
      <c r="P175" s="1071"/>
    </row>
    <row r="176" spans="1:16" s="1056" customFormat="1" ht="21" hidden="1" thickBot="1">
      <c r="A176" s="1052" t="s">
        <v>316</v>
      </c>
      <c r="B176" s="1109">
        <f aca="true" t="shared" si="64" ref="B176:O176">+B174-B175</f>
        <v>-0.04</v>
      </c>
      <c r="C176" s="1053">
        <f t="shared" si="64"/>
        <v>-804167</v>
      </c>
      <c r="D176" s="1053">
        <f t="shared" si="64"/>
        <v>-520650</v>
      </c>
      <c r="E176" s="1053">
        <f t="shared" si="64"/>
        <v>0</v>
      </c>
      <c r="F176" s="1053">
        <f t="shared" si="64"/>
        <v>0</v>
      </c>
      <c r="G176" s="1053">
        <f t="shared" si="64"/>
        <v>0</v>
      </c>
      <c r="H176" s="1053">
        <f t="shared" si="64"/>
        <v>0</v>
      </c>
      <c r="I176" s="1053">
        <f t="shared" si="64"/>
        <v>0</v>
      </c>
      <c r="J176" s="1053">
        <f t="shared" si="64"/>
        <v>0</v>
      </c>
      <c r="K176" s="1053"/>
      <c r="L176" s="1053">
        <f t="shared" si="64"/>
        <v>-520650</v>
      </c>
      <c r="M176" s="1053">
        <f t="shared" si="64"/>
        <v>0</v>
      </c>
      <c r="N176" s="1053">
        <f t="shared" si="64"/>
        <v>-283517</v>
      </c>
      <c r="O176" s="1054">
        <f t="shared" si="64"/>
        <v>-283517</v>
      </c>
      <c r="P176" s="1055"/>
    </row>
    <row r="177" spans="1:15" s="1056" customFormat="1" ht="21" hidden="1" thickBot="1">
      <c r="A177" s="1057" t="s">
        <v>317</v>
      </c>
      <c r="B177" s="1058">
        <f aca="true" t="shared" si="65" ref="B177:O177">+B174/B175*100</f>
        <v>0</v>
      </c>
      <c r="C177" s="1058">
        <f t="shared" si="65"/>
        <v>0</v>
      </c>
      <c r="D177" s="1058">
        <f t="shared" si="65"/>
        <v>0</v>
      </c>
      <c r="E177" s="1058" t="e">
        <f t="shared" si="65"/>
        <v>#DIV/0!</v>
      </c>
      <c r="F177" s="1058" t="e">
        <f t="shared" si="65"/>
        <v>#DIV/0!</v>
      </c>
      <c r="G177" s="1058" t="e">
        <f t="shared" si="65"/>
        <v>#DIV/0!</v>
      </c>
      <c r="H177" s="1058" t="e">
        <f t="shared" si="65"/>
        <v>#DIV/0!</v>
      </c>
      <c r="I177" s="1058" t="e">
        <f t="shared" si="65"/>
        <v>#DIV/0!</v>
      </c>
      <c r="J177" s="1058" t="e">
        <f t="shared" si="65"/>
        <v>#DIV/0!</v>
      </c>
      <c r="K177" s="1058"/>
      <c r="L177" s="1058">
        <f t="shared" si="65"/>
        <v>0</v>
      </c>
      <c r="M177" s="1058" t="e">
        <f t="shared" si="65"/>
        <v>#DIV/0!</v>
      </c>
      <c r="N177" s="1058">
        <f t="shared" si="65"/>
        <v>0</v>
      </c>
      <c r="O177" s="1059">
        <f t="shared" si="65"/>
        <v>0</v>
      </c>
    </row>
    <row r="178" spans="1:15" s="1042" customFormat="1" ht="34.5" hidden="1" thickBot="1">
      <c r="A178" s="1039" t="s">
        <v>112</v>
      </c>
      <c r="B178" s="1040"/>
      <c r="C178" s="1040"/>
      <c r="D178" s="1040"/>
      <c r="E178" s="1040"/>
      <c r="F178" s="1040"/>
      <c r="G178" s="1040"/>
      <c r="H178" s="1040"/>
      <c r="I178" s="1040"/>
      <c r="J178" s="1040"/>
      <c r="K178" s="1040"/>
      <c r="L178" s="1040"/>
      <c r="M178" s="1040"/>
      <c r="N178" s="1040"/>
      <c r="O178" s="1041"/>
    </row>
    <row r="179" spans="1:16" s="1047" customFormat="1" ht="21" hidden="1" thickBot="1">
      <c r="A179" s="1043" t="s">
        <v>207</v>
      </c>
      <c r="B179" s="1107"/>
      <c r="C179" s="1044"/>
      <c r="D179" s="1044"/>
      <c r="E179" s="1044"/>
      <c r="F179" s="1044"/>
      <c r="G179" s="1044"/>
      <c r="H179" s="1044"/>
      <c r="I179" s="1044"/>
      <c r="J179" s="1044"/>
      <c r="K179" s="1044"/>
      <c r="L179" s="1044"/>
      <c r="M179" s="1044"/>
      <c r="N179" s="1044"/>
      <c r="O179" s="1045"/>
      <c r="P179" s="1046">
        <v>20.3</v>
      </c>
    </row>
    <row r="180" spans="1:16" s="1047" customFormat="1" ht="21" hidden="1" thickBot="1">
      <c r="A180" s="1076" t="s">
        <v>207</v>
      </c>
      <c r="B180" s="1116"/>
      <c r="C180" s="1069"/>
      <c r="D180" s="1069"/>
      <c r="E180" s="1069"/>
      <c r="F180" s="1069"/>
      <c r="G180" s="1069"/>
      <c r="H180" s="1069"/>
      <c r="I180" s="1069"/>
      <c r="J180" s="1069"/>
      <c r="K180" s="1069"/>
      <c r="L180" s="1069"/>
      <c r="M180" s="1069"/>
      <c r="N180" s="1069"/>
      <c r="O180" s="1070"/>
      <c r="P180" s="1071">
        <v>20.3</v>
      </c>
    </row>
    <row r="181" spans="1:16" s="1056" customFormat="1" ht="21" hidden="1" thickBot="1">
      <c r="A181" s="1052" t="s">
        <v>205</v>
      </c>
      <c r="B181" s="1109">
        <f aca="true" t="shared" si="66" ref="B181:O181">+B179-B180</f>
        <v>0</v>
      </c>
      <c r="C181" s="1053">
        <f t="shared" si="66"/>
        <v>0</v>
      </c>
      <c r="D181" s="1053">
        <f t="shared" si="66"/>
        <v>0</v>
      </c>
      <c r="E181" s="1053">
        <f t="shared" si="66"/>
        <v>0</v>
      </c>
      <c r="F181" s="1053">
        <f t="shared" si="66"/>
        <v>0</v>
      </c>
      <c r="G181" s="1053">
        <f t="shared" si="66"/>
        <v>0</v>
      </c>
      <c r="H181" s="1053">
        <f t="shared" si="66"/>
        <v>0</v>
      </c>
      <c r="I181" s="1053">
        <f t="shared" si="66"/>
        <v>0</v>
      </c>
      <c r="J181" s="1053">
        <f t="shared" si="66"/>
        <v>0</v>
      </c>
      <c r="K181" s="1053"/>
      <c r="L181" s="1053">
        <f t="shared" si="66"/>
        <v>0</v>
      </c>
      <c r="M181" s="1053">
        <f t="shared" si="66"/>
        <v>0</v>
      </c>
      <c r="N181" s="1053">
        <f t="shared" si="66"/>
        <v>0</v>
      </c>
      <c r="O181" s="1054">
        <f t="shared" si="66"/>
        <v>0</v>
      </c>
      <c r="P181" s="1055"/>
    </row>
    <row r="182" spans="1:15" s="1056" customFormat="1" ht="21" hidden="1" thickBot="1">
      <c r="A182" s="1057" t="s">
        <v>206</v>
      </c>
      <c r="B182" s="1058" t="e">
        <f aca="true" t="shared" si="67" ref="B182:O182">+B179/B180*100</f>
        <v>#DIV/0!</v>
      </c>
      <c r="C182" s="1058" t="e">
        <f t="shared" si="67"/>
        <v>#DIV/0!</v>
      </c>
      <c r="D182" s="1058" t="e">
        <f t="shared" si="67"/>
        <v>#DIV/0!</v>
      </c>
      <c r="E182" s="1058" t="e">
        <f t="shared" si="67"/>
        <v>#DIV/0!</v>
      </c>
      <c r="F182" s="1058" t="e">
        <f t="shared" si="67"/>
        <v>#DIV/0!</v>
      </c>
      <c r="G182" s="1058" t="e">
        <f t="shared" si="67"/>
        <v>#DIV/0!</v>
      </c>
      <c r="H182" s="1058" t="e">
        <f t="shared" si="67"/>
        <v>#DIV/0!</v>
      </c>
      <c r="I182" s="1058" t="e">
        <f t="shared" si="67"/>
        <v>#DIV/0!</v>
      </c>
      <c r="J182" s="1058" t="e">
        <f t="shared" si="67"/>
        <v>#DIV/0!</v>
      </c>
      <c r="K182" s="1058"/>
      <c r="L182" s="1058" t="e">
        <f t="shared" si="67"/>
        <v>#DIV/0!</v>
      </c>
      <c r="M182" s="1058" t="e">
        <f t="shared" si="67"/>
        <v>#DIV/0!</v>
      </c>
      <c r="N182" s="1058" t="e">
        <f t="shared" si="67"/>
        <v>#DIV/0!</v>
      </c>
      <c r="O182" s="1059" t="e">
        <f t="shared" si="67"/>
        <v>#DIV/0!</v>
      </c>
    </row>
    <row r="183" spans="1:15" s="1042" customFormat="1" ht="34.5" hidden="1" thickBot="1">
      <c r="A183" s="1039" t="s">
        <v>113</v>
      </c>
      <c r="B183" s="1040"/>
      <c r="C183" s="1040"/>
      <c r="D183" s="1040"/>
      <c r="E183" s="1040"/>
      <c r="F183" s="1040"/>
      <c r="G183" s="1040"/>
      <c r="H183" s="1040"/>
      <c r="I183" s="1040"/>
      <c r="J183" s="1040"/>
      <c r="K183" s="1040"/>
      <c r="L183" s="1040"/>
      <c r="M183" s="1040"/>
      <c r="N183" s="1040"/>
      <c r="O183" s="1041"/>
    </row>
    <row r="184" spans="1:16" s="1047" customFormat="1" ht="20.25" hidden="1">
      <c r="A184" s="1043" t="s">
        <v>319</v>
      </c>
      <c r="B184" s="1107">
        <v>0.3</v>
      </c>
      <c r="C184" s="1044">
        <v>26043</v>
      </c>
      <c r="D184" s="1044">
        <v>26043</v>
      </c>
      <c r="E184" s="1044">
        <v>0</v>
      </c>
      <c r="F184" s="1044">
        <v>0</v>
      </c>
      <c r="G184" s="1044">
        <v>0</v>
      </c>
      <c r="H184" s="1044">
        <v>0</v>
      </c>
      <c r="I184" s="1044">
        <v>0</v>
      </c>
      <c r="J184" s="1044">
        <v>0</v>
      </c>
      <c r="K184" s="1044"/>
      <c r="L184" s="1044">
        <v>26043</v>
      </c>
      <c r="M184" s="1044">
        <v>0</v>
      </c>
      <c r="N184" s="1044">
        <v>0</v>
      </c>
      <c r="O184" s="1045">
        <v>0</v>
      </c>
      <c r="P184" s="1046"/>
    </row>
    <row r="185" spans="1:16" s="1047" customFormat="1" ht="20.25" hidden="1">
      <c r="A185" s="1048" t="s">
        <v>296</v>
      </c>
      <c r="B185" s="1116">
        <v>0.82</v>
      </c>
      <c r="C185" s="1069">
        <v>19989</v>
      </c>
      <c r="D185" s="1069">
        <v>11147</v>
      </c>
      <c r="E185" s="1069">
        <v>4228</v>
      </c>
      <c r="F185" s="1069">
        <v>0</v>
      </c>
      <c r="G185" s="1069">
        <v>0</v>
      </c>
      <c r="H185" s="1069">
        <v>0</v>
      </c>
      <c r="I185" s="1069">
        <v>0</v>
      </c>
      <c r="J185" s="1069">
        <v>0</v>
      </c>
      <c r="K185" s="1069"/>
      <c r="L185" s="1069">
        <v>15375</v>
      </c>
      <c r="M185" s="1069">
        <v>0</v>
      </c>
      <c r="N185" s="1069">
        <v>4614</v>
      </c>
      <c r="O185" s="1070">
        <v>4614</v>
      </c>
      <c r="P185" s="1071"/>
    </row>
    <row r="186" spans="1:16" s="1056" customFormat="1" ht="21" hidden="1" thickBot="1">
      <c r="A186" s="1052" t="s">
        <v>316</v>
      </c>
      <c r="B186" s="1109">
        <f aca="true" t="shared" si="68" ref="B186:O186">+B184-B185</f>
        <v>-0.52</v>
      </c>
      <c r="C186" s="1053">
        <f t="shared" si="68"/>
        <v>6054</v>
      </c>
      <c r="D186" s="1053">
        <f t="shared" si="68"/>
        <v>14896</v>
      </c>
      <c r="E186" s="1053">
        <f t="shared" si="68"/>
        <v>-4228</v>
      </c>
      <c r="F186" s="1053">
        <f t="shared" si="68"/>
        <v>0</v>
      </c>
      <c r="G186" s="1053">
        <f t="shared" si="68"/>
        <v>0</v>
      </c>
      <c r="H186" s="1053">
        <f t="shared" si="68"/>
        <v>0</v>
      </c>
      <c r="I186" s="1053">
        <f t="shared" si="68"/>
        <v>0</v>
      </c>
      <c r="J186" s="1053">
        <f t="shared" si="68"/>
        <v>0</v>
      </c>
      <c r="K186" s="1053"/>
      <c r="L186" s="1053">
        <f t="shared" si="68"/>
        <v>10668</v>
      </c>
      <c r="M186" s="1053">
        <f t="shared" si="68"/>
        <v>0</v>
      </c>
      <c r="N186" s="1053">
        <f t="shared" si="68"/>
        <v>-4614</v>
      </c>
      <c r="O186" s="1054">
        <f t="shared" si="68"/>
        <v>-4614</v>
      </c>
      <c r="P186" s="1055"/>
    </row>
    <row r="187" spans="1:15" s="1056" customFormat="1" ht="21" hidden="1" thickBot="1">
      <c r="A187" s="1057" t="s">
        <v>317</v>
      </c>
      <c r="B187" s="1058">
        <f aca="true" t="shared" si="69" ref="B187:O187">+B184/B185*100</f>
        <v>36.58536585365854</v>
      </c>
      <c r="C187" s="1058">
        <f t="shared" si="69"/>
        <v>130.28665766171395</v>
      </c>
      <c r="D187" s="1058">
        <f t="shared" si="69"/>
        <v>233.6323674531264</v>
      </c>
      <c r="E187" s="1058">
        <f t="shared" si="69"/>
        <v>0</v>
      </c>
      <c r="F187" s="1058" t="e">
        <f t="shared" si="69"/>
        <v>#DIV/0!</v>
      </c>
      <c r="G187" s="1058" t="e">
        <f t="shared" si="69"/>
        <v>#DIV/0!</v>
      </c>
      <c r="H187" s="1058" t="e">
        <f t="shared" si="69"/>
        <v>#DIV/0!</v>
      </c>
      <c r="I187" s="1058" t="e">
        <f t="shared" si="69"/>
        <v>#DIV/0!</v>
      </c>
      <c r="J187" s="1058" t="e">
        <f t="shared" si="69"/>
        <v>#DIV/0!</v>
      </c>
      <c r="K187" s="1058"/>
      <c r="L187" s="1058">
        <f t="shared" si="69"/>
        <v>169.38536585365853</v>
      </c>
      <c r="M187" s="1058" t="e">
        <f t="shared" si="69"/>
        <v>#DIV/0!</v>
      </c>
      <c r="N187" s="1058">
        <f t="shared" si="69"/>
        <v>0</v>
      </c>
      <c r="O187" s="1059">
        <f t="shared" si="69"/>
        <v>0</v>
      </c>
    </row>
    <row r="188" spans="1:15" s="1042" customFormat="1" ht="34.5" hidden="1" thickBot="1">
      <c r="A188" s="1039" t="s">
        <v>114</v>
      </c>
      <c r="B188" s="1040"/>
      <c r="C188" s="1040"/>
      <c r="D188" s="1040"/>
      <c r="E188" s="1040"/>
      <c r="F188" s="1040"/>
      <c r="G188" s="1040"/>
      <c r="H188" s="1040"/>
      <c r="I188" s="1040"/>
      <c r="J188" s="1040"/>
      <c r="K188" s="1040"/>
      <c r="L188" s="1040"/>
      <c r="M188" s="1040"/>
      <c r="N188" s="1040"/>
      <c r="O188" s="1041"/>
    </row>
    <row r="189" spans="1:16" s="1047" customFormat="1" ht="20.25" hidden="1">
      <c r="A189" s="1043" t="s">
        <v>319</v>
      </c>
      <c r="B189" s="1107">
        <v>6.709</v>
      </c>
      <c r="C189" s="1044">
        <v>14946</v>
      </c>
      <c r="D189" s="1044">
        <v>11425</v>
      </c>
      <c r="E189" s="1044">
        <v>1802</v>
      </c>
      <c r="F189" s="1044">
        <v>121</v>
      </c>
      <c r="G189" s="1044">
        <v>0</v>
      </c>
      <c r="H189" s="1044">
        <v>0</v>
      </c>
      <c r="I189" s="1044">
        <v>16</v>
      </c>
      <c r="J189" s="1044">
        <v>0</v>
      </c>
      <c r="K189" s="1044"/>
      <c r="L189" s="1044">
        <v>13364</v>
      </c>
      <c r="M189" s="1044">
        <v>356</v>
      </c>
      <c r="N189" s="1044">
        <v>1225</v>
      </c>
      <c r="O189" s="1045">
        <v>1582</v>
      </c>
      <c r="P189" s="1046"/>
    </row>
    <row r="190" spans="1:16" s="1047" customFormat="1" ht="20.25" hidden="1">
      <c r="A190" s="1048" t="s">
        <v>296</v>
      </c>
      <c r="B190" s="1116">
        <v>4.385</v>
      </c>
      <c r="C190" s="1069">
        <v>14357</v>
      </c>
      <c r="D190" s="1069">
        <v>9895</v>
      </c>
      <c r="E190" s="1069">
        <v>2317</v>
      </c>
      <c r="F190" s="1069">
        <v>0</v>
      </c>
      <c r="G190" s="1069">
        <v>0</v>
      </c>
      <c r="H190" s="1069">
        <v>0</v>
      </c>
      <c r="I190" s="1069">
        <v>95</v>
      </c>
      <c r="J190" s="1069">
        <v>0</v>
      </c>
      <c r="K190" s="1069"/>
      <c r="L190" s="1069">
        <v>12307</v>
      </c>
      <c r="M190" s="1069">
        <v>590</v>
      </c>
      <c r="N190" s="1069">
        <v>1460</v>
      </c>
      <c r="O190" s="1070">
        <v>2050</v>
      </c>
      <c r="P190" s="1071"/>
    </row>
    <row r="191" spans="1:16" s="1056" customFormat="1" ht="21" hidden="1" thickBot="1">
      <c r="A191" s="1052" t="s">
        <v>316</v>
      </c>
      <c r="B191" s="1109">
        <f aca="true" t="shared" si="70" ref="B191:O191">+B189-B190</f>
        <v>2.324</v>
      </c>
      <c r="C191" s="1053">
        <f t="shared" si="70"/>
        <v>589</v>
      </c>
      <c r="D191" s="1053">
        <f t="shared" si="70"/>
        <v>1530</v>
      </c>
      <c r="E191" s="1053">
        <f t="shared" si="70"/>
        <v>-515</v>
      </c>
      <c r="F191" s="1053">
        <f t="shared" si="70"/>
        <v>121</v>
      </c>
      <c r="G191" s="1053">
        <f t="shared" si="70"/>
        <v>0</v>
      </c>
      <c r="H191" s="1053">
        <f t="shared" si="70"/>
        <v>0</v>
      </c>
      <c r="I191" s="1053">
        <f t="shared" si="70"/>
        <v>-79</v>
      </c>
      <c r="J191" s="1053">
        <f t="shared" si="70"/>
        <v>0</v>
      </c>
      <c r="K191" s="1053"/>
      <c r="L191" s="1053">
        <f t="shared" si="70"/>
        <v>1057</v>
      </c>
      <c r="M191" s="1053">
        <f t="shared" si="70"/>
        <v>-234</v>
      </c>
      <c r="N191" s="1053">
        <f t="shared" si="70"/>
        <v>-235</v>
      </c>
      <c r="O191" s="1054">
        <f t="shared" si="70"/>
        <v>-468</v>
      </c>
      <c r="P191" s="1055"/>
    </row>
    <row r="192" spans="1:15" s="1056" customFormat="1" ht="21" hidden="1" thickBot="1">
      <c r="A192" s="1057" t="s">
        <v>317</v>
      </c>
      <c r="B192" s="1058">
        <f aca="true" t="shared" si="71" ref="B192:O192">+B189/B190*100</f>
        <v>152.9988597491448</v>
      </c>
      <c r="C192" s="1058">
        <f t="shared" si="71"/>
        <v>104.102528383367</v>
      </c>
      <c r="D192" s="1058">
        <f t="shared" si="71"/>
        <v>115.46235472460839</v>
      </c>
      <c r="E192" s="1058">
        <f t="shared" si="71"/>
        <v>77.77298230470436</v>
      </c>
      <c r="F192" s="1058" t="e">
        <f t="shared" si="71"/>
        <v>#DIV/0!</v>
      </c>
      <c r="G192" s="1058" t="e">
        <f t="shared" si="71"/>
        <v>#DIV/0!</v>
      </c>
      <c r="H192" s="1058" t="e">
        <f t="shared" si="71"/>
        <v>#DIV/0!</v>
      </c>
      <c r="I192" s="1058">
        <f t="shared" si="71"/>
        <v>16.842105263157894</v>
      </c>
      <c r="J192" s="1058" t="e">
        <f t="shared" si="71"/>
        <v>#DIV/0!</v>
      </c>
      <c r="K192" s="1058"/>
      <c r="L192" s="1058">
        <f t="shared" si="71"/>
        <v>108.58860810920615</v>
      </c>
      <c r="M192" s="1058">
        <f t="shared" si="71"/>
        <v>60.33898305084746</v>
      </c>
      <c r="N192" s="1058">
        <f t="shared" si="71"/>
        <v>83.9041095890411</v>
      </c>
      <c r="O192" s="1059">
        <f t="shared" si="71"/>
        <v>77.17073170731707</v>
      </c>
    </row>
    <row r="193" spans="1:15" s="1042" customFormat="1" ht="34.5" hidden="1" thickBot="1">
      <c r="A193" s="1039" t="s">
        <v>115</v>
      </c>
      <c r="B193" s="1040"/>
      <c r="C193" s="1040"/>
      <c r="D193" s="1040"/>
      <c r="E193" s="1040"/>
      <c r="F193" s="1040"/>
      <c r="G193" s="1040"/>
      <c r="H193" s="1040"/>
      <c r="I193" s="1040"/>
      <c r="J193" s="1040"/>
      <c r="K193" s="1040"/>
      <c r="L193" s="1040"/>
      <c r="M193" s="1040"/>
      <c r="N193" s="1040"/>
      <c r="O193" s="1041"/>
    </row>
    <row r="194" spans="1:16" s="1047" customFormat="1" ht="20.25" hidden="1">
      <c r="A194" s="1043" t="s">
        <v>319</v>
      </c>
      <c r="B194" s="1107">
        <v>3.998</v>
      </c>
      <c r="C194" s="1044">
        <v>14327</v>
      </c>
      <c r="D194" s="1044">
        <v>11762</v>
      </c>
      <c r="E194" s="1044">
        <v>1409</v>
      </c>
      <c r="F194" s="1044">
        <v>0</v>
      </c>
      <c r="G194" s="1044">
        <v>0</v>
      </c>
      <c r="H194" s="1044">
        <v>0</v>
      </c>
      <c r="I194" s="1044">
        <v>0</v>
      </c>
      <c r="J194" s="1044">
        <v>0</v>
      </c>
      <c r="K194" s="1044"/>
      <c r="L194" s="1044">
        <v>13171</v>
      </c>
      <c r="M194" s="1044">
        <v>489</v>
      </c>
      <c r="N194" s="1044">
        <v>667</v>
      </c>
      <c r="O194" s="1045">
        <v>1156</v>
      </c>
      <c r="P194" s="1046"/>
    </row>
    <row r="195" spans="1:16" s="1047" customFormat="1" ht="20.25" hidden="1">
      <c r="A195" s="1048" t="s">
        <v>296</v>
      </c>
      <c r="B195" s="1116">
        <v>6.262</v>
      </c>
      <c r="C195" s="1069">
        <v>15473</v>
      </c>
      <c r="D195" s="1069">
        <v>11458</v>
      </c>
      <c r="E195" s="1069">
        <v>1520</v>
      </c>
      <c r="F195" s="1069">
        <v>213</v>
      </c>
      <c r="G195" s="1069">
        <v>0</v>
      </c>
      <c r="H195" s="1069">
        <v>0</v>
      </c>
      <c r="I195" s="1069">
        <v>0</v>
      </c>
      <c r="J195" s="1069">
        <v>713</v>
      </c>
      <c r="K195" s="1069"/>
      <c r="L195" s="1069">
        <v>13904</v>
      </c>
      <c r="M195" s="1069">
        <v>1120</v>
      </c>
      <c r="N195" s="1069">
        <v>449</v>
      </c>
      <c r="O195" s="1070">
        <v>1569</v>
      </c>
      <c r="P195" s="1071"/>
    </row>
    <row r="196" spans="1:16" s="1056" customFormat="1" ht="21" hidden="1" thickBot="1">
      <c r="A196" s="1052" t="s">
        <v>316</v>
      </c>
      <c r="B196" s="1109">
        <f aca="true" t="shared" si="72" ref="B196:O196">+B194-B195</f>
        <v>-2.2639999999999993</v>
      </c>
      <c r="C196" s="1053">
        <f t="shared" si="72"/>
        <v>-1146</v>
      </c>
      <c r="D196" s="1053">
        <f t="shared" si="72"/>
        <v>304</v>
      </c>
      <c r="E196" s="1053">
        <f t="shared" si="72"/>
        <v>-111</v>
      </c>
      <c r="F196" s="1053">
        <f t="shared" si="72"/>
        <v>-213</v>
      </c>
      <c r="G196" s="1053">
        <f t="shared" si="72"/>
        <v>0</v>
      </c>
      <c r="H196" s="1053">
        <f t="shared" si="72"/>
        <v>0</v>
      </c>
      <c r="I196" s="1053">
        <f t="shared" si="72"/>
        <v>0</v>
      </c>
      <c r="J196" s="1053">
        <f t="shared" si="72"/>
        <v>-713</v>
      </c>
      <c r="K196" s="1053"/>
      <c r="L196" s="1053">
        <f t="shared" si="72"/>
        <v>-733</v>
      </c>
      <c r="M196" s="1053">
        <f t="shared" si="72"/>
        <v>-631</v>
      </c>
      <c r="N196" s="1053">
        <f t="shared" si="72"/>
        <v>218</v>
      </c>
      <c r="O196" s="1054">
        <f t="shared" si="72"/>
        <v>-413</v>
      </c>
      <c r="P196" s="1055"/>
    </row>
    <row r="197" spans="1:15" s="1056" customFormat="1" ht="21" hidden="1" thickBot="1">
      <c r="A197" s="1057" t="s">
        <v>317</v>
      </c>
      <c r="B197" s="1058">
        <f aca="true" t="shared" si="73" ref="B197:O197">+B194/B195*100</f>
        <v>63.845416799744505</v>
      </c>
      <c r="C197" s="1058">
        <f t="shared" si="73"/>
        <v>92.5935500549344</v>
      </c>
      <c r="D197" s="1058">
        <f t="shared" si="73"/>
        <v>102.65316809216267</v>
      </c>
      <c r="E197" s="1058">
        <f t="shared" si="73"/>
        <v>92.69736842105263</v>
      </c>
      <c r="F197" s="1058">
        <f t="shared" si="73"/>
        <v>0</v>
      </c>
      <c r="G197" s="1058" t="e">
        <f t="shared" si="73"/>
        <v>#DIV/0!</v>
      </c>
      <c r="H197" s="1058" t="e">
        <f t="shared" si="73"/>
        <v>#DIV/0!</v>
      </c>
      <c r="I197" s="1058" t="e">
        <f t="shared" si="73"/>
        <v>#DIV/0!</v>
      </c>
      <c r="J197" s="1058">
        <f t="shared" si="73"/>
        <v>0</v>
      </c>
      <c r="K197" s="1058"/>
      <c r="L197" s="1058">
        <f t="shared" si="73"/>
        <v>94.72813578826236</v>
      </c>
      <c r="M197" s="1058">
        <f t="shared" si="73"/>
        <v>43.660714285714285</v>
      </c>
      <c r="N197" s="1058">
        <f t="shared" si="73"/>
        <v>148.5523385300668</v>
      </c>
      <c r="O197" s="1059">
        <f t="shared" si="73"/>
        <v>73.67750159337157</v>
      </c>
    </row>
  </sheetData>
  <sheetProtection/>
  <mergeCells count="2">
    <mergeCell ref="A9:A12"/>
    <mergeCell ref="D9:O9"/>
  </mergeCells>
  <printOptions/>
  <pageMargins left="0" right="0" top="0.7874015748031497" bottom="0.7874015748031497" header="0.5118110236220472" footer="0.5118110236220472"/>
  <pageSetup fitToHeight="2" fitToWidth="1" horizontalDpi="300" verticalDpi="300" orientation="portrait" paperSize="8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7"/>
  <sheetViews>
    <sheetView showGridLines="0" zoomScale="60" zoomScaleNormal="60" zoomScalePageLayoutView="0" workbookViewId="0" topLeftCell="A1">
      <pane xSplit="1" ySplit="13" topLeftCell="B14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11.375" defaultRowHeight="12.75"/>
  <cols>
    <col min="1" max="1" width="141.625" style="26" customWidth="1"/>
    <col min="2" max="2" width="22.00390625" style="329" bestFit="1" customWidth="1"/>
    <col min="3" max="14" width="17.00390625" style="25" customWidth="1"/>
    <col min="15" max="15" width="19.75390625" style="25" bestFit="1" customWidth="1"/>
    <col min="16" max="16" width="16.25390625" style="25" hidden="1" customWidth="1"/>
    <col min="17" max="19" width="11.375" style="25" hidden="1" customWidth="1"/>
    <col min="20" max="20" width="15.75390625" style="25" customWidth="1"/>
    <col min="21" max="21" width="15.375" style="25" bestFit="1" customWidth="1"/>
    <col min="22" max="16384" width="11.375" style="25" customWidth="1"/>
  </cols>
  <sheetData>
    <row r="1" spans="1:16" s="222" customFormat="1" ht="18.75">
      <c r="A1" s="217" t="s">
        <v>250</v>
      </c>
      <c r="B1" s="11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 t="s">
        <v>116</v>
      </c>
      <c r="P1" s="221"/>
    </row>
    <row r="2" spans="1:16" s="225" customFormat="1" ht="36" customHeight="1">
      <c r="A2" s="223" t="s">
        <v>355</v>
      </c>
      <c r="B2" s="1119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s="226" customFormat="1" ht="18">
      <c r="A3" s="226" t="s">
        <v>88</v>
      </c>
      <c r="B3" s="1120"/>
      <c r="C3" s="227"/>
      <c r="D3" s="227"/>
      <c r="E3" s="228"/>
      <c r="F3" s="228"/>
      <c r="G3" s="229"/>
      <c r="H3" s="227"/>
      <c r="I3" s="227"/>
      <c r="J3" s="227"/>
      <c r="K3" s="227"/>
      <c r="L3" s="227"/>
      <c r="M3" s="227"/>
      <c r="N3" s="227"/>
      <c r="O3" s="227"/>
      <c r="P3" s="227"/>
    </row>
    <row r="4" spans="1:16" s="235" customFormat="1" ht="15.75">
      <c r="A4" s="230"/>
      <c r="B4" s="119"/>
      <c r="C4" s="231"/>
      <c r="D4" s="232"/>
      <c r="E4" s="233"/>
      <c r="F4" s="233"/>
      <c r="G4" s="234"/>
      <c r="H4" s="233"/>
      <c r="I4" s="231"/>
      <c r="J4" s="231"/>
      <c r="K4" s="231"/>
      <c r="L4" s="231"/>
      <c r="M4" s="231"/>
      <c r="N4" s="231"/>
      <c r="O4" s="231"/>
      <c r="P4" s="231"/>
    </row>
    <row r="5" spans="1:16" s="235" customFormat="1" ht="37.5">
      <c r="A5" s="236" t="s">
        <v>117</v>
      </c>
      <c r="B5" s="119"/>
      <c r="C5" s="231"/>
      <c r="D5" s="232"/>
      <c r="E5" s="233"/>
      <c r="F5" s="233"/>
      <c r="G5" s="234"/>
      <c r="H5" s="233"/>
      <c r="I5" s="231"/>
      <c r="J5" s="231"/>
      <c r="K5" s="231"/>
      <c r="L5" s="231"/>
      <c r="M5" s="231"/>
      <c r="N5" s="231"/>
      <c r="O5" s="231"/>
      <c r="P5" s="231"/>
    </row>
    <row r="6" spans="1:16" s="235" customFormat="1" ht="15.75">
      <c r="A6" s="230"/>
      <c r="B6" s="119"/>
      <c r="C6" s="231"/>
      <c r="D6" s="232"/>
      <c r="E6" s="233"/>
      <c r="F6" s="233"/>
      <c r="G6" s="234"/>
      <c r="H6" s="233"/>
      <c r="I6" s="231"/>
      <c r="J6" s="231"/>
      <c r="K6" s="231"/>
      <c r="L6" s="231"/>
      <c r="M6" s="231"/>
      <c r="N6" s="231"/>
      <c r="O6" s="231"/>
      <c r="P6" s="231"/>
    </row>
    <row r="7" spans="1:16" s="225" customFormat="1" ht="27.75">
      <c r="A7" s="875" t="s">
        <v>1</v>
      </c>
      <c r="B7" s="1119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37"/>
      <c r="P7" s="224"/>
    </row>
    <row r="8" ht="13.5" thickBot="1"/>
    <row r="9" spans="1:16" s="240" customFormat="1" ht="15" customHeight="1">
      <c r="A9" s="1206" t="s">
        <v>17</v>
      </c>
      <c r="B9" s="1121" t="s">
        <v>2</v>
      </c>
      <c r="C9" s="238" t="s">
        <v>35</v>
      </c>
      <c r="D9" s="1208" t="s">
        <v>36</v>
      </c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10"/>
      <c r="P9" s="239" t="s">
        <v>37</v>
      </c>
    </row>
    <row r="10" spans="1:16" s="240" customFormat="1" ht="15.75">
      <c r="A10" s="1207"/>
      <c r="B10" s="1122" t="s">
        <v>38</v>
      </c>
      <c r="C10" s="241" t="s">
        <v>39</v>
      </c>
      <c r="D10" s="242" t="s">
        <v>40</v>
      </c>
      <c r="E10" s="243" t="s">
        <v>41</v>
      </c>
      <c r="F10" s="243" t="s">
        <v>42</v>
      </c>
      <c r="G10" s="243" t="s">
        <v>43</v>
      </c>
      <c r="H10" s="782" t="s">
        <v>217</v>
      </c>
      <c r="I10" s="687" t="s">
        <v>44</v>
      </c>
      <c r="J10" s="687" t="s">
        <v>45</v>
      </c>
      <c r="K10" s="1152" t="s">
        <v>369</v>
      </c>
      <c r="L10" s="243" t="s">
        <v>46</v>
      </c>
      <c r="M10" s="243" t="s">
        <v>47</v>
      </c>
      <c r="N10" s="243" t="s">
        <v>48</v>
      </c>
      <c r="O10" s="244" t="s">
        <v>90</v>
      </c>
      <c r="P10" s="245" t="s">
        <v>50</v>
      </c>
    </row>
    <row r="11" spans="1:16" s="240" customFormat="1" ht="15.75">
      <c r="A11" s="1207"/>
      <c r="B11" s="1122" t="s">
        <v>15</v>
      </c>
      <c r="C11" s="241" t="s">
        <v>51</v>
      </c>
      <c r="D11" s="242" t="s">
        <v>52</v>
      </c>
      <c r="E11" s="243" t="s">
        <v>53</v>
      </c>
      <c r="F11" s="243" t="s">
        <v>54</v>
      </c>
      <c r="G11" s="243" t="s">
        <v>55</v>
      </c>
      <c r="H11" s="782" t="s">
        <v>218</v>
      </c>
      <c r="I11" s="687" t="s">
        <v>56</v>
      </c>
      <c r="J11" s="687" t="s">
        <v>57</v>
      </c>
      <c r="K11" s="1152" t="s">
        <v>9</v>
      </c>
      <c r="L11" s="243" t="s">
        <v>58</v>
      </c>
      <c r="M11" s="243" t="s">
        <v>55</v>
      </c>
      <c r="N11" s="243"/>
      <c r="O11" s="244" t="s">
        <v>58</v>
      </c>
      <c r="P11" s="245" t="s">
        <v>59</v>
      </c>
    </row>
    <row r="12" spans="1:16" s="240" customFormat="1" ht="16.5" thickBot="1">
      <c r="A12" s="1207"/>
      <c r="B12" s="1122" t="s">
        <v>60</v>
      </c>
      <c r="C12" s="241" t="s">
        <v>33</v>
      </c>
      <c r="D12" s="242"/>
      <c r="E12" s="243"/>
      <c r="F12" s="243"/>
      <c r="G12" s="243"/>
      <c r="H12" s="783"/>
      <c r="I12" s="688"/>
      <c r="J12" s="688" t="s">
        <v>61</v>
      </c>
      <c r="K12" s="1152"/>
      <c r="L12" s="243" t="s">
        <v>53</v>
      </c>
      <c r="M12" s="243"/>
      <c r="N12" s="243"/>
      <c r="O12" s="244" t="s">
        <v>53</v>
      </c>
      <c r="P12" s="245" t="s">
        <v>62</v>
      </c>
    </row>
    <row r="13" spans="1:16" s="251" customFormat="1" ht="34.5" thickBot="1">
      <c r="A13" s="246" t="s">
        <v>96</v>
      </c>
      <c r="B13" s="1123"/>
      <c r="C13" s="247"/>
      <c r="D13" s="247"/>
      <c r="E13" s="248"/>
      <c r="F13" s="248"/>
      <c r="G13" s="248"/>
      <c r="H13" s="248"/>
      <c r="I13" s="248"/>
      <c r="J13" s="248"/>
      <c r="K13" s="1153"/>
      <c r="L13" s="248"/>
      <c r="M13" s="248"/>
      <c r="N13" s="248"/>
      <c r="O13" s="249"/>
      <c r="P13" s="250"/>
    </row>
    <row r="14" spans="1:16" s="256" customFormat="1" ht="20.25">
      <c r="A14" s="252" t="s">
        <v>356</v>
      </c>
      <c r="B14" s="1110">
        <v>146362.15899999934</v>
      </c>
      <c r="C14" s="253">
        <v>25028.76366424772</v>
      </c>
      <c r="D14" s="253">
        <v>16983.41316373553</v>
      </c>
      <c r="E14" s="253">
        <v>4105.050719883569</v>
      </c>
      <c r="F14" s="253">
        <v>538.5213372216905</v>
      </c>
      <c r="G14" s="253">
        <v>292.67432153234057</v>
      </c>
      <c r="H14" s="253">
        <v>424.3851405380494</v>
      </c>
      <c r="I14" s="253">
        <v>28.659648860012677</v>
      </c>
      <c r="J14" s="253">
        <v>63.60766548954803</v>
      </c>
      <c r="K14" s="1154">
        <v>0.813268612688342</v>
      </c>
      <c r="L14" s="253">
        <v>22437.125265873434</v>
      </c>
      <c r="M14" s="253">
        <v>1196.8474930964476</v>
      </c>
      <c r="N14" s="253">
        <v>1394.7909052776479</v>
      </c>
      <c r="O14" s="254">
        <v>2591.6383983740952</v>
      </c>
      <c r="P14" s="255"/>
    </row>
    <row r="15" spans="1:16" s="256" customFormat="1" ht="20.25">
      <c r="A15" s="772" t="s">
        <v>319</v>
      </c>
      <c r="B15" s="1111">
        <v>145942.258</v>
      </c>
      <c r="C15" s="773">
        <v>24178</v>
      </c>
      <c r="D15" s="773">
        <v>16245</v>
      </c>
      <c r="E15" s="773">
        <v>3978</v>
      </c>
      <c r="F15" s="773">
        <v>536</v>
      </c>
      <c r="G15" s="773">
        <v>298</v>
      </c>
      <c r="H15" s="773">
        <v>464</v>
      </c>
      <c r="I15" s="773">
        <v>29</v>
      </c>
      <c r="J15" s="773">
        <v>59</v>
      </c>
      <c r="K15" s="1155"/>
      <c r="L15" s="773">
        <v>21609</v>
      </c>
      <c r="M15" s="773">
        <v>1332</v>
      </c>
      <c r="N15" s="773">
        <v>1236</v>
      </c>
      <c r="O15" s="774">
        <v>2569</v>
      </c>
      <c r="P15" s="775"/>
    </row>
    <row r="16" spans="1:16" s="264" customFormat="1" ht="21" thickBot="1">
      <c r="A16" s="260" t="s">
        <v>351</v>
      </c>
      <c r="B16" s="1124">
        <f aca="true" t="shared" si="0" ref="B16:O16">+B14-B15</f>
        <v>419.9009999993432</v>
      </c>
      <c r="C16" s="278">
        <f t="shared" si="0"/>
        <v>850.7636642477191</v>
      </c>
      <c r="D16" s="278">
        <f t="shared" si="0"/>
        <v>738.4131637355313</v>
      </c>
      <c r="E16" s="278">
        <f t="shared" si="0"/>
        <v>127.0507198835694</v>
      </c>
      <c r="F16" s="278">
        <f t="shared" si="0"/>
        <v>2.5213372216904872</v>
      </c>
      <c r="G16" s="278">
        <f t="shared" si="0"/>
        <v>-5.325678467659429</v>
      </c>
      <c r="H16" s="278">
        <f t="shared" si="0"/>
        <v>-39.61485946195057</v>
      </c>
      <c r="I16" s="278">
        <f t="shared" si="0"/>
        <v>-0.34035113998732314</v>
      </c>
      <c r="J16" s="278">
        <f t="shared" si="0"/>
        <v>4.607665489548033</v>
      </c>
      <c r="K16" s="1166"/>
      <c r="L16" s="278">
        <f t="shared" si="0"/>
        <v>828.1252658734338</v>
      </c>
      <c r="M16" s="278">
        <f t="shared" si="0"/>
        <v>-135.15250690355242</v>
      </c>
      <c r="N16" s="278">
        <f t="shared" si="0"/>
        <v>158.79090527764788</v>
      </c>
      <c r="O16" s="279">
        <f t="shared" si="0"/>
        <v>22.63839837409523</v>
      </c>
      <c r="P16" s="280"/>
    </row>
    <row r="17" spans="1:16" s="264" customFormat="1" ht="21" thickBot="1">
      <c r="A17" s="265" t="s">
        <v>354</v>
      </c>
      <c r="B17" s="862">
        <f aca="true" t="shared" si="1" ref="B17:O17">+B14/B15*100</f>
        <v>100.28771721484489</v>
      </c>
      <c r="C17" s="281">
        <f t="shared" si="1"/>
        <v>103.51875119632608</v>
      </c>
      <c r="D17" s="281">
        <f t="shared" si="1"/>
        <v>104.5454796167161</v>
      </c>
      <c r="E17" s="281">
        <f t="shared" si="1"/>
        <v>103.1938340845543</v>
      </c>
      <c r="F17" s="281">
        <f t="shared" si="1"/>
        <v>100.47039873539</v>
      </c>
      <c r="G17" s="281">
        <f t="shared" si="1"/>
        <v>98.21285957461093</v>
      </c>
      <c r="H17" s="281">
        <f t="shared" si="1"/>
        <v>91.46231477113133</v>
      </c>
      <c r="I17" s="281">
        <f t="shared" si="1"/>
        <v>98.82637537935406</v>
      </c>
      <c r="J17" s="281">
        <f t="shared" si="1"/>
        <v>107.80960252465768</v>
      </c>
      <c r="K17" s="1167"/>
      <c r="L17" s="281">
        <f t="shared" si="1"/>
        <v>103.83231646940365</v>
      </c>
      <c r="M17" s="281">
        <f t="shared" si="1"/>
        <v>89.8534153976312</v>
      </c>
      <c r="N17" s="281">
        <f t="shared" si="1"/>
        <v>112.84716062116892</v>
      </c>
      <c r="O17" s="282">
        <f t="shared" si="1"/>
        <v>100.88121441705313</v>
      </c>
      <c r="P17" s="283"/>
    </row>
    <row r="18" spans="1:16" s="271" customFormat="1" ht="34.5" thickBot="1">
      <c r="A18" s="268" t="s">
        <v>231</v>
      </c>
      <c r="B18" s="1125"/>
      <c r="C18" s="284"/>
      <c r="D18" s="284"/>
      <c r="E18" s="284"/>
      <c r="F18" s="284"/>
      <c r="G18" s="284"/>
      <c r="H18" s="284"/>
      <c r="I18" s="284"/>
      <c r="J18" s="284"/>
      <c r="K18" s="1168"/>
      <c r="L18" s="284"/>
      <c r="M18" s="284"/>
      <c r="N18" s="284"/>
      <c r="O18" s="285"/>
      <c r="P18" s="286"/>
    </row>
    <row r="19" spans="1:16" s="256" customFormat="1" ht="20.25">
      <c r="A19" s="252" t="s">
        <v>356</v>
      </c>
      <c r="B19" s="1110">
        <v>25245.664000000077</v>
      </c>
      <c r="C19" s="253">
        <v>20800.844500135372</v>
      </c>
      <c r="D19" s="253">
        <v>14598.584694913596</v>
      </c>
      <c r="E19" s="253">
        <v>3265.2342761381346</v>
      </c>
      <c r="F19" s="253">
        <v>627.8343415064579</v>
      </c>
      <c r="G19" s="253">
        <v>17.26770453202044</v>
      </c>
      <c r="H19" s="253">
        <v>65.06492230375319</v>
      </c>
      <c r="I19" s="253">
        <v>8.974102113799265</v>
      </c>
      <c r="J19" s="253">
        <v>3.1355615496321696</v>
      </c>
      <c r="K19" s="1154">
        <v>0</v>
      </c>
      <c r="L19" s="253">
        <v>18586.09560305739</v>
      </c>
      <c r="M19" s="253">
        <v>911.7758730106415</v>
      </c>
      <c r="N19" s="253">
        <v>1302.973024067281</v>
      </c>
      <c r="O19" s="254">
        <v>2214.7488970779227</v>
      </c>
      <c r="P19" s="255"/>
    </row>
    <row r="20" spans="1:21" s="256" customFormat="1" ht="20.25">
      <c r="A20" s="772" t="s">
        <v>319</v>
      </c>
      <c r="B20" s="1111">
        <v>24244.998</v>
      </c>
      <c r="C20" s="773">
        <v>20149</v>
      </c>
      <c r="D20" s="773">
        <v>13987</v>
      </c>
      <c r="E20" s="773">
        <v>3208</v>
      </c>
      <c r="F20" s="773">
        <v>632</v>
      </c>
      <c r="G20" s="773">
        <v>17</v>
      </c>
      <c r="H20" s="773">
        <v>71</v>
      </c>
      <c r="I20" s="773">
        <v>10</v>
      </c>
      <c r="J20" s="773">
        <v>4</v>
      </c>
      <c r="K20" s="1155"/>
      <c r="L20" s="773">
        <v>17929</v>
      </c>
      <c r="M20" s="773">
        <v>1020</v>
      </c>
      <c r="N20" s="773">
        <v>1199</v>
      </c>
      <c r="O20" s="774">
        <v>2220</v>
      </c>
      <c r="P20" s="775"/>
      <c r="U20" s="874"/>
    </row>
    <row r="21" spans="1:16" s="264" customFormat="1" ht="21" thickBot="1">
      <c r="A21" s="260" t="s">
        <v>351</v>
      </c>
      <c r="B21" s="1124">
        <f aca="true" t="shared" si="2" ref="B21:O21">+B19-B20</f>
        <v>1000.6660000000775</v>
      </c>
      <c r="C21" s="278">
        <f t="shared" si="2"/>
        <v>651.8445001353721</v>
      </c>
      <c r="D21" s="278">
        <f t="shared" si="2"/>
        <v>611.5846949135957</v>
      </c>
      <c r="E21" s="278">
        <f t="shared" si="2"/>
        <v>57.234276138134646</v>
      </c>
      <c r="F21" s="278">
        <f t="shared" si="2"/>
        <v>-4.165658493542082</v>
      </c>
      <c r="G21" s="278">
        <f t="shared" si="2"/>
        <v>0.26770453202043853</v>
      </c>
      <c r="H21" s="278">
        <f t="shared" si="2"/>
        <v>-5.9350776962468075</v>
      </c>
      <c r="I21" s="278">
        <f t="shared" si="2"/>
        <v>-1.0258978862007346</v>
      </c>
      <c r="J21" s="278">
        <f t="shared" si="2"/>
        <v>-0.8644384503678304</v>
      </c>
      <c r="K21" s="1166"/>
      <c r="L21" s="278">
        <f t="shared" si="2"/>
        <v>657.0956030573907</v>
      </c>
      <c r="M21" s="278">
        <f t="shared" si="2"/>
        <v>-108.22412698935852</v>
      </c>
      <c r="N21" s="278">
        <f t="shared" si="2"/>
        <v>103.9730240672809</v>
      </c>
      <c r="O21" s="279">
        <f t="shared" si="2"/>
        <v>-5.25110292207728</v>
      </c>
      <c r="P21" s="280"/>
    </row>
    <row r="22" spans="1:16" s="264" customFormat="1" ht="21" thickBot="1">
      <c r="A22" s="265" t="s">
        <v>354</v>
      </c>
      <c r="B22" s="862">
        <f aca="true" t="shared" si="3" ref="B22:O22">+B19/B20*100</f>
        <v>104.12730906391528</v>
      </c>
      <c r="C22" s="281">
        <f t="shared" si="3"/>
        <v>103.23512085034181</v>
      </c>
      <c r="D22" s="281">
        <f t="shared" si="3"/>
        <v>104.37252230580964</v>
      </c>
      <c r="E22" s="281">
        <f t="shared" si="3"/>
        <v>101.78411085218625</v>
      </c>
      <c r="F22" s="281">
        <f t="shared" si="3"/>
        <v>99.34087682064208</v>
      </c>
      <c r="G22" s="281">
        <f t="shared" si="3"/>
        <v>101.5747325412967</v>
      </c>
      <c r="H22" s="281">
        <f t="shared" si="3"/>
        <v>91.640735639089</v>
      </c>
      <c r="I22" s="281">
        <f t="shared" si="3"/>
        <v>89.74102113799265</v>
      </c>
      <c r="J22" s="281">
        <f t="shared" si="3"/>
        <v>78.38903874080424</v>
      </c>
      <c r="K22" s="1167"/>
      <c r="L22" s="281">
        <f t="shared" si="3"/>
        <v>103.66498746755195</v>
      </c>
      <c r="M22" s="281">
        <f t="shared" si="3"/>
        <v>89.38979147163153</v>
      </c>
      <c r="N22" s="281">
        <f t="shared" si="3"/>
        <v>108.67164504314269</v>
      </c>
      <c r="O22" s="282">
        <f t="shared" si="3"/>
        <v>99.76346383233886</v>
      </c>
      <c r="P22" s="283"/>
    </row>
    <row r="23" spans="1:16" s="274" customFormat="1" ht="34.5" thickBot="1">
      <c r="A23" s="268" t="s">
        <v>232</v>
      </c>
      <c r="B23" s="856"/>
      <c r="C23" s="287"/>
      <c r="D23" s="287"/>
      <c r="E23" s="287"/>
      <c r="F23" s="287"/>
      <c r="G23" s="287"/>
      <c r="H23" s="287"/>
      <c r="I23" s="287"/>
      <c r="J23" s="287"/>
      <c r="K23" s="1169"/>
      <c r="L23" s="287"/>
      <c r="M23" s="287"/>
      <c r="N23" s="287"/>
      <c r="O23" s="288"/>
      <c r="P23" s="289"/>
    </row>
    <row r="24" spans="1:16" s="256" customFormat="1" ht="20.25">
      <c r="A24" s="252" t="s">
        <v>356</v>
      </c>
      <c r="B24" s="1110">
        <v>53257.581999999835</v>
      </c>
      <c r="C24" s="253">
        <v>26403.282951023488</v>
      </c>
      <c r="D24" s="253">
        <v>18047.02078538476</v>
      </c>
      <c r="E24" s="253">
        <v>4332.65072004209</v>
      </c>
      <c r="F24" s="253">
        <v>586.9569175458766</v>
      </c>
      <c r="G24" s="253">
        <v>372.33551709751595</v>
      </c>
      <c r="H24" s="253">
        <v>476.0454248561274</v>
      </c>
      <c r="I24" s="253">
        <v>33.8380896326337</v>
      </c>
      <c r="J24" s="253">
        <v>32.767760028359376</v>
      </c>
      <c r="K24" s="1154">
        <v>1.5996407797860641</v>
      </c>
      <c r="L24" s="253">
        <v>23883.214855367147</v>
      </c>
      <c r="M24" s="253">
        <v>1105.7771783555645</v>
      </c>
      <c r="N24" s="253">
        <v>1414.2909173007563</v>
      </c>
      <c r="O24" s="254">
        <v>2520.068095656321</v>
      </c>
      <c r="P24" s="255"/>
    </row>
    <row r="25" spans="1:21" s="256" customFormat="1" ht="20.25">
      <c r="A25" s="772" t="s">
        <v>319</v>
      </c>
      <c r="B25" s="1111">
        <v>53048.215</v>
      </c>
      <c r="C25" s="773">
        <v>25240</v>
      </c>
      <c r="D25" s="773">
        <v>17166</v>
      </c>
      <c r="E25" s="773">
        <v>4176</v>
      </c>
      <c r="F25" s="773">
        <v>583</v>
      </c>
      <c r="G25" s="773">
        <v>375</v>
      </c>
      <c r="H25" s="773">
        <v>497</v>
      </c>
      <c r="I25" s="773">
        <v>34</v>
      </c>
      <c r="J25" s="773">
        <v>27</v>
      </c>
      <c r="K25" s="1155"/>
      <c r="L25" s="773">
        <v>22857</v>
      </c>
      <c r="M25" s="773">
        <v>1223</v>
      </c>
      <c r="N25" s="773">
        <v>1159</v>
      </c>
      <c r="O25" s="774">
        <v>2382</v>
      </c>
      <c r="P25" s="775"/>
      <c r="U25" s="874"/>
    </row>
    <row r="26" spans="1:16" s="264" customFormat="1" ht="21" thickBot="1">
      <c r="A26" s="260" t="s">
        <v>351</v>
      </c>
      <c r="B26" s="1124">
        <f aca="true" t="shared" si="4" ref="B26:O26">+B24-B25</f>
        <v>209.3669999998383</v>
      </c>
      <c r="C26" s="278">
        <f t="shared" si="4"/>
        <v>1163.2829510234878</v>
      </c>
      <c r="D26" s="278">
        <f t="shared" si="4"/>
        <v>881.0207853847605</v>
      </c>
      <c r="E26" s="278">
        <f t="shared" si="4"/>
        <v>156.65072004209014</v>
      </c>
      <c r="F26" s="278">
        <f t="shared" si="4"/>
        <v>3.9569175458766495</v>
      </c>
      <c r="G26" s="278">
        <f t="shared" si="4"/>
        <v>-2.6644829024840533</v>
      </c>
      <c r="H26" s="278">
        <f t="shared" si="4"/>
        <v>-20.954575143872603</v>
      </c>
      <c r="I26" s="278">
        <f t="shared" si="4"/>
        <v>-0.16191036736630338</v>
      </c>
      <c r="J26" s="278">
        <f t="shared" si="4"/>
        <v>5.767760028359376</v>
      </c>
      <c r="K26" s="1166"/>
      <c r="L26" s="278">
        <f t="shared" si="4"/>
        <v>1026.2148553671468</v>
      </c>
      <c r="M26" s="278">
        <f t="shared" si="4"/>
        <v>-117.2228216444355</v>
      </c>
      <c r="N26" s="278">
        <f t="shared" si="4"/>
        <v>255.2909173007563</v>
      </c>
      <c r="O26" s="279">
        <f t="shared" si="4"/>
        <v>138.06809565632102</v>
      </c>
      <c r="P26" s="280"/>
    </row>
    <row r="27" spans="1:16" s="264" customFormat="1" ht="21" thickBot="1">
      <c r="A27" s="265" t="s">
        <v>354</v>
      </c>
      <c r="B27" s="862">
        <f aca="true" t="shared" si="5" ref="B27:O27">+B24/B25*100</f>
        <v>100.39467303470973</v>
      </c>
      <c r="C27" s="281">
        <f t="shared" si="5"/>
        <v>104.6088864937539</v>
      </c>
      <c r="D27" s="281">
        <f t="shared" si="5"/>
        <v>105.13235922978423</v>
      </c>
      <c r="E27" s="281">
        <f t="shared" si="5"/>
        <v>103.75121456039489</v>
      </c>
      <c r="F27" s="281">
        <f t="shared" si="5"/>
        <v>100.67871656018468</v>
      </c>
      <c r="G27" s="281">
        <f t="shared" si="5"/>
        <v>99.28947122600425</v>
      </c>
      <c r="H27" s="281">
        <f t="shared" si="5"/>
        <v>95.78378769740993</v>
      </c>
      <c r="I27" s="281">
        <f t="shared" si="5"/>
        <v>99.52379303715793</v>
      </c>
      <c r="J27" s="281">
        <f t="shared" si="5"/>
        <v>121.3620741791088</v>
      </c>
      <c r="K27" s="1167"/>
      <c r="L27" s="281">
        <f t="shared" si="5"/>
        <v>104.4897180529691</v>
      </c>
      <c r="M27" s="281">
        <f t="shared" si="5"/>
        <v>90.4151413209783</v>
      </c>
      <c r="N27" s="281">
        <f t="shared" si="5"/>
        <v>122.02682634173911</v>
      </c>
      <c r="O27" s="282">
        <f t="shared" si="5"/>
        <v>105.79630964132329</v>
      </c>
      <c r="P27" s="283"/>
    </row>
    <row r="28" spans="1:16" s="274" customFormat="1" ht="34.5" thickBot="1">
      <c r="A28" s="268" t="s">
        <v>99</v>
      </c>
      <c r="B28" s="856"/>
      <c r="C28" s="287"/>
      <c r="D28" s="287"/>
      <c r="E28" s="287"/>
      <c r="F28" s="287"/>
      <c r="G28" s="287"/>
      <c r="H28" s="287"/>
      <c r="I28" s="287"/>
      <c r="J28" s="287"/>
      <c r="K28" s="1169"/>
      <c r="L28" s="287"/>
      <c r="M28" s="287"/>
      <c r="N28" s="287"/>
      <c r="O28" s="288"/>
      <c r="P28" s="289"/>
    </row>
    <row r="29" spans="1:16" s="256" customFormat="1" ht="20.25">
      <c r="A29" s="252" t="s">
        <v>356</v>
      </c>
      <c r="B29" s="1110">
        <v>7226.781999999994</v>
      </c>
      <c r="C29" s="253">
        <v>25667.29904817941</v>
      </c>
      <c r="D29" s="253">
        <v>18112.22895151214</v>
      </c>
      <c r="E29" s="253">
        <v>4119.202225831643</v>
      </c>
      <c r="F29" s="253">
        <v>475.1375854425943</v>
      </c>
      <c r="G29" s="253">
        <v>24.486267423960882</v>
      </c>
      <c r="H29" s="253">
        <v>345.1932570633332</v>
      </c>
      <c r="I29" s="253">
        <v>14.526936055356327</v>
      </c>
      <c r="J29" s="253">
        <v>10.491391604174595</v>
      </c>
      <c r="K29" s="1154">
        <v>0</v>
      </c>
      <c r="L29" s="253">
        <v>23101.266614933207</v>
      </c>
      <c r="M29" s="253">
        <v>1178.7800226989</v>
      </c>
      <c r="N29" s="253">
        <v>1387.2524105473237</v>
      </c>
      <c r="O29" s="254">
        <v>2566.0324332462237</v>
      </c>
      <c r="P29" s="255"/>
    </row>
    <row r="30" spans="1:16" s="256" customFormat="1" ht="20.25">
      <c r="A30" s="772" t="s">
        <v>319</v>
      </c>
      <c r="B30" s="1111">
        <v>7116.171</v>
      </c>
      <c r="C30" s="773">
        <v>24915</v>
      </c>
      <c r="D30" s="773">
        <v>17485</v>
      </c>
      <c r="E30" s="773">
        <v>3986</v>
      </c>
      <c r="F30" s="773">
        <v>476</v>
      </c>
      <c r="G30" s="773">
        <v>24</v>
      </c>
      <c r="H30" s="773">
        <v>389</v>
      </c>
      <c r="I30" s="773">
        <v>16</v>
      </c>
      <c r="J30" s="773">
        <v>6</v>
      </c>
      <c r="K30" s="1155"/>
      <c r="L30" s="773">
        <v>22381</v>
      </c>
      <c r="M30" s="773">
        <v>1332</v>
      </c>
      <c r="N30" s="773">
        <v>1201</v>
      </c>
      <c r="O30" s="774">
        <v>2534</v>
      </c>
      <c r="P30" s="775"/>
    </row>
    <row r="31" spans="1:16" s="264" customFormat="1" ht="21" thickBot="1">
      <c r="A31" s="260" t="s">
        <v>351</v>
      </c>
      <c r="B31" s="1124">
        <f aca="true" t="shared" si="6" ref="B31:O31">+B29-B30</f>
        <v>110.61099999999351</v>
      </c>
      <c r="C31" s="278">
        <f t="shared" si="6"/>
        <v>752.2990481794113</v>
      </c>
      <c r="D31" s="278">
        <f t="shared" si="6"/>
        <v>627.2289515121411</v>
      </c>
      <c r="E31" s="278">
        <f t="shared" si="6"/>
        <v>133.20222583164286</v>
      </c>
      <c r="F31" s="278">
        <f t="shared" si="6"/>
        <v>-0.8624145574057138</v>
      </c>
      <c r="G31" s="278">
        <f t="shared" si="6"/>
        <v>0.4862674239608822</v>
      </c>
      <c r="H31" s="278">
        <f t="shared" si="6"/>
        <v>-43.80674293666681</v>
      </c>
      <c r="I31" s="278">
        <f t="shared" si="6"/>
        <v>-1.4730639446436733</v>
      </c>
      <c r="J31" s="278">
        <f t="shared" si="6"/>
        <v>4.491391604174595</v>
      </c>
      <c r="K31" s="1166"/>
      <c r="L31" s="278">
        <f t="shared" si="6"/>
        <v>720.2666149332072</v>
      </c>
      <c r="M31" s="278">
        <f t="shared" si="6"/>
        <v>-153.21997730110002</v>
      </c>
      <c r="N31" s="278">
        <f t="shared" si="6"/>
        <v>186.25241054732373</v>
      </c>
      <c r="O31" s="279">
        <f t="shared" si="6"/>
        <v>32.03243324622372</v>
      </c>
      <c r="P31" s="280"/>
    </row>
    <row r="32" spans="1:16" s="264" customFormat="1" ht="21" thickBot="1">
      <c r="A32" s="265" t="s">
        <v>354</v>
      </c>
      <c r="B32" s="862">
        <f aca="true" t="shared" si="7" ref="B32:O32">+B29/B30*100</f>
        <v>101.55436118665493</v>
      </c>
      <c r="C32" s="281">
        <f t="shared" si="7"/>
        <v>103.01946236475783</v>
      </c>
      <c r="D32" s="281">
        <f t="shared" si="7"/>
        <v>103.58724021453898</v>
      </c>
      <c r="E32" s="281">
        <f t="shared" si="7"/>
        <v>103.34175177701061</v>
      </c>
      <c r="F32" s="281">
        <f t="shared" si="7"/>
        <v>99.81882047113325</v>
      </c>
      <c r="G32" s="281">
        <f t="shared" si="7"/>
        <v>102.02611426650367</v>
      </c>
      <c r="H32" s="281">
        <f t="shared" si="7"/>
        <v>88.73862649443012</v>
      </c>
      <c r="I32" s="281">
        <f t="shared" si="7"/>
        <v>90.79335034597705</v>
      </c>
      <c r="J32" s="281">
        <f t="shared" si="7"/>
        <v>174.85652673624327</v>
      </c>
      <c r="K32" s="1167"/>
      <c r="L32" s="281">
        <f t="shared" si="7"/>
        <v>103.21820568756179</v>
      </c>
      <c r="M32" s="281">
        <f t="shared" si="7"/>
        <v>88.49699870111861</v>
      </c>
      <c r="N32" s="281">
        <f t="shared" si="7"/>
        <v>115.50811078662147</v>
      </c>
      <c r="O32" s="282">
        <f t="shared" si="7"/>
        <v>101.26410549511537</v>
      </c>
      <c r="P32" s="283"/>
    </row>
    <row r="33" spans="1:16" s="274" customFormat="1" ht="34.5" thickBot="1">
      <c r="A33" s="268" t="s">
        <v>100</v>
      </c>
      <c r="B33" s="856"/>
      <c r="C33" s="287"/>
      <c r="D33" s="287"/>
      <c r="E33" s="287"/>
      <c r="F33" s="287"/>
      <c r="G33" s="287"/>
      <c r="H33" s="287"/>
      <c r="I33" s="287"/>
      <c r="J33" s="287"/>
      <c r="K33" s="1169"/>
      <c r="L33" s="287"/>
      <c r="M33" s="287"/>
      <c r="N33" s="287"/>
      <c r="O33" s="288"/>
      <c r="P33" s="289"/>
    </row>
    <row r="34" spans="1:16" s="256" customFormat="1" ht="20.25">
      <c r="A34" s="252" t="s">
        <v>356</v>
      </c>
      <c r="B34" s="1110">
        <v>12279.518000000004</v>
      </c>
      <c r="C34" s="253">
        <v>25325.88241655738</v>
      </c>
      <c r="D34" s="253">
        <v>16923.992123849355</v>
      </c>
      <c r="E34" s="253">
        <v>4269.965224476513</v>
      </c>
      <c r="F34" s="253">
        <v>479.44369640567334</v>
      </c>
      <c r="G34" s="253">
        <v>394.4878645345309</v>
      </c>
      <c r="H34" s="253">
        <v>414.3510559616425</v>
      </c>
      <c r="I34" s="253">
        <v>24.343008957409122</v>
      </c>
      <c r="J34" s="253">
        <v>35.03483062880262</v>
      </c>
      <c r="K34" s="1154">
        <v>0</v>
      </c>
      <c r="L34" s="253">
        <v>22541.617804813926</v>
      </c>
      <c r="M34" s="253">
        <v>1363.7088809186155</v>
      </c>
      <c r="N34" s="253">
        <v>1420.5557308248312</v>
      </c>
      <c r="O34" s="254">
        <v>2784.2646117434474</v>
      </c>
      <c r="P34" s="255"/>
    </row>
    <row r="35" spans="1:16" s="256" customFormat="1" ht="20.25">
      <c r="A35" s="772" t="s">
        <v>319</v>
      </c>
      <c r="B35" s="1111">
        <v>12812.754</v>
      </c>
      <c r="C35" s="773">
        <v>24794</v>
      </c>
      <c r="D35" s="773">
        <v>16341</v>
      </c>
      <c r="E35" s="773">
        <v>4149</v>
      </c>
      <c r="F35" s="773">
        <v>476</v>
      </c>
      <c r="G35" s="773">
        <v>395</v>
      </c>
      <c r="H35" s="773">
        <v>481</v>
      </c>
      <c r="I35" s="773">
        <v>27</v>
      </c>
      <c r="J35" s="773">
        <v>27</v>
      </c>
      <c r="K35" s="1155"/>
      <c r="L35" s="773">
        <v>21896</v>
      </c>
      <c r="M35" s="773">
        <v>1532</v>
      </c>
      <c r="N35" s="773">
        <v>1366</v>
      </c>
      <c r="O35" s="774">
        <v>2898</v>
      </c>
      <c r="P35" s="775"/>
    </row>
    <row r="36" spans="1:16" s="264" customFormat="1" ht="21" thickBot="1">
      <c r="A36" s="260" t="s">
        <v>351</v>
      </c>
      <c r="B36" s="1124">
        <f aca="true" t="shared" si="8" ref="B36:O36">+B34-B35</f>
        <v>-533.2359999999971</v>
      </c>
      <c r="C36" s="278">
        <f t="shared" si="8"/>
        <v>531.8824165573787</v>
      </c>
      <c r="D36" s="278">
        <f t="shared" si="8"/>
        <v>582.9921238493553</v>
      </c>
      <c r="E36" s="278">
        <f t="shared" si="8"/>
        <v>120.96522447651296</v>
      </c>
      <c r="F36" s="278">
        <f t="shared" si="8"/>
        <v>3.443696405673336</v>
      </c>
      <c r="G36" s="278">
        <f t="shared" si="8"/>
        <v>-0.5121354654691004</v>
      </c>
      <c r="H36" s="278">
        <f t="shared" si="8"/>
        <v>-66.64894403835751</v>
      </c>
      <c r="I36" s="278">
        <f t="shared" si="8"/>
        <v>-2.656991042590878</v>
      </c>
      <c r="J36" s="278">
        <f t="shared" si="8"/>
        <v>8.034830628802617</v>
      </c>
      <c r="K36" s="1166"/>
      <c r="L36" s="278">
        <f t="shared" si="8"/>
        <v>645.6178048139263</v>
      </c>
      <c r="M36" s="278">
        <f t="shared" si="8"/>
        <v>-168.29111908138452</v>
      </c>
      <c r="N36" s="278">
        <f t="shared" si="8"/>
        <v>54.555730824831244</v>
      </c>
      <c r="O36" s="279">
        <f t="shared" si="8"/>
        <v>-113.7353882565526</v>
      </c>
      <c r="P36" s="280"/>
    </row>
    <row r="37" spans="1:16" s="264" customFormat="1" ht="21" thickBot="1">
      <c r="A37" s="265" t="s">
        <v>354</v>
      </c>
      <c r="B37" s="862">
        <f aca="true" t="shared" si="9" ref="B37:O37">+B34/B35*100</f>
        <v>95.83824055312388</v>
      </c>
      <c r="C37" s="281">
        <f t="shared" si="9"/>
        <v>102.14520616502935</v>
      </c>
      <c r="D37" s="281">
        <f t="shared" si="9"/>
        <v>103.5676649155459</v>
      </c>
      <c r="E37" s="281">
        <f t="shared" si="9"/>
        <v>102.91552722286124</v>
      </c>
      <c r="F37" s="281">
        <f t="shared" si="9"/>
        <v>100.72346563144399</v>
      </c>
      <c r="G37" s="281">
        <f t="shared" si="9"/>
        <v>99.87034545177997</v>
      </c>
      <c r="H37" s="281">
        <f t="shared" si="9"/>
        <v>86.14367067809616</v>
      </c>
      <c r="I37" s="281">
        <f t="shared" si="9"/>
        <v>90.15929243484861</v>
      </c>
      <c r="J37" s="281">
        <f t="shared" si="9"/>
        <v>129.7586319585282</v>
      </c>
      <c r="K37" s="1167"/>
      <c r="L37" s="281">
        <f t="shared" si="9"/>
        <v>102.94856505669495</v>
      </c>
      <c r="M37" s="281">
        <f t="shared" si="9"/>
        <v>89.01494000774252</v>
      </c>
      <c r="N37" s="281">
        <f t="shared" si="9"/>
        <v>103.99383095350157</v>
      </c>
      <c r="O37" s="282">
        <f t="shared" si="9"/>
        <v>96.07538342800026</v>
      </c>
      <c r="P37" s="283"/>
    </row>
    <row r="38" spans="1:16" s="274" customFormat="1" ht="34.5" thickBot="1">
      <c r="A38" s="268" t="s">
        <v>101</v>
      </c>
      <c r="B38" s="856"/>
      <c r="C38" s="287"/>
      <c r="D38" s="287"/>
      <c r="E38" s="287"/>
      <c r="F38" s="287"/>
      <c r="G38" s="287"/>
      <c r="H38" s="287"/>
      <c r="I38" s="287"/>
      <c r="J38" s="287"/>
      <c r="K38" s="1169"/>
      <c r="L38" s="287"/>
      <c r="M38" s="287"/>
      <c r="N38" s="287"/>
      <c r="O38" s="288"/>
      <c r="P38" s="289"/>
    </row>
    <row r="39" spans="1:16" s="256" customFormat="1" ht="20.25">
      <c r="A39" s="252" t="s">
        <v>356</v>
      </c>
      <c r="B39" s="1110">
        <v>9351.458000000002</v>
      </c>
      <c r="C39" s="253">
        <v>27636.87774676419</v>
      </c>
      <c r="D39" s="253">
        <v>18242.40487419181</v>
      </c>
      <c r="E39" s="253">
        <v>4635.88108399781</v>
      </c>
      <c r="F39" s="253">
        <v>402.7123453191289</v>
      </c>
      <c r="G39" s="253">
        <v>275.3905415961159</v>
      </c>
      <c r="H39" s="253">
        <v>1094.33097669547</v>
      </c>
      <c r="I39" s="253">
        <v>45.87312302887241</v>
      </c>
      <c r="J39" s="253">
        <v>26.802424819744665</v>
      </c>
      <c r="K39" s="1154">
        <v>1.7815047307774532</v>
      </c>
      <c r="L39" s="253">
        <v>24725.176874379726</v>
      </c>
      <c r="M39" s="253">
        <v>1705.9006021663502</v>
      </c>
      <c r="N39" s="253">
        <v>1205.8002702181127</v>
      </c>
      <c r="O39" s="254">
        <v>2911.700872384463</v>
      </c>
      <c r="P39" s="255"/>
    </row>
    <row r="40" spans="1:16" s="256" customFormat="1" ht="20.25">
      <c r="A40" s="772" t="s">
        <v>319</v>
      </c>
      <c r="B40" s="1111">
        <v>9414.472</v>
      </c>
      <c r="C40" s="773">
        <v>26709</v>
      </c>
      <c r="D40" s="773">
        <v>17290</v>
      </c>
      <c r="E40" s="773">
        <v>4401</v>
      </c>
      <c r="F40" s="773">
        <v>396</v>
      </c>
      <c r="G40" s="773">
        <v>275</v>
      </c>
      <c r="H40" s="773">
        <v>1170</v>
      </c>
      <c r="I40" s="773">
        <v>45</v>
      </c>
      <c r="J40" s="773">
        <v>25</v>
      </c>
      <c r="K40" s="1155"/>
      <c r="L40" s="773">
        <v>23602</v>
      </c>
      <c r="M40" s="773">
        <v>1893</v>
      </c>
      <c r="N40" s="773">
        <v>1213</v>
      </c>
      <c r="O40" s="774">
        <v>3107</v>
      </c>
      <c r="P40" s="775"/>
    </row>
    <row r="41" spans="1:16" s="264" customFormat="1" ht="21" thickBot="1">
      <c r="A41" s="260" t="s">
        <v>351</v>
      </c>
      <c r="B41" s="1124">
        <f aca="true" t="shared" si="10" ref="B41:O41">+B39-B40</f>
        <v>-63.013999999997395</v>
      </c>
      <c r="C41" s="278">
        <f t="shared" si="10"/>
        <v>927.8777467641885</v>
      </c>
      <c r="D41" s="278">
        <f t="shared" si="10"/>
        <v>952.4048741918086</v>
      </c>
      <c r="E41" s="278">
        <f t="shared" si="10"/>
        <v>234.88108399780958</v>
      </c>
      <c r="F41" s="278">
        <f t="shared" si="10"/>
        <v>6.712345319128872</v>
      </c>
      <c r="G41" s="278">
        <f t="shared" si="10"/>
        <v>0.3905415961158951</v>
      </c>
      <c r="H41" s="278">
        <f t="shared" si="10"/>
        <v>-75.6690233045299</v>
      </c>
      <c r="I41" s="278">
        <f t="shared" si="10"/>
        <v>0.8731230288724134</v>
      </c>
      <c r="J41" s="278">
        <f t="shared" si="10"/>
        <v>1.8024248197446653</v>
      </c>
      <c r="K41" s="1166"/>
      <c r="L41" s="278">
        <f t="shared" si="10"/>
        <v>1123.1768743797256</v>
      </c>
      <c r="M41" s="278">
        <f t="shared" si="10"/>
        <v>-187.09939783364985</v>
      </c>
      <c r="N41" s="278">
        <f t="shared" si="10"/>
        <v>-7.199729781887299</v>
      </c>
      <c r="O41" s="279">
        <f t="shared" si="10"/>
        <v>-195.29912761553715</v>
      </c>
      <c r="P41" s="280"/>
    </row>
    <row r="42" spans="1:16" s="264" customFormat="1" ht="21" thickBot="1">
      <c r="A42" s="265" t="s">
        <v>354</v>
      </c>
      <c r="B42" s="862">
        <f aca="true" t="shared" si="11" ref="B42:O42">+B39/B40*100</f>
        <v>99.33066878312457</v>
      </c>
      <c r="C42" s="281">
        <f t="shared" si="11"/>
        <v>103.47402653324419</v>
      </c>
      <c r="D42" s="281">
        <f t="shared" si="11"/>
        <v>105.50841454130602</v>
      </c>
      <c r="E42" s="281">
        <f t="shared" si="11"/>
        <v>105.33699350142716</v>
      </c>
      <c r="F42" s="281">
        <f t="shared" si="11"/>
        <v>101.69503669674971</v>
      </c>
      <c r="G42" s="281">
        <f t="shared" si="11"/>
        <v>100.14201512586031</v>
      </c>
      <c r="H42" s="281">
        <f t="shared" si="11"/>
        <v>93.53256211072394</v>
      </c>
      <c r="I42" s="281">
        <f t="shared" si="11"/>
        <v>101.94027339749425</v>
      </c>
      <c r="J42" s="281">
        <f t="shared" si="11"/>
        <v>107.20969927897866</v>
      </c>
      <c r="K42" s="1167"/>
      <c r="L42" s="281">
        <f t="shared" si="11"/>
        <v>104.75882075408747</v>
      </c>
      <c r="M42" s="281">
        <f t="shared" si="11"/>
        <v>90.11624945411253</v>
      </c>
      <c r="N42" s="281">
        <f t="shared" si="11"/>
        <v>99.40645261484853</v>
      </c>
      <c r="O42" s="282">
        <f t="shared" si="11"/>
        <v>93.71422183406703</v>
      </c>
      <c r="P42" s="283"/>
    </row>
    <row r="43" spans="1:16" s="274" customFormat="1" ht="34.5" thickBot="1">
      <c r="A43" s="268" t="s">
        <v>234</v>
      </c>
      <c r="B43" s="856"/>
      <c r="C43" s="287"/>
      <c r="D43" s="287"/>
      <c r="E43" s="287"/>
      <c r="F43" s="287"/>
      <c r="G43" s="287"/>
      <c r="H43" s="287"/>
      <c r="I43" s="287"/>
      <c r="J43" s="287"/>
      <c r="K43" s="1169"/>
      <c r="L43" s="287"/>
      <c r="M43" s="287"/>
      <c r="N43" s="287"/>
      <c r="O43" s="288"/>
      <c r="P43" s="289"/>
    </row>
    <row r="44" spans="1:16" s="256" customFormat="1" ht="20.25">
      <c r="A44" s="252" t="s">
        <v>356</v>
      </c>
      <c r="B44" s="1110">
        <v>14133.857</v>
      </c>
      <c r="C44" s="253">
        <v>27831.366183342605</v>
      </c>
      <c r="D44" s="253">
        <v>18208.177758319383</v>
      </c>
      <c r="E44" s="253">
        <v>4656.598112838788</v>
      </c>
      <c r="F44" s="253">
        <v>476.2416703852786</v>
      </c>
      <c r="G44" s="253">
        <v>299.3363736452126</v>
      </c>
      <c r="H44" s="253">
        <v>886.7031070617643</v>
      </c>
      <c r="I44" s="253">
        <v>27.04264778302673</v>
      </c>
      <c r="J44" s="253">
        <v>27.13807467180875</v>
      </c>
      <c r="K44" s="1154">
        <v>0.8608053696878354</v>
      </c>
      <c r="L44" s="253">
        <v>24582.098550074956</v>
      </c>
      <c r="M44" s="253">
        <v>1644.0863004816488</v>
      </c>
      <c r="N44" s="253">
        <v>1605.181332785995</v>
      </c>
      <c r="O44" s="254">
        <v>3249.2676332676438</v>
      </c>
      <c r="P44" s="255"/>
    </row>
    <row r="45" spans="1:16" s="256" customFormat="1" ht="20.25">
      <c r="A45" s="772" t="s">
        <v>319</v>
      </c>
      <c r="B45" s="1111">
        <v>14342.414</v>
      </c>
      <c r="C45" s="773">
        <v>27125</v>
      </c>
      <c r="D45" s="773">
        <v>17508</v>
      </c>
      <c r="E45" s="773">
        <v>4509</v>
      </c>
      <c r="F45" s="773">
        <v>475</v>
      </c>
      <c r="G45" s="773">
        <v>301</v>
      </c>
      <c r="H45" s="773">
        <v>1008</v>
      </c>
      <c r="I45" s="773">
        <v>30</v>
      </c>
      <c r="J45" s="773">
        <v>24</v>
      </c>
      <c r="K45" s="1155"/>
      <c r="L45" s="773">
        <v>23856</v>
      </c>
      <c r="M45" s="773">
        <v>1785</v>
      </c>
      <c r="N45" s="773">
        <v>1485</v>
      </c>
      <c r="O45" s="774">
        <v>3270</v>
      </c>
      <c r="P45" s="775"/>
    </row>
    <row r="46" spans="1:16" s="264" customFormat="1" ht="21" thickBot="1">
      <c r="A46" s="260" t="s">
        <v>351</v>
      </c>
      <c r="B46" s="1124">
        <f aca="true" t="shared" si="12" ref="B46:O46">+B44-B45</f>
        <v>-208.5570000000007</v>
      </c>
      <c r="C46" s="278">
        <f t="shared" si="12"/>
        <v>706.3661833426049</v>
      </c>
      <c r="D46" s="278">
        <f t="shared" si="12"/>
        <v>700.1777583193834</v>
      </c>
      <c r="E46" s="278">
        <f t="shared" si="12"/>
        <v>147.59811283878844</v>
      </c>
      <c r="F46" s="278">
        <f t="shared" si="12"/>
        <v>1.24167038527861</v>
      </c>
      <c r="G46" s="278">
        <f t="shared" si="12"/>
        <v>-1.663626354787425</v>
      </c>
      <c r="H46" s="278">
        <f t="shared" si="12"/>
        <v>-121.29689293823571</v>
      </c>
      <c r="I46" s="278">
        <f t="shared" si="12"/>
        <v>-2.9573522169732698</v>
      </c>
      <c r="J46" s="278">
        <f t="shared" si="12"/>
        <v>3.1380746718087487</v>
      </c>
      <c r="K46" s="1166"/>
      <c r="L46" s="278">
        <f t="shared" si="12"/>
        <v>726.0985500749557</v>
      </c>
      <c r="M46" s="278">
        <f t="shared" si="12"/>
        <v>-140.91369951835122</v>
      </c>
      <c r="N46" s="278">
        <f t="shared" si="12"/>
        <v>120.18133278599498</v>
      </c>
      <c r="O46" s="279">
        <f t="shared" si="12"/>
        <v>-20.73236673235624</v>
      </c>
      <c r="P46" s="280"/>
    </row>
    <row r="47" spans="1:16" s="264" customFormat="1" ht="21" thickBot="1">
      <c r="A47" s="265" t="s">
        <v>354</v>
      </c>
      <c r="B47" s="862">
        <f aca="true" t="shared" si="13" ref="B47:O47">+B44/B45*100</f>
        <v>98.54587240334855</v>
      </c>
      <c r="C47" s="281">
        <f t="shared" si="13"/>
        <v>102.60411496163174</v>
      </c>
      <c r="D47" s="281">
        <f t="shared" si="13"/>
        <v>103.9991875617968</v>
      </c>
      <c r="E47" s="281">
        <f t="shared" si="13"/>
        <v>103.27341124060298</v>
      </c>
      <c r="F47" s="281">
        <f t="shared" si="13"/>
        <v>100.26140429163762</v>
      </c>
      <c r="G47" s="281">
        <f t="shared" si="13"/>
        <v>99.44730021435633</v>
      </c>
      <c r="H47" s="281">
        <f t="shared" si="13"/>
        <v>87.96657808152423</v>
      </c>
      <c r="I47" s="281">
        <f t="shared" si="13"/>
        <v>90.14215927675576</v>
      </c>
      <c r="J47" s="281">
        <f t="shared" si="13"/>
        <v>113.07531113253646</v>
      </c>
      <c r="K47" s="1167"/>
      <c r="L47" s="281">
        <f t="shared" si="13"/>
        <v>103.04367266128</v>
      </c>
      <c r="M47" s="281">
        <f t="shared" si="13"/>
        <v>92.10567509701114</v>
      </c>
      <c r="N47" s="281">
        <f t="shared" si="13"/>
        <v>108.09301904282795</v>
      </c>
      <c r="O47" s="282">
        <f t="shared" si="13"/>
        <v>99.36598266873528</v>
      </c>
      <c r="P47" s="283"/>
    </row>
    <row r="48" spans="1:16" s="274" customFormat="1" ht="34.5" thickBot="1">
      <c r="A48" s="268" t="s">
        <v>248</v>
      </c>
      <c r="B48" s="856"/>
      <c r="C48" s="287"/>
      <c r="D48" s="287"/>
      <c r="E48" s="287"/>
      <c r="F48" s="287"/>
      <c r="G48" s="287"/>
      <c r="H48" s="287"/>
      <c r="I48" s="287"/>
      <c r="J48" s="287"/>
      <c r="K48" s="1169"/>
      <c r="L48" s="287"/>
      <c r="M48" s="287"/>
      <c r="N48" s="287"/>
      <c r="O48" s="288"/>
      <c r="P48" s="289"/>
    </row>
    <row r="49" spans="1:16" s="256" customFormat="1" ht="20.25">
      <c r="A49" s="252" t="s">
        <v>356</v>
      </c>
      <c r="B49" s="1110">
        <v>222.34099999999998</v>
      </c>
      <c r="C49" s="253">
        <v>26344.587068212048</v>
      </c>
      <c r="D49" s="253">
        <v>18031.342622368345</v>
      </c>
      <c r="E49" s="253">
        <v>4615.799605111069</v>
      </c>
      <c r="F49" s="253">
        <v>333.7864661338515</v>
      </c>
      <c r="G49" s="253">
        <v>178.61303133475158</v>
      </c>
      <c r="H49" s="253">
        <v>596.2151979766816</v>
      </c>
      <c r="I49" s="253">
        <v>0</v>
      </c>
      <c r="J49" s="253">
        <v>5.415480425712458</v>
      </c>
      <c r="K49" s="1154">
        <v>0</v>
      </c>
      <c r="L49" s="253">
        <v>23761.17240335041</v>
      </c>
      <c r="M49" s="253">
        <v>1480.9466839974032</v>
      </c>
      <c r="N49" s="253">
        <v>1102.4679808642281</v>
      </c>
      <c r="O49" s="254">
        <v>2583.414664861632</v>
      </c>
      <c r="P49" s="255"/>
    </row>
    <row r="50" spans="1:16" s="256" customFormat="1" ht="20.25">
      <c r="A50" s="772" t="s">
        <v>319</v>
      </c>
      <c r="B50" s="1111">
        <v>222.784</v>
      </c>
      <c r="C50" s="773">
        <v>25394</v>
      </c>
      <c r="D50" s="773">
        <v>17168</v>
      </c>
      <c r="E50" s="773">
        <v>4459</v>
      </c>
      <c r="F50" s="773">
        <v>331</v>
      </c>
      <c r="G50" s="773">
        <v>178</v>
      </c>
      <c r="H50" s="773">
        <v>576</v>
      </c>
      <c r="I50" s="773">
        <v>1</v>
      </c>
      <c r="J50" s="773">
        <v>5</v>
      </c>
      <c r="K50" s="1155"/>
      <c r="L50" s="773">
        <v>22717</v>
      </c>
      <c r="M50" s="773">
        <v>1536</v>
      </c>
      <c r="N50" s="773">
        <v>1140</v>
      </c>
      <c r="O50" s="774">
        <v>2676</v>
      </c>
      <c r="P50" s="775"/>
    </row>
    <row r="51" spans="1:16" s="264" customFormat="1" ht="21" thickBot="1">
      <c r="A51" s="260" t="s">
        <v>351</v>
      </c>
      <c r="B51" s="1124">
        <f aca="true" t="shared" si="14" ref="B51:O51">+B49-B50</f>
        <v>-0.44300000000001205</v>
      </c>
      <c r="C51" s="278">
        <f t="shared" si="14"/>
        <v>950.5870682120476</v>
      </c>
      <c r="D51" s="278">
        <f t="shared" si="14"/>
        <v>863.3426223683455</v>
      </c>
      <c r="E51" s="278">
        <f t="shared" si="14"/>
        <v>156.79960511106856</v>
      </c>
      <c r="F51" s="278">
        <f t="shared" si="14"/>
        <v>2.7864661338514907</v>
      </c>
      <c r="G51" s="278">
        <f t="shared" si="14"/>
        <v>0.6130313347515823</v>
      </c>
      <c r="H51" s="278">
        <f t="shared" si="14"/>
        <v>20.215197976681566</v>
      </c>
      <c r="I51" s="278">
        <f t="shared" si="14"/>
        <v>-1</v>
      </c>
      <c r="J51" s="278">
        <f t="shared" si="14"/>
        <v>0.4154804257124578</v>
      </c>
      <c r="K51" s="1166"/>
      <c r="L51" s="278">
        <f t="shared" si="14"/>
        <v>1044.1724033504106</v>
      </c>
      <c r="M51" s="278">
        <f t="shared" si="14"/>
        <v>-55.05331600259683</v>
      </c>
      <c r="N51" s="278">
        <f t="shared" si="14"/>
        <v>-37.53201913577186</v>
      </c>
      <c r="O51" s="279">
        <f t="shared" si="14"/>
        <v>-92.58533513836801</v>
      </c>
      <c r="P51" s="280"/>
    </row>
    <row r="52" spans="1:16" s="264" customFormat="1" ht="21" thickBot="1">
      <c r="A52" s="265" t="s">
        <v>354</v>
      </c>
      <c r="B52" s="862">
        <f aca="true" t="shared" si="15" ref="B52:O52">+B49/B50*100</f>
        <v>99.80115268600976</v>
      </c>
      <c r="C52" s="281">
        <f t="shared" si="15"/>
        <v>103.74335302910941</v>
      </c>
      <c r="D52" s="281">
        <f t="shared" si="15"/>
        <v>105.028789738865</v>
      </c>
      <c r="E52" s="281">
        <f t="shared" si="15"/>
        <v>103.51647466048594</v>
      </c>
      <c r="F52" s="281">
        <f t="shared" si="15"/>
        <v>100.8418326688373</v>
      </c>
      <c r="G52" s="281">
        <f t="shared" si="15"/>
        <v>100.34439962626493</v>
      </c>
      <c r="H52" s="281">
        <f t="shared" si="15"/>
        <v>103.50958298206277</v>
      </c>
      <c r="I52" s="281">
        <f t="shared" si="15"/>
        <v>0</v>
      </c>
      <c r="J52" s="281">
        <f t="shared" si="15"/>
        <v>108.30960851424916</v>
      </c>
      <c r="K52" s="1167"/>
      <c r="L52" s="281">
        <f t="shared" si="15"/>
        <v>104.59643616388787</v>
      </c>
      <c r="M52" s="281">
        <f t="shared" si="15"/>
        <v>96.41579973941427</v>
      </c>
      <c r="N52" s="281">
        <f t="shared" si="15"/>
        <v>96.70771761966913</v>
      </c>
      <c r="O52" s="282">
        <f t="shared" si="15"/>
        <v>96.54015937450045</v>
      </c>
      <c r="P52" s="283"/>
    </row>
    <row r="53" spans="1:16" s="1042" customFormat="1" ht="34.5" hidden="1" thickBot="1">
      <c r="A53" s="1039" t="s">
        <v>102</v>
      </c>
      <c r="B53" s="1060"/>
      <c r="C53" s="1060"/>
      <c r="D53" s="1060"/>
      <c r="E53" s="1060"/>
      <c r="F53" s="1060"/>
      <c r="G53" s="1060"/>
      <c r="H53" s="1060"/>
      <c r="I53" s="1060"/>
      <c r="J53" s="1060"/>
      <c r="K53" s="1169"/>
      <c r="L53" s="1060"/>
      <c r="M53" s="1060"/>
      <c r="N53" s="1060"/>
      <c r="O53" s="1061"/>
      <c r="P53" s="1062"/>
    </row>
    <row r="54" spans="1:16" s="1047" customFormat="1" ht="20.25" hidden="1">
      <c r="A54" s="1043" t="s">
        <v>319</v>
      </c>
      <c r="B54" s="1107">
        <v>5.833</v>
      </c>
      <c r="C54" s="1044">
        <v>23149</v>
      </c>
      <c r="D54" s="1044">
        <v>16024</v>
      </c>
      <c r="E54" s="1044">
        <v>4153</v>
      </c>
      <c r="F54" s="1044">
        <v>561</v>
      </c>
      <c r="G54" s="1044">
        <v>335</v>
      </c>
      <c r="H54" s="1044">
        <v>0</v>
      </c>
      <c r="I54" s="1044">
        <v>0</v>
      </c>
      <c r="J54" s="1044">
        <v>0</v>
      </c>
      <c r="K54" s="1154"/>
      <c r="L54" s="1044">
        <v>21073</v>
      </c>
      <c r="M54" s="1044">
        <v>1762</v>
      </c>
      <c r="N54" s="1044">
        <v>314</v>
      </c>
      <c r="O54" s="1045">
        <v>2076</v>
      </c>
      <c r="P54" s="1046"/>
    </row>
    <row r="55" spans="1:16" s="1047" customFormat="1" ht="20.25" hidden="1">
      <c r="A55" s="1048" t="s">
        <v>296</v>
      </c>
      <c r="B55" s="1108">
        <v>7.368</v>
      </c>
      <c r="C55" s="1049">
        <v>25164</v>
      </c>
      <c r="D55" s="1049">
        <v>17093</v>
      </c>
      <c r="E55" s="1049">
        <v>4496</v>
      </c>
      <c r="F55" s="1049">
        <v>440</v>
      </c>
      <c r="G55" s="1049">
        <v>346</v>
      </c>
      <c r="H55" s="1049">
        <v>0</v>
      </c>
      <c r="I55" s="1049">
        <v>0</v>
      </c>
      <c r="J55" s="1049">
        <v>0</v>
      </c>
      <c r="K55" s="1155"/>
      <c r="L55" s="1049">
        <v>22375</v>
      </c>
      <c r="M55" s="1049">
        <v>2036</v>
      </c>
      <c r="N55" s="1049">
        <v>754</v>
      </c>
      <c r="O55" s="1050">
        <v>2790</v>
      </c>
      <c r="P55" s="1051"/>
    </row>
    <row r="56" spans="1:16" s="1056" customFormat="1" ht="21" hidden="1" thickBot="1">
      <c r="A56" s="1052" t="s">
        <v>316</v>
      </c>
      <c r="B56" s="1126">
        <f aca="true" t="shared" si="16" ref="B56:O56">+B54-B55</f>
        <v>-1.5350000000000001</v>
      </c>
      <c r="C56" s="1063">
        <f t="shared" si="16"/>
        <v>-2015</v>
      </c>
      <c r="D56" s="1063">
        <f t="shared" si="16"/>
        <v>-1069</v>
      </c>
      <c r="E56" s="1063">
        <f t="shared" si="16"/>
        <v>-343</v>
      </c>
      <c r="F56" s="1063">
        <f t="shared" si="16"/>
        <v>121</v>
      </c>
      <c r="G56" s="1063">
        <f t="shared" si="16"/>
        <v>-11</v>
      </c>
      <c r="H56" s="1063">
        <f t="shared" si="16"/>
        <v>0</v>
      </c>
      <c r="I56" s="1063">
        <f t="shared" si="16"/>
        <v>0</v>
      </c>
      <c r="J56" s="1063">
        <f t="shared" si="16"/>
        <v>0</v>
      </c>
      <c r="K56" s="1166"/>
      <c r="L56" s="1063">
        <f t="shared" si="16"/>
        <v>-1302</v>
      </c>
      <c r="M56" s="1063">
        <f t="shared" si="16"/>
        <v>-274</v>
      </c>
      <c r="N56" s="1063">
        <f t="shared" si="16"/>
        <v>-440</v>
      </c>
      <c r="O56" s="1064">
        <f t="shared" si="16"/>
        <v>-714</v>
      </c>
      <c r="P56" s="1065"/>
    </row>
    <row r="57" spans="1:16" s="1056" customFormat="1" ht="21" hidden="1" thickBot="1">
      <c r="A57" s="1057" t="s">
        <v>317</v>
      </c>
      <c r="B57" s="1066">
        <f aca="true" t="shared" si="17" ref="B57:O57">+B54/B55*100</f>
        <v>79.16666666666666</v>
      </c>
      <c r="C57" s="1066">
        <f t="shared" si="17"/>
        <v>91.99252900969638</v>
      </c>
      <c r="D57" s="1066">
        <f t="shared" si="17"/>
        <v>93.7459778856842</v>
      </c>
      <c r="E57" s="1066">
        <f t="shared" si="17"/>
        <v>92.37099644128114</v>
      </c>
      <c r="F57" s="1066">
        <f t="shared" si="17"/>
        <v>127.49999999999999</v>
      </c>
      <c r="G57" s="1066">
        <f t="shared" si="17"/>
        <v>96.82080924855492</v>
      </c>
      <c r="H57" s="1066" t="e">
        <f t="shared" si="17"/>
        <v>#DIV/0!</v>
      </c>
      <c r="I57" s="1066" t="e">
        <f t="shared" si="17"/>
        <v>#DIV/0!</v>
      </c>
      <c r="J57" s="1066" t="e">
        <f t="shared" si="17"/>
        <v>#DIV/0!</v>
      </c>
      <c r="K57" s="1167"/>
      <c r="L57" s="1066">
        <f t="shared" si="17"/>
        <v>94.18100558659218</v>
      </c>
      <c r="M57" s="1066">
        <f t="shared" si="17"/>
        <v>86.54223968565815</v>
      </c>
      <c r="N57" s="1066">
        <f t="shared" si="17"/>
        <v>41.644562334217504</v>
      </c>
      <c r="O57" s="1067">
        <f t="shared" si="17"/>
        <v>74.40860215053763</v>
      </c>
      <c r="P57" s="1068"/>
    </row>
    <row r="58" spans="1:16" s="274" customFormat="1" ht="34.5" thickBot="1">
      <c r="A58" s="268" t="s">
        <v>103</v>
      </c>
      <c r="B58" s="856"/>
      <c r="C58" s="287"/>
      <c r="D58" s="287"/>
      <c r="E58" s="287"/>
      <c r="F58" s="287"/>
      <c r="G58" s="287"/>
      <c r="H58" s="287"/>
      <c r="I58" s="287"/>
      <c r="J58" s="287"/>
      <c r="K58" s="1169"/>
      <c r="L58" s="287"/>
      <c r="M58" s="287"/>
      <c r="N58" s="287"/>
      <c r="O58" s="288"/>
      <c r="P58" s="289"/>
    </row>
    <row r="59" spans="1:16" s="256" customFormat="1" ht="20.25">
      <c r="A59" s="252" t="s">
        <v>356</v>
      </c>
      <c r="B59" s="1110">
        <v>1008.2470000000002</v>
      </c>
      <c r="C59" s="253">
        <v>29260.122932839535</v>
      </c>
      <c r="D59" s="253">
        <v>18475.50773768729</v>
      </c>
      <c r="E59" s="253">
        <v>4770.093786542386</v>
      </c>
      <c r="F59" s="253">
        <v>588.8425653634474</v>
      </c>
      <c r="G59" s="253">
        <v>312.32120369975473</v>
      </c>
      <c r="H59" s="253">
        <v>1079.7695571290237</v>
      </c>
      <c r="I59" s="253">
        <v>62.69330167442434</v>
      </c>
      <c r="J59" s="253">
        <v>17.875249484170702</v>
      </c>
      <c r="K59" s="1154">
        <v>0</v>
      </c>
      <c r="L59" s="253">
        <v>25307.103401580494</v>
      </c>
      <c r="M59" s="253">
        <v>2016.3808240110477</v>
      </c>
      <c r="N59" s="253">
        <v>1936.6387072479913</v>
      </c>
      <c r="O59" s="254">
        <v>3953.0195312590395</v>
      </c>
      <c r="P59" s="255"/>
    </row>
    <row r="60" spans="1:16" s="256" customFormat="1" ht="20.25">
      <c r="A60" s="772" t="s">
        <v>319</v>
      </c>
      <c r="B60" s="1111">
        <v>993.295</v>
      </c>
      <c r="C60" s="773">
        <v>28584</v>
      </c>
      <c r="D60" s="773">
        <v>17659</v>
      </c>
      <c r="E60" s="773">
        <v>4621</v>
      </c>
      <c r="F60" s="773">
        <v>628</v>
      </c>
      <c r="G60" s="773">
        <v>302</v>
      </c>
      <c r="H60" s="773">
        <v>1164</v>
      </c>
      <c r="I60" s="773">
        <v>61</v>
      </c>
      <c r="J60" s="773">
        <v>22</v>
      </c>
      <c r="K60" s="1155"/>
      <c r="L60" s="773">
        <v>24457</v>
      </c>
      <c r="M60" s="773">
        <v>2168</v>
      </c>
      <c r="N60" s="773">
        <v>1959</v>
      </c>
      <c r="O60" s="774">
        <v>4127</v>
      </c>
      <c r="P60" s="775"/>
    </row>
    <row r="61" spans="1:16" s="264" customFormat="1" ht="21" thickBot="1">
      <c r="A61" s="260" t="s">
        <v>351</v>
      </c>
      <c r="B61" s="1124">
        <f aca="true" t="shared" si="18" ref="B61:O61">+B59-B60</f>
        <v>14.952000000000226</v>
      </c>
      <c r="C61" s="278">
        <f t="shared" si="18"/>
        <v>676.1229328395348</v>
      </c>
      <c r="D61" s="278">
        <f t="shared" si="18"/>
        <v>816.5077376872905</v>
      </c>
      <c r="E61" s="278">
        <f t="shared" si="18"/>
        <v>149.09378654238571</v>
      </c>
      <c r="F61" s="278">
        <f t="shared" si="18"/>
        <v>-39.15743463655258</v>
      </c>
      <c r="G61" s="278">
        <f t="shared" si="18"/>
        <v>10.321203699754733</v>
      </c>
      <c r="H61" s="278">
        <f t="shared" si="18"/>
        <v>-84.23044287097628</v>
      </c>
      <c r="I61" s="278">
        <f t="shared" si="18"/>
        <v>1.6933016744243403</v>
      </c>
      <c r="J61" s="278">
        <f t="shared" si="18"/>
        <v>-4.124750515829298</v>
      </c>
      <c r="K61" s="1166"/>
      <c r="L61" s="278">
        <f t="shared" si="18"/>
        <v>850.1034015804944</v>
      </c>
      <c r="M61" s="278">
        <f t="shared" si="18"/>
        <v>-151.6191759889523</v>
      </c>
      <c r="N61" s="278">
        <f t="shared" si="18"/>
        <v>-22.361292752008694</v>
      </c>
      <c r="O61" s="279">
        <f t="shared" si="18"/>
        <v>-173.98046874096053</v>
      </c>
      <c r="P61" s="280"/>
    </row>
    <row r="62" spans="1:16" s="264" customFormat="1" ht="21" thickBot="1">
      <c r="A62" s="265" t="s">
        <v>354</v>
      </c>
      <c r="B62" s="862">
        <f aca="true" t="shared" si="19" ref="B62:O62">+B59/B60*100</f>
        <v>101.50529298949458</v>
      </c>
      <c r="C62" s="281">
        <f t="shared" si="19"/>
        <v>102.3653894935612</v>
      </c>
      <c r="D62" s="281">
        <f t="shared" si="19"/>
        <v>104.62374844378101</v>
      </c>
      <c r="E62" s="281">
        <f t="shared" si="19"/>
        <v>103.22643987323926</v>
      </c>
      <c r="F62" s="281">
        <f t="shared" si="19"/>
        <v>93.76473970755532</v>
      </c>
      <c r="G62" s="281">
        <f t="shared" si="19"/>
        <v>103.41761711912409</v>
      </c>
      <c r="H62" s="281">
        <f t="shared" si="19"/>
        <v>92.76370765713263</v>
      </c>
      <c r="I62" s="281">
        <f t="shared" si="19"/>
        <v>102.7759043843022</v>
      </c>
      <c r="J62" s="281">
        <f t="shared" si="19"/>
        <v>81.25113401895774</v>
      </c>
      <c r="K62" s="1167"/>
      <c r="L62" s="281">
        <f t="shared" si="19"/>
        <v>103.4759103797706</v>
      </c>
      <c r="M62" s="281">
        <f t="shared" si="19"/>
        <v>93.0064955724653</v>
      </c>
      <c r="N62" s="281">
        <f t="shared" si="19"/>
        <v>98.85853533680404</v>
      </c>
      <c r="O62" s="282">
        <f t="shared" si="19"/>
        <v>95.78433562537047</v>
      </c>
      <c r="P62" s="283"/>
    </row>
    <row r="63" spans="1:16" s="842" customFormat="1" ht="34.5" thickBot="1">
      <c r="A63" s="839" t="s">
        <v>233</v>
      </c>
      <c r="B63" s="856"/>
      <c r="C63" s="856"/>
      <c r="D63" s="856"/>
      <c r="E63" s="856"/>
      <c r="F63" s="856"/>
      <c r="G63" s="856"/>
      <c r="H63" s="856"/>
      <c r="I63" s="856"/>
      <c r="J63" s="856"/>
      <c r="K63" s="1169"/>
      <c r="L63" s="856"/>
      <c r="M63" s="856"/>
      <c r="N63" s="856"/>
      <c r="O63" s="857"/>
      <c r="P63" s="858"/>
    </row>
    <row r="64" spans="1:16" s="846" customFormat="1" ht="20.25">
      <c r="A64" s="252" t="s">
        <v>356</v>
      </c>
      <c r="B64" s="1110">
        <v>785.881</v>
      </c>
      <c r="C64" s="843">
        <v>27352.850813291072</v>
      </c>
      <c r="D64" s="843">
        <v>18721.71019955099</v>
      </c>
      <c r="E64" s="843">
        <v>4865.97896712946</v>
      </c>
      <c r="F64" s="843">
        <v>442.6444122371369</v>
      </c>
      <c r="G64" s="843">
        <v>95.09762504331655</v>
      </c>
      <c r="H64" s="843">
        <v>327.4252081421996</v>
      </c>
      <c r="I64" s="843">
        <v>8.133334860282071</v>
      </c>
      <c r="J64" s="843">
        <v>9.759535264668994</v>
      </c>
      <c r="K64" s="1154">
        <v>0</v>
      </c>
      <c r="L64" s="843">
        <v>24470.74928222806</v>
      </c>
      <c r="M64" s="843">
        <v>1816.9344340937112</v>
      </c>
      <c r="N64" s="843">
        <v>1065.1670969693037</v>
      </c>
      <c r="O64" s="844">
        <v>2882.101531063015</v>
      </c>
      <c r="P64" s="845"/>
    </row>
    <row r="65" spans="1:16" s="846" customFormat="1" ht="20.25">
      <c r="A65" s="772" t="s">
        <v>319</v>
      </c>
      <c r="B65" s="1111">
        <v>804.003</v>
      </c>
      <c r="C65" s="847">
        <v>26219</v>
      </c>
      <c r="D65" s="847">
        <v>17885</v>
      </c>
      <c r="E65" s="847">
        <v>4717</v>
      </c>
      <c r="F65" s="847">
        <v>427</v>
      </c>
      <c r="G65" s="847">
        <v>91</v>
      </c>
      <c r="H65" s="847">
        <v>403</v>
      </c>
      <c r="I65" s="847">
        <v>8</v>
      </c>
      <c r="J65" s="847">
        <v>5</v>
      </c>
      <c r="K65" s="1155"/>
      <c r="L65" s="847">
        <v>23536</v>
      </c>
      <c r="M65" s="847">
        <v>2036</v>
      </c>
      <c r="N65" s="847">
        <v>647</v>
      </c>
      <c r="O65" s="848">
        <v>2683</v>
      </c>
      <c r="P65" s="849"/>
    </row>
    <row r="66" spans="1:16" s="853" customFormat="1" ht="21" thickBot="1">
      <c r="A66" s="260" t="s">
        <v>351</v>
      </c>
      <c r="B66" s="1124">
        <f aca="true" t="shared" si="20" ref="B66:O66">+B64-B65</f>
        <v>-18.12200000000007</v>
      </c>
      <c r="C66" s="859">
        <f t="shared" si="20"/>
        <v>1133.850813291072</v>
      </c>
      <c r="D66" s="859">
        <f t="shared" si="20"/>
        <v>836.7101995509911</v>
      </c>
      <c r="E66" s="859">
        <f t="shared" si="20"/>
        <v>148.97896712946022</v>
      </c>
      <c r="F66" s="859">
        <f t="shared" si="20"/>
        <v>15.644412237136919</v>
      </c>
      <c r="G66" s="859">
        <f t="shared" si="20"/>
        <v>4.097625043316555</v>
      </c>
      <c r="H66" s="859">
        <f t="shared" si="20"/>
        <v>-75.57479185780039</v>
      </c>
      <c r="I66" s="859">
        <f t="shared" si="20"/>
        <v>0.13333486028207098</v>
      </c>
      <c r="J66" s="859">
        <f t="shared" si="20"/>
        <v>4.759535264668994</v>
      </c>
      <c r="K66" s="1166"/>
      <c r="L66" s="859">
        <f t="shared" si="20"/>
        <v>934.7492822280583</v>
      </c>
      <c r="M66" s="859">
        <f t="shared" si="20"/>
        <v>-219.06556590628884</v>
      </c>
      <c r="N66" s="859">
        <f t="shared" si="20"/>
        <v>418.16709696930366</v>
      </c>
      <c r="O66" s="860">
        <f t="shared" si="20"/>
        <v>199.10153106301505</v>
      </c>
      <c r="P66" s="861"/>
    </row>
    <row r="67" spans="1:20" s="853" customFormat="1" ht="21" thickBot="1">
      <c r="A67" s="265" t="s">
        <v>354</v>
      </c>
      <c r="B67" s="862">
        <f aca="true" t="shared" si="21" ref="B67:O67">+B64/B65*100</f>
        <v>97.74602831083963</v>
      </c>
      <c r="C67" s="862">
        <f t="shared" si="21"/>
        <v>104.32453874400653</v>
      </c>
      <c r="D67" s="862">
        <f t="shared" si="21"/>
        <v>104.67827900224205</v>
      </c>
      <c r="E67" s="862">
        <f t="shared" si="21"/>
        <v>103.15834146977866</v>
      </c>
      <c r="F67" s="862">
        <f t="shared" si="21"/>
        <v>103.66379677684705</v>
      </c>
      <c r="G67" s="862">
        <f t="shared" si="21"/>
        <v>104.50288466298522</v>
      </c>
      <c r="H67" s="862">
        <f t="shared" si="21"/>
        <v>81.24694991121578</v>
      </c>
      <c r="I67" s="862">
        <f t="shared" si="21"/>
        <v>101.66668575352588</v>
      </c>
      <c r="J67" s="862">
        <f t="shared" si="21"/>
        <v>195.19070529337986</v>
      </c>
      <c r="K67" s="1167"/>
      <c r="L67" s="862">
        <f t="shared" si="21"/>
        <v>103.97157240919468</v>
      </c>
      <c r="M67" s="862">
        <f t="shared" si="21"/>
        <v>89.24039460185222</v>
      </c>
      <c r="N67" s="862">
        <f t="shared" si="21"/>
        <v>164.63169968613659</v>
      </c>
      <c r="O67" s="863">
        <f t="shared" si="21"/>
        <v>107.42085467994838</v>
      </c>
      <c r="P67" s="864"/>
      <c r="T67" s="1078"/>
    </row>
    <row r="68" spans="1:16" s="842" customFormat="1" ht="34.5" thickBot="1">
      <c r="A68" s="839" t="s">
        <v>247</v>
      </c>
      <c r="B68" s="856"/>
      <c r="C68" s="856"/>
      <c r="D68" s="856"/>
      <c r="E68" s="856"/>
      <c r="F68" s="856"/>
      <c r="G68" s="856"/>
      <c r="H68" s="856"/>
      <c r="I68" s="856"/>
      <c r="J68" s="856"/>
      <c r="K68" s="1169"/>
      <c r="L68" s="856"/>
      <c r="M68" s="856"/>
      <c r="N68" s="856"/>
      <c r="O68" s="857"/>
      <c r="P68" s="858"/>
    </row>
    <row r="69" spans="1:16" s="846" customFormat="1" ht="20.25">
      <c r="A69" s="252" t="s">
        <v>356</v>
      </c>
      <c r="B69" s="1110">
        <v>717.3100000000001</v>
      </c>
      <c r="C69" s="843">
        <v>22318.15289066094</v>
      </c>
      <c r="D69" s="843">
        <v>14909.99463272504</v>
      </c>
      <c r="E69" s="843">
        <v>3687.1966095551425</v>
      </c>
      <c r="F69" s="843">
        <v>341.488919249232</v>
      </c>
      <c r="G69" s="843">
        <v>680.8438239162052</v>
      </c>
      <c r="H69" s="843">
        <v>55.046516382967845</v>
      </c>
      <c r="I69" s="843">
        <v>3.1629746320744627</v>
      </c>
      <c r="J69" s="843">
        <v>44.816862072651055</v>
      </c>
      <c r="K69" s="1154">
        <v>0</v>
      </c>
      <c r="L69" s="843">
        <v>19722.550338533314</v>
      </c>
      <c r="M69" s="843">
        <v>1020.3605600553919</v>
      </c>
      <c r="N69" s="843">
        <v>1575.2419920722318</v>
      </c>
      <c r="O69" s="844">
        <v>2595.602552127624</v>
      </c>
      <c r="P69" s="845"/>
    </row>
    <row r="70" spans="1:16" s="256" customFormat="1" ht="20.25">
      <c r="A70" s="772" t="s">
        <v>319</v>
      </c>
      <c r="B70" s="1111">
        <v>735.696</v>
      </c>
      <c r="C70" s="773">
        <v>20721</v>
      </c>
      <c r="D70" s="773">
        <v>13638</v>
      </c>
      <c r="E70" s="773">
        <v>3498</v>
      </c>
      <c r="F70" s="773">
        <v>345</v>
      </c>
      <c r="G70" s="773">
        <v>687</v>
      </c>
      <c r="H70" s="773">
        <v>21</v>
      </c>
      <c r="I70" s="773">
        <v>7</v>
      </c>
      <c r="J70" s="773">
        <v>35</v>
      </c>
      <c r="K70" s="1155"/>
      <c r="L70" s="773">
        <v>18232</v>
      </c>
      <c r="M70" s="773">
        <v>1206</v>
      </c>
      <c r="N70" s="773">
        <v>1284</v>
      </c>
      <c r="O70" s="774">
        <v>2490</v>
      </c>
      <c r="P70" s="775"/>
    </row>
    <row r="71" spans="1:16" s="264" customFormat="1" ht="21" thickBot="1">
      <c r="A71" s="260" t="s">
        <v>351</v>
      </c>
      <c r="B71" s="1124">
        <f aca="true" t="shared" si="22" ref="B71:O71">+B69-B70</f>
        <v>-18.385999999999967</v>
      </c>
      <c r="C71" s="278">
        <f t="shared" si="22"/>
        <v>1597.1528906609383</v>
      </c>
      <c r="D71" s="278">
        <f t="shared" si="22"/>
        <v>1271.99463272504</v>
      </c>
      <c r="E71" s="278">
        <f t="shared" si="22"/>
        <v>189.19660955514246</v>
      </c>
      <c r="F71" s="278">
        <f t="shared" si="22"/>
        <v>-3.5110807507679738</v>
      </c>
      <c r="G71" s="278">
        <f t="shared" si="22"/>
        <v>-6.156176083794776</v>
      </c>
      <c r="H71" s="278">
        <f t="shared" si="22"/>
        <v>34.046516382967845</v>
      </c>
      <c r="I71" s="278">
        <f t="shared" si="22"/>
        <v>-3.8370253679255373</v>
      </c>
      <c r="J71" s="278">
        <f t="shared" si="22"/>
        <v>9.816862072651055</v>
      </c>
      <c r="K71" s="1166"/>
      <c r="L71" s="278">
        <f t="shared" si="22"/>
        <v>1490.550338533314</v>
      </c>
      <c r="M71" s="278">
        <f t="shared" si="22"/>
        <v>-185.63943994460806</v>
      </c>
      <c r="N71" s="278">
        <f t="shared" si="22"/>
        <v>291.2419920722318</v>
      </c>
      <c r="O71" s="279">
        <f t="shared" si="22"/>
        <v>105.60255212762422</v>
      </c>
      <c r="P71" s="280"/>
    </row>
    <row r="72" spans="1:16" s="264" customFormat="1" ht="21" thickBot="1">
      <c r="A72" s="265" t="s">
        <v>354</v>
      </c>
      <c r="B72" s="862">
        <f aca="true" t="shared" si="23" ref="B72:O72">+B69/B70*100</f>
        <v>97.50086992453404</v>
      </c>
      <c r="C72" s="281">
        <f t="shared" si="23"/>
        <v>107.70789484417229</v>
      </c>
      <c r="D72" s="281">
        <f t="shared" si="23"/>
        <v>109.32684141901335</v>
      </c>
      <c r="E72" s="281">
        <f t="shared" si="23"/>
        <v>105.40870810620761</v>
      </c>
      <c r="F72" s="281">
        <f t="shared" si="23"/>
        <v>98.98229543456</v>
      </c>
      <c r="G72" s="281">
        <f t="shared" si="23"/>
        <v>99.10390450017543</v>
      </c>
      <c r="H72" s="281">
        <f t="shared" si="23"/>
        <v>262.12626849032307</v>
      </c>
      <c r="I72" s="281">
        <f t="shared" si="23"/>
        <v>45.185351886778044</v>
      </c>
      <c r="J72" s="281">
        <f t="shared" si="23"/>
        <v>128.0481773504316</v>
      </c>
      <c r="K72" s="1167"/>
      <c r="L72" s="281">
        <f t="shared" si="23"/>
        <v>108.17546258519808</v>
      </c>
      <c r="M72" s="281">
        <f t="shared" si="23"/>
        <v>84.60701161321657</v>
      </c>
      <c r="N72" s="281">
        <f t="shared" si="23"/>
        <v>122.68239813646666</v>
      </c>
      <c r="O72" s="282">
        <f t="shared" si="23"/>
        <v>104.24106635050701</v>
      </c>
      <c r="P72" s="283"/>
    </row>
    <row r="73" spans="1:16" s="274" customFormat="1" ht="34.5" thickBot="1">
      <c r="A73" s="268" t="s">
        <v>246</v>
      </c>
      <c r="B73" s="856"/>
      <c r="C73" s="287"/>
      <c r="D73" s="287"/>
      <c r="E73" s="287"/>
      <c r="F73" s="287"/>
      <c r="G73" s="287"/>
      <c r="H73" s="287"/>
      <c r="I73" s="287"/>
      <c r="J73" s="287"/>
      <c r="K73" s="1169"/>
      <c r="L73" s="287"/>
      <c r="M73" s="287"/>
      <c r="N73" s="287"/>
      <c r="O73" s="288"/>
      <c r="P73" s="289"/>
    </row>
    <row r="74" spans="1:16" s="256" customFormat="1" ht="20.25">
      <c r="A74" s="252" t="s">
        <v>356</v>
      </c>
      <c r="B74" s="1110">
        <v>5899.498</v>
      </c>
      <c r="C74" s="253">
        <v>26629.89894789918</v>
      </c>
      <c r="D74" s="253">
        <v>16940.192637294458</v>
      </c>
      <c r="E74" s="253">
        <v>4470.686856181092</v>
      </c>
      <c r="F74" s="253">
        <v>584.2787245061644</v>
      </c>
      <c r="G74" s="253">
        <v>996.2181951752513</v>
      </c>
      <c r="H74" s="253">
        <v>293.3960369735413</v>
      </c>
      <c r="I74" s="253">
        <v>17.69680233809724</v>
      </c>
      <c r="J74" s="253">
        <v>55.79531230171336</v>
      </c>
      <c r="K74" s="1154">
        <v>0</v>
      </c>
      <c r="L74" s="253">
        <v>23358.26456477032</v>
      </c>
      <c r="M74" s="253">
        <v>1496.7994451957322</v>
      </c>
      <c r="N74" s="253">
        <v>1774.8349379331366</v>
      </c>
      <c r="O74" s="254">
        <v>3271.634383128869</v>
      </c>
      <c r="P74" s="255"/>
    </row>
    <row r="75" spans="1:16" s="256" customFormat="1" ht="20.25">
      <c r="A75" s="772" t="s">
        <v>319</v>
      </c>
      <c r="B75" s="1111">
        <v>6066.455</v>
      </c>
      <c r="C75" s="773">
        <v>25989</v>
      </c>
      <c r="D75" s="773">
        <v>16306</v>
      </c>
      <c r="E75" s="773">
        <v>4336</v>
      </c>
      <c r="F75" s="773">
        <v>582</v>
      </c>
      <c r="G75" s="773">
        <v>1012</v>
      </c>
      <c r="H75" s="773">
        <v>348</v>
      </c>
      <c r="I75" s="773">
        <v>17</v>
      </c>
      <c r="J75" s="773">
        <v>48</v>
      </c>
      <c r="K75" s="1155"/>
      <c r="L75" s="773">
        <v>22648</v>
      </c>
      <c r="M75" s="773">
        <v>1651</v>
      </c>
      <c r="N75" s="773">
        <v>1690</v>
      </c>
      <c r="O75" s="774">
        <v>3341</v>
      </c>
      <c r="P75" s="775"/>
    </row>
    <row r="76" spans="1:16" s="264" customFormat="1" ht="21" thickBot="1">
      <c r="A76" s="260" t="s">
        <v>351</v>
      </c>
      <c r="B76" s="1124">
        <f aca="true" t="shared" si="24" ref="B76:O76">+B74-B75</f>
        <v>-166.95700000000033</v>
      </c>
      <c r="C76" s="278">
        <f t="shared" si="24"/>
        <v>640.8989478991789</v>
      </c>
      <c r="D76" s="278">
        <f t="shared" si="24"/>
        <v>634.1926372944581</v>
      </c>
      <c r="E76" s="278">
        <f t="shared" si="24"/>
        <v>134.68685618109157</v>
      </c>
      <c r="F76" s="278">
        <f t="shared" si="24"/>
        <v>2.2787245061643944</v>
      </c>
      <c r="G76" s="278">
        <f t="shared" si="24"/>
        <v>-15.781804824748747</v>
      </c>
      <c r="H76" s="278">
        <f t="shared" si="24"/>
        <v>-54.6039630264587</v>
      </c>
      <c r="I76" s="278">
        <f t="shared" si="24"/>
        <v>0.696802338097239</v>
      </c>
      <c r="J76" s="278">
        <f t="shared" si="24"/>
        <v>7.795312301713359</v>
      </c>
      <c r="K76" s="1166"/>
      <c r="L76" s="278">
        <f t="shared" si="24"/>
        <v>710.2645647703212</v>
      </c>
      <c r="M76" s="278">
        <f t="shared" si="24"/>
        <v>-154.20055480426777</v>
      </c>
      <c r="N76" s="278">
        <f t="shared" si="24"/>
        <v>84.83493793313664</v>
      </c>
      <c r="O76" s="279">
        <f t="shared" si="24"/>
        <v>-69.3656168711309</v>
      </c>
      <c r="P76" s="280"/>
    </row>
    <row r="77" spans="1:16" s="264" customFormat="1" ht="21" thickBot="1">
      <c r="A77" s="265" t="s">
        <v>354</v>
      </c>
      <c r="B77" s="862">
        <f aca="true" t="shared" si="25" ref="B77:O77">+B74/B75*100</f>
        <v>97.24786551618696</v>
      </c>
      <c r="C77" s="281">
        <f t="shared" si="25"/>
        <v>102.4660392777682</v>
      </c>
      <c r="D77" s="281">
        <f t="shared" si="25"/>
        <v>103.88932072423928</v>
      </c>
      <c r="E77" s="281">
        <f t="shared" si="25"/>
        <v>103.10624668314325</v>
      </c>
      <c r="F77" s="281">
        <f t="shared" si="25"/>
        <v>100.39153342030316</v>
      </c>
      <c r="G77" s="281">
        <f t="shared" si="25"/>
        <v>98.44053312008411</v>
      </c>
      <c r="H77" s="281">
        <f t="shared" si="25"/>
        <v>84.30920602687968</v>
      </c>
      <c r="I77" s="281">
        <f t="shared" si="25"/>
        <v>104.09883728292493</v>
      </c>
      <c r="J77" s="281">
        <f t="shared" si="25"/>
        <v>116.24023396190285</v>
      </c>
      <c r="K77" s="1167"/>
      <c r="L77" s="281">
        <f t="shared" si="25"/>
        <v>103.13610281159626</v>
      </c>
      <c r="M77" s="281">
        <f t="shared" si="25"/>
        <v>90.66017233166154</v>
      </c>
      <c r="N77" s="281">
        <f t="shared" si="25"/>
        <v>105.01981881261165</v>
      </c>
      <c r="O77" s="282">
        <f t="shared" si="25"/>
        <v>97.92380673836783</v>
      </c>
      <c r="P77" s="283"/>
    </row>
    <row r="78" spans="1:16" s="274" customFormat="1" ht="34.5" thickBot="1">
      <c r="A78" s="743" t="s">
        <v>249</v>
      </c>
      <c r="B78" s="856"/>
      <c r="C78" s="287"/>
      <c r="D78" s="287"/>
      <c r="E78" s="287"/>
      <c r="F78" s="287"/>
      <c r="G78" s="287"/>
      <c r="H78" s="287"/>
      <c r="I78" s="287"/>
      <c r="J78" s="287"/>
      <c r="K78" s="1169"/>
      <c r="L78" s="287"/>
      <c r="M78" s="287"/>
      <c r="N78" s="287"/>
      <c r="O78" s="288"/>
      <c r="P78" s="289"/>
    </row>
    <row r="79" spans="1:16" s="256" customFormat="1" ht="20.25">
      <c r="A79" s="252" t="s">
        <v>356</v>
      </c>
      <c r="B79" s="1110">
        <v>309.4709999999999</v>
      </c>
      <c r="C79" s="253">
        <v>28092.283014132743</v>
      </c>
      <c r="D79" s="253">
        <v>18471.953214786958</v>
      </c>
      <c r="E79" s="253">
        <v>4644.859292146924</v>
      </c>
      <c r="F79" s="253">
        <v>522.2341781082341</v>
      </c>
      <c r="G79" s="253">
        <v>918.4271978095956</v>
      </c>
      <c r="H79" s="253">
        <v>54.53634320070918</v>
      </c>
      <c r="I79" s="253">
        <v>13.33162073344514</v>
      </c>
      <c r="J79" s="253">
        <v>47.19936062937509</v>
      </c>
      <c r="K79" s="1154">
        <v>0</v>
      </c>
      <c r="L79" s="253">
        <v>24672.54120741524</v>
      </c>
      <c r="M79" s="253">
        <v>1667.9228425280562</v>
      </c>
      <c r="N79" s="253">
        <v>1751.8189641894292</v>
      </c>
      <c r="O79" s="254">
        <v>3419.7418067174854</v>
      </c>
      <c r="P79" s="255"/>
    </row>
    <row r="80" spans="1:16" s="256" customFormat="1" ht="20.25">
      <c r="A80" s="772" t="s">
        <v>319</v>
      </c>
      <c r="B80" s="1111">
        <v>294.505</v>
      </c>
      <c r="C80" s="773">
        <v>26370</v>
      </c>
      <c r="D80" s="773">
        <v>17490</v>
      </c>
      <c r="E80" s="773">
        <v>4377</v>
      </c>
      <c r="F80" s="773">
        <v>466</v>
      </c>
      <c r="G80" s="773">
        <v>941</v>
      </c>
      <c r="H80" s="773">
        <v>6</v>
      </c>
      <c r="I80" s="773">
        <v>16</v>
      </c>
      <c r="J80" s="773">
        <v>32</v>
      </c>
      <c r="K80" s="1155"/>
      <c r="L80" s="773">
        <v>23328</v>
      </c>
      <c r="M80" s="773">
        <v>1710</v>
      </c>
      <c r="N80" s="773">
        <v>1331</v>
      </c>
      <c r="O80" s="774">
        <v>3041</v>
      </c>
      <c r="P80" s="775"/>
    </row>
    <row r="81" spans="1:16" s="264" customFormat="1" ht="21" thickBot="1">
      <c r="A81" s="260" t="s">
        <v>351</v>
      </c>
      <c r="B81" s="1124">
        <f aca="true" t="shared" si="26" ref="B81:O81">+B79-B80</f>
        <v>14.965999999999894</v>
      </c>
      <c r="C81" s="278">
        <f t="shared" si="26"/>
        <v>1722.2830141327431</v>
      </c>
      <c r="D81" s="278">
        <f t="shared" si="26"/>
        <v>981.9532147869577</v>
      </c>
      <c r="E81" s="278">
        <f t="shared" si="26"/>
        <v>267.8592921469244</v>
      </c>
      <c r="F81" s="278">
        <f t="shared" si="26"/>
        <v>56.23417810823412</v>
      </c>
      <c r="G81" s="278">
        <f t="shared" si="26"/>
        <v>-22.572802190404445</v>
      </c>
      <c r="H81" s="278">
        <f t="shared" si="26"/>
        <v>48.53634320070918</v>
      </c>
      <c r="I81" s="278">
        <f t="shared" si="26"/>
        <v>-2.66837926655486</v>
      </c>
      <c r="J81" s="278">
        <f t="shared" si="26"/>
        <v>15.199360629375093</v>
      </c>
      <c r="K81" s="1166"/>
      <c r="L81" s="278">
        <f t="shared" si="26"/>
        <v>1344.541207415241</v>
      </c>
      <c r="M81" s="278">
        <f t="shared" si="26"/>
        <v>-42.07715747194379</v>
      </c>
      <c r="N81" s="278">
        <f t="shared" si="26"/>
        <v>420.81896418942915</v>
      </c>
      <c r="O81" s="279">
        <f t="shared" si="26"/>
        <v>378.74180671748536</v>
      </c>
      <c r="P81" s="280"/>
    </row>
    <row r="82" spans="1:16" s="264" customFormat="1" ht="21" thickBot="1">
      <c r="A82" s="265" t="s">
        <v>354</v>
      </c>
      <c r="B82" s="862">
        <f aca="true" t="shared" si="27" ref="B82:O82">+B79/B80*100</f>
        <v>105.08174733875481</v>
      </c>
      <c r="C82" s="281">
        <f t="shared" si="27"/>
        <v>106.53122113815981</v>
      </c>
      <c r="D82" s="281">
        <f t="shared" si="27"/>
        <v>105.61436943846174</v>
      </c>
      <c r="E82" s="281">
        <f t="shared" si="27"/>
        <v>106.11970052883079</v>
      </c>
      <c r="F82" s="281">
        <f t="shared" si="27"/>
        <v>112.06742019490004</v>
      </c>
      <c r="G82" s="281">
        <f t="shared" si="27"/>
        <v>97.60118999039273</v>
      </c>
      <c r="H82" s="281">
        <f t="shared" si="27"/>
        <v>908.939053345153</v>
      </c>
      <c r="I82" s="281">
        <f t="shared" si="27"/>
        <v>83.32262958403213</v>
      </c>
      <c r="J82" s="281">
        <f t="shared" si="27"/>
        <v>147.49800196679718</v>
      </c>
      <c r="K82" s="1167"/>
      <c r="L82" s="281">
        <f t="shared" si="27"/>
        <v>105.76363686306259</v>
      </c>
      <c r="M82" s="281">
        <f t="shared" si="27"/>
        <v>97.5393475162606</v>
      </c>
      <c r="N82" s="281">
        <f t="shared" si="27"/>
        <v>131.6167516295589</v>
      </c>
      <c r="O82" s="282">
        <f t="shared" si="27"/>
        <v>112.45451518308074</v>
      </c>
      <c r="P82" s="283"/>
    </row>
    <row r="83" spans="1:16" s="274" customFormat="1" ht="34.5" thickBot="1">
      <c r="A83" s="268" t="s">
        <v>245</v>
      </c>
      <c r="B83" s="856"/>
      <c r="C83" s="287"/>
      <c r="D83" s="287"/>
      <c r="E83" s="287"/>
      <c r="F83" s="287"/>
      <c r="G83" s="287"/>
      <c r="H83" s="287"/>
      <c r="I83" s="287"/>
      <c r="J83" s="287"/>
      <c r="K83" s="1169"/>
      <c r="L83" s="287"/>
      <c r="M83" s="287"/>
      <c r="N83" s="287"/>
      <c r="O83" s="288"/>
      <c r="P83" s="289"/>
    </row>
    <row r="84" spans="1:16" s="256" customFormat="1" ht="20.25">
      <c r="A84" s="252" t="s">
        <v>356</v>
      </c>
      <c r="B84" s="1110">
        <v>1751.7620000000002</v>
      </c>
      <c r="C84" s="253">
        <v>25438.4767070717</v>
      </c>
      <c r="D84" s="253">
        <v>16273.927812872604</v>
      </c>
      <c r="E84" s="253">
        <v>4393.6311458596165</v>
      </c>
      <c r="F84" s="253">
        <v>502.24145745826166</v>
      </c>
      <c r="G84" s="253">
        <v>854.1747775477869</v>
      </c>
      <c r="H84" s="253">
        <v>326.3610676945078</v>
      </c>
      <c r="I84" s="253">
        <v>9.544865874093244</v>
      </c>
      <c r="J84" s="253">
        <v>43.04917943571484</v>
      </c>
      <c r="K84" s="1154">
        <v>2.8614522596867227</v>
      </c>
      <c r="L84" s="253">
        <v>22405.791759002273</v>
      </c>
      <c r="M84" s="253">
        <v>1459.9440449102092</v>
      </c>
      <c r="N84" s="253">
        <v>1572.7409031592188</v>
      </c>
      <c r="O84" s="254">
        <v>3032.6849480694286</v>
      </c>
      <c r="P84" s="255"/>
    </row>
    <row r="85" spans="1:16" s="256" customFormat="1" ht="20.25">
      <c r="A85" s="772" t="s">
        <v>319</v>
      </c>
      <c r="B85" s="1111">
        <v>1776.703</v>
      </c>
      <c r="C85" s="773">
        <v>24958</v>
      </c>
      <c r="D85" s="773">
        <v>15633</v>
      </c>
      <c r="E85" s="773">
        <v>4244</v>
      </c>
      <c r="F85" s="773">
        <v>495</v>
      </c>
      <c r="G85" s="773">
        <v>839</v>
      </c>
      <c r="H85" s="773">
        <v>346</v>
      </c>
      <c r="I85" s="773">
        <v>22</v>
      </c>
      <c r="J85" s="773">
        <v>60</v>
      </c>
      <c r="K85" s="1155"/>
      <c r="L85" s="773">
        <v>21638</v>
      </c>
      <c r="M85" s="773">
        <v>1590</v>
      </c>
      <c r="N85" s="773">
        <v>1730</v>
      </c>
      <c r="O85" s="774">
        <v>3320</v>
      </c>
      <c r="P85" s="775"/>
    </row>
    <row r="86" spans="1:16" s="264" customFormat="1" ht="21" thickBot="1">
      <c r="A86" s="260" t="s">
        <v>351</v>
      </c>
      <c r="B86" s="1124">
        <f aca="true" t="shared" si="28" ref="B86:O86">+B84-B85</f>
        <v>-24.940999999999804</v>
      </c>
      <c r="C86" s="278">
        <f t="shared" si="28"/>
        <v>480.4767070716989</v>
      </c>
      <c r="D86" s="278">
        <f t="shared" si="28"/>
        <v>640.9278128726037</v>
      </c>
      <c r="E86" s="278">
        <f t="shared" si="28"/>
        <v>149.63114585961648</v>
      </c>
      <c r="F86" s="278">
        <f t="shared" si="28"/>
        <v>7.241457458261664</v>
      </c>
      <c r="G86" s="278">
        <f t="shared" si="28"/>
        <v>15.174777547786903</v>
      </c>
      <c r="H86" s="278">
        <f t="shared" si="28"/>
        <v>-19.638932305492176</v>
      </c>
      <c r="I86" s="278">
        <f t="shared" si="28"/>
        <v>-12.455134125906756</v>
      </c>
      <c r="J86" s="278">
        <f t="shared" si="28"/>
        <v>-16.95082056428516</v>
      </c>
      <c r="K86" s="1166"/>
      <c r="L86" s="278">
        <f t="shared" si="28"/>
        <v>767.7917590022735</v>
      </c>
      <c r="M86" s="278">
        <f t="shared" si="28"/>
        <v>-130.0559550897908</v>
      </c>
      <c r="N86" s="278">
        <f t="shared" si="28"/>
        <v>-157.25909684078124</v>
      </c>
      <c r="O86" s="279">
        <f t="shared" si="28"/>
        <v>-287.31505193057137</v>
      </c>
      <c r="P86" s="280"/>
    </row>
    <row r="87" spans="1:16" s="264" customFormat="1" ht="21" thickBot="1">
      <c r="A87" s="265" t="s">
        <v>354</v>
      </c>
      <c r="B87" s="862">
        <f aca="true" t="shared" si="29" ref="B87:O87">+B84/B85*100</f>
        <v>98.59622007730049</v>
      </c>
      <c r="C87" s="281">
        <f t="shared" si="29"/>
        <v>101.92514106527646</v>
      </c>
      <c r="D87" s="281">
        <f t="shared" si="29"/>
        <v>104.09983888487562</v>
      </c>
      <c r="E87" s="281">
        <f t="shared" si="29"/>
        <v>103.52571031714459</v>
      </c>
      <c r="F87" s="281">
        <f t="shared" si="29"/>
        <v>101.46292069863871</v>
      </c>
      <c r="G87" s="281">
        <f t="shared" si="29"/>
        <v>101.808674320356</v>
      </c>
      <c r="H87" s="281">
        <f t="shared" si="29"/>
        <v>94.32400800419302</v>
      </c>
      <c r="I87" s="281">
        <f t="shared" si="29"/>
        <v>43.38575397315111</v>
      </c>
      <c r="J87" s="281">
        <f t="shared" si="29"/>
        <v>71.74863239285807</v>
      </c>
      <c r="K87" s="1167"/>
      <c r="L87" s="281">
        <f t="shared" si="29"/>
        <v>103.54834901100966</v>
      </c>
      <c r="M87" s="281">
        <f t="shared" si="29"/>
        <v>91.82038018303203</v>
      </c>
      <c r="N87" s="281">
        <f t="shared" si="29"/>
        <v>90.90987879533057</v>
      </c>
      <c r="O87" s="282">
        <f t="shared" si="29"/>
        <v>91.34593217076592</v>
      </c>
      <c r="P87" s="283"/>
    </row>
    <row r="88" spans="1:16" s="746" customFormat="1" ht="34.5" thickBot="1">
      <c r="A88" s="743" t="s">
        <v>244</v>
      </c>
      <c r="B88" s="1127"/>
      <c r="C88" s="760"/>
      <c r="D88" s="760"/>
      <c r="E88" s="760"/>
      <c r="F88" s="760"/>
      <c r="G88" s="760"/>
      <c r="H88" s="760"/>
      <c r="I88" s="760"/>
      <c r="J88" s="760"/>
      <c r="K88" s="1170"/>
      <c r="L88" s="760"/>
      <c r="M88" s="760"/>
      <c r="N88" s="760"/>
      <c r="O88" s="761"/>
      <c r="P88" s="762"/>
    </row>
    <row r="89" spans="1:16" s="750" customFormat="1" ht="20.25">
      <c r="A89" s="252" t="s">
        <v>356</v>
      </c>
      <c r="B89" s="1128">
        <v>322.70500000000004</v>
      </c>
      <c r="C89" s="747">
        <v>21169.043450416528</v>
      </c>
      <c r="D89" s="747">
        <v>13718.269007297677</v>
      </c>
      <c r="E89" s="747">
        <v>3610.0693099476816</v>
      </c>
      <c r="F89" s="747">
        <v>275.18760684422824</v>
      </c>
      <c r="G89" s="747">
        <v>659.9887410070085</v>
      </c>
      <c r="H89" s="747">
        <v>62.926150302391754</v>
      </c>
      <c r="I89" s="747">
        <v>53.05309803070915</v>
      </c>
      <c r="J89" s="747">
        <v>509.82192198240915</v>
      </c>
      <c r="K89" s="1161">
        <v>0</v>
      </c>
      <c r="L89" s="747">
        <v>18889.3158354121</v>
      </c>
      <c r="M89" s="747">
        <v>1104.2564674651258</v>
      </c>
      <c r="N89" s="747">
        <v>1175.4711475392903</v>
      </c>
      <c r="O89" s="748">
        <v>2279.7276150044163</v>
      </c>
      <c r="P89" s="749"/>
    </row>
    <row r="90" spans="1:16" s="750" customFormat="1" ht="20.25">
      <c r="A90" s="772" t="s">
        <v>319</v>
      </c>
      <c r="B90" s="1129">
        <v>331.072</v>
      </c>
      <c r="C90" s="763">
        <v>20139</v>
      </c>
      <c r="D90" s="763">
        <v>12972</v>
      </c>
      <c r="E90" s="763">
        <v>3443</v>
      </c>
      <c r="F90" s="763">
        <v>294</v>
      </c>
      <c r="G90" s="763">
        <v>637</v>
      </c>
      <c r="H90" s="763">
        <v>61</v>
      </c>
      <c r="I90" s="763">
        <v>43</v>
      </c>
      <c r="J90" s="763">
        <v>491</v>
      </c>
      <c r="K90" s="1171"/>
      <c r="L90" s="763">
        <v>17941</v>
      </c>
      <c r="M90" s="763">
        <v>1147</v>
      </c>
      <c r="N90" s="763">
        <v>1052</v>
      </c>
      <c r="O90" s="764">
        <v>2198</v>
      </c>
      <c r="P90" s="765"/>
    </row>
    <row r="91" spans="1:16" s="757" customFormat="1" ht="21" thickBot="1">
      <c r="A91" s="260" t="s">
        <v>351</v>
      </c>
      <c r="B91" s="1130">
        <f aca="true" t="shared" si="30" ref="B91:O91">+B89-B90</f>
        <v>-8.366999999999962</v>
      </c>
      <c r="C91" s="766">
        <f t="shared" si="30"/>
        <v>1030.0434504165278</v>
      </c>
      <c r="D91" s="766">
        <f t="shared" si="30"/>
        <v>746.2690072976766</v>
      </c>
      <c r="E91" s="766">
        <f t="shared" si="30"/>
        <v>167.06930994768163</v>
      </c>
      <c r="F91" s="766">
        <f t="shared" si="30"/>
        <v>-18.81239315577176</v>
      </c>
      <c r="G91" s="766">
        <f t="shared" si="30"/>
        <v>22.988741007008457</v>
      </c>
      <c r="H91" s="766">
        <f t="shared" si="30"/>
        <v>1.926150302391754</v>
      </c>
      <c r="I91" s="766">
        <f t="shared" si="30"/>
        <v>10.053098030709151</v>
      </c>
      <c r="J91" s="766">
        <f t="shared" si="30"/>
        <v>18.82192198240915</v>
      </c>
      <c r="K91" s="1172"/>
      <c r="L91" s="766">
        <f t="shared" si="30"/>
        <v>948.3158354121006</v>
      </c>
      <c r="M91" s="766">
        <f t="shared" si="30"/>
        <v>-42.74353253487425</v>
      </c>
      <c r="N91" s="766">
        <f t="shared" si="30"/>
        <v>123.47114753929031</v>
      </c>
      <c r="O91" s="767">
        <f t="shared" si="30"/>
        <v>81.7276150044163</v>
      </c>
      <c r="P91" s="768"/>
    </row>
    <row r="92" spans="1:16" s="757" customFormat="1" ht="21" thickBot="1">
      <c r="A92" s="265" t="s">
        <v>354</v>
      </c>
      <c r="B92" s="1131">
        <f aca="true" t="shared" si="31" ref="B92:O92">+B89/B90*100</f>
        <v>97.47275517108062</v>
      </c>
      <c r="C92" s="769">
        <f t="shared" si="31"/>
        <v>105.11467029354252</v>
      </c>
      <c r="D92" s="769">
        <f t="shared" si="31"/>
        <v>105.75292173371629</v>
      </c>
      <c r="E92" s="769">
        <f t="shared" si="31"/>
        <v>104.8524342128284</v>
      </c>
      <c r="F92" s="769">
        <f t="shared" si="31"/>
        <v>93.60122681776471</v>
      </c>
      <c r="G92" s="769">
        <f t="shared" si="31"/>
        <v>103.60890753642205</v>
      </c>
      <c r="H92" s="769">
        <f t="shared" si="31"/>
        <v>103.15762344654387</v>
      </c>
      <c r="I92" s="769">
        <f t="shared" si="31"/>
        <v>123.37929774583523</v>
      </c>
      <c r="J92" s="769">
        <f t="shared" si="31"/>
        <v>103.83338533246622</v>
      </c>
      <c r="K92" s="1173"/>
      <c r="L92" s="769">
        <f t="shared" si="31"/>
        <v>105.28574681128198</v>
      </c>
      <c r="M92" s="769">
        <f t="shared" si="31"/>
        <v>96.2734496482237</v>
      </c>
      <c r="N92" s="769">
        <f t="shared" si="31"/>
        <v>111.7368010968907</v>
      </c>
      <c r="O92" s="770">
        <f t="shared" si="31"/>
        <v>103.7182718382355</v>
      </c>
      <c r="P92" s="771"/>
    </row>
    <row r="93" spans="1:16" s="746" customFormat="1" ht="34.5" hidden="1" thickBot="1">
      <c r="A93" s="604" t="s">
        <v>105</v>
      </c>
      <c r="B93" s="1127"/>
      <c r="C93" s="625"/>
      <c r="D93" s="625"/>
      <c r="E93" s="625"/>
      <c r="F93" s="625"/>
      <c r="G93" s="625"/>
      <c r="H93" s="625"/>
      <c r="I93" s="625"/>
      <c r="J93" s="625"/>
      <c r="K93" s="1170"/>
      <c r="L93" s="625"/>
      <c r="M93" s="625"/>
      <c r="N93" s="625"/>
      <c r="O93" s="626"/>
      <c r="P93" s="627"/>
    </row>
    <row r="94" spans="1:16" s="750" customFormat="1" ht="21" hidden="1" thickBot="1">
      <c r="A94" s="608" t="s">
        <v>207</v>
      </c>
      <c r="B94" s="1128"/>
      <c r="C94" s="609"/>
      <c r="D94" s="609"/>
      <c r="E94" s="609"/>
      <c r="F94" s="609"/>
      <c r="G94" s="609"/>
      <c r="H94" s="609"/>
      <c r="I94" s="609"/>
      <c r="J94" s="609"/>
      <c r="K94" s="1161"/>
      <c r="L94" s="609"/>
      <c r="M94" s="609"/>
      <c r="N94" s="609"/>
      <c r="O94" s="610"/>
      <c r="P94" s="611">
        <v>12.3</v>
      </c>
    </row>
    <row r="95" spans="1:16" s="750" customFormat="1" ht="21" hidden="1" thickBot="1">
      <c r="A95" s="628" t="s">
        <v>207</v>
      </c>
      <c r="B95" s="1129"/>
      <c r="C95" s="629"/>
      <c r="D95" s="629"/>
      <c r="E95" s="629"/>
      <c r="F95" s="629"/>
      <c r="G95" s="629"/>
      <c r="H95" s="629"/>
      <c r="I95" s="629"/>
      <c r="J95" s="629"/>
      <c r="K95" s="1171"/>
      <c r="L95" s="629"/>
      <c r="M95" s="629"/>
      <c r="N95" s="629"/>
      <c r="O95" s="630"/>
      <c r="P95" s="631">
        <v>12.3</v>
      </c>
    </row>
    <row r="96" spans="1:16" s="757" customFormat="1" ht="21" hidden="1" thickBot="1">
      <c r="A96" s="617" t="s">
        <v>205</v>
      </c>
      <c r="B96" s="1130">
        <f aca="true" t="shared" si="32" ref="B96:O96">+B94-B95</f>
        <v>0</v>
      </c>
      <c r="C96" s="632">
        <f t="shared" si="32"/>
        <v>0</v>
      </c>
      <c r="D96" s="632">
        <f t="shared" si="32"/>
        <v>0</v>
      </c>
      <c r="E96" s="632">
        <f t="shared" si="32"/>
        <v>0</v>
      </c>
      <c r="F96" s="632">
        <f t="shared" si="32"/>
        <v>0</v>
      </c>
      <c r="G96" s="632">
        <f t="shared" si="32"/>
        <v>0</v>
      </c>
      <c r="H96" s="632">
        <f t="shared" si="32"/>
        <v>0</v>
      </c>
      <c r="I96" s="632">
        <f t="shared" si="32"/>
        <v>0</v>
      </c>
      <c r="J96" s="632">
        <f t="shared" si="32"/>
        <v>0</v>
      </c>
      <c r="K96" s="1172"/>
      <c r="L96" s="632">
        <f t="shared" si="32"/>
        <v>0</v>
      </c>
      <c r="M96" s="632">
        <f t="shared" si="32"/>
        <v>0</v>
      </c>
      <c r="N96" s="632">
        <f t="shared" si="32"/>
        <v>0</v>
      </c>
      <c r="O96" s="633">
        <f t="shared" si="32"/>
        <v>0</v>
      </c>
      <c r="P96" s="634"/>
    </row>
    <row r="97" spans="1:16" s="757" customFormat="1" ht="21" hidden="1" thickBot="1">
      <c r="A97" s="622" t="s">
        <v>206</v>
      </c>
      <c r="B97" s="1131" t="e">
        <f aca="true" t="shared" si="33" ref="B97:O97">+B94/B95*100</f>
        <v>#DIV/0!</v>
      </c>
      <c r="C97" s="635" t="e">
        <f t="shared" si="33"/>
        <v>#DIV/0!</v>
      </c>
      <c r="D97" s="635" t="e">
        <f t="shared" si="33"/>
        <v>#DIV/0!</v>
      </c>
      <c r="E97" s="635" t="e">
        <f t="shared" si="33"/>
        <v>#DIV/0!</v>
      </c>
      <c r="F97" s="635" t="e">
        <f t="shared" si="33"/>
        <v>#DIV/0!</v>
      </c>
      <c r="G97" s="635" t="e">
        <f t="shared" si="33"/>
        <v>#DIV/0!</v>
      </c>
      <c r="H97" s="635" t="e">
        <f t="shared" si="33"/>
        <v>#DIV/0!</v>
      </c>
      <c r="I97" s="635" t="e">
        <f t="shared" si="33"/>
        <v>#DIV/0!</v>
      </c>
      <c r="J97" s="635" t="e">
        <f t="shared" si="33"/>
        <v>#DIV/0!</v>
      </c>
      <c r="K97" s="1173"/>
      <c r="L97" s="635" t="e">
        <f t="shared" si="33"/>
        <v>#DIV/0!</v>
      </c>
      <c r="M97" s="635" t="e">
        <f t="shared" si="33"/>
        <v>#DIV/0!</v>
      </c>
      <c r="N97" s="635" t="e">
        <f t="shared" si="33"/>
        <v>#DIV/0!</v>
      </c>
      <c r="O97" s="636" t="e">
        <f t="shared" si="33"/>
        <v>#DIV/0!</v>
      </c>
      <c r="P97" s="637"/>
    </row>
    <row r="98" spans="1:16" s="746" customFormat="1" ht="34.5" hidden="1" thickBot="1">
      <c r="A98" s="604" t="s">
        <v>106</v>
      </c>
      <c r="B98" s="1127"/>
      <c r="C98" s="625"/>
      <c r="D98" s="625"/>
      <c r="E98" s="625"/>
      <c r="F98" s="625"/>
      <c r="G98" s="625"/>
      <c r="H98" s="625"/>
      <c r="I98" s="625"/>
      <c r="J98" s="625"/>
      <c r="K98" s="1170"/>
      <c r="L98" s="625"/>
      <c r="M98" s="625"/>
      <c r="N98" s="625"/>
      <c r="O98" s="626"/>
      <c r="P98" s="627"/>
    </row>
    <row r="99" spans="1:16" s="750" customFormat="1" ht="21" hidden="1" thickBot="1">
      <c r="A99" s="608" t="s">
        <v>207</v>
      </c>
      <c r="B99" s="1128"/>
      <c r="C99" s="609"/>
      <c r="D99" s="609"/>
      <c r="E99" s="609"/>
      <c r="F99" s="609"/>
      <c r="G99" s="609"/>
      <c r="H99" s="609"/>
      <c r="I99" s="609"/>
      <c r="J99" s="609"/>
      <c r="K99" s="1161"/>
      <c r="L99" s="609"/>
      <c r="M99" s="609"/>
      <c r="N99" s="609"/>
      <c r="O99" s="610"/>
      <c r="P99" s="611">
        <v>15.2</v>
      </c>
    </row>
    <row r="100" spans="1:16" s="750" customFormat="1" ht="21" hidden="1" thickBot="1">
      <c r="A100" s="628" t="s">
        <v>207</v>
      </c>
      <c r="B100" s="1129"/>
      <c r="C100" s="629"/>
      <c r="D100" s="629"/>
      <c r="E100" s="629"/>
      <c r="F100" s="629"/>
      <c r="G100" s="629"/>
      <c r="H100" s="629"/>
      <c r="I100" s="629"/>
      <c r="J100" s="629"/>
      <c r="K100" s="1171"/>
      <c r="L100" s="629"/>
      <c r="M100" s="629"/>
      <c r="N100" s="629"/>
      <c r="O100" s="630"/>
      <c r="P100" s="631">
        <v>15.2</v>
      </c>
    </row>
    <row r="101" spans="1:16" s="757" customFormat="1" ht="21" hidden="1" thickBot="1">
      <c r="A101" s="617" t="s">
        <v>205</v>
      </c>
      <c r="B101" s="1130">
        <f aca="true" t="shared" si="34" ref="B101:O101">+B99-B100</f>
        <v>0</v>
      </c>
      <c r="C101" s="632">
        <f t="shared" si="34"/>
        <v>0</v>
      </c>
      <c r="D101" s="632">
        <f t="shared" si="34"/>
        <v>0</v>
      </c>
      <c r="E101" s="632">
        <f t="shared" si="34"/>
        <v>0</v>
      </c>
      <c r="F101" s="632">
        <f t="shared" si="34"/>
        <v>0</v>
      </c>
      <c r="G101" s="632">
        <f t="shared" si="34"/>
        <v>0</v>
      </c>
      <c r="H101" s="632">
        <f t="shared" si="34"/>
        <v>0</v>
      </c>
      <c r="I101" s="632">
        <f t="shared" si="34"/>
        <v>0</v>
      </c>
      <c r="J101" s="632">
        <f t="shared" si="34"/>
        <v>0</v>
      </c>
      <c r="K101" s="1172"/>
      <c r="L101" s="632">
        <f t="shared" si="34"/>
        <v>0</v>
      </c>
      <c r="M101" s="632">
        <f t="shared" si="34"/>
        <v>0</v>
      </c>
      <c r="N101" s="632">
        <f t="shared" si="34"/>
        <v>0</v>
      </c>
      <c r="O101" s="633">
        <f t="shared" si="34"/>
        <v>0</v>
      </c>
      <c r="P101" s="634"/>
    </row>
    <row r="102" spans="1:16" s="757" customFormat="1" ht="21" hidden="1" thickBot="1">
      <c r="A102" s="622" t="s">
        <v>206</v>
      </c>
      <c r="B102" s="1131" t="e">
        <f aca="true" t="shared" si="35" ref="B102:O102">+B99/B100*100</f>
        <v>#DIV/0!</v>
      </c>
      <c r="C102" s="635" t="e">
        <f t="shared" si="35"/>
        <v>#DIV/0!</v>
      </c>
      <c r="D102" s="635" t="e">
        <f t="shared" si="35"/>
        <v>#DIV/0!</v>
      </c>
      <c r="E102" s="635" t="e">
        <f t="shared" si="35"/>
        <v>#DIV/0!</v>
      </c>
      <c r="F102" s="635" t="e">
        <f t="shared" si="35"/>
        <v>#DIV/0!</v>
      </c>
      <c r="G102" s="635" t="e">
        <f t="shared" si="35"/>
        <v>#DIV/0!</v>
      </c>
      <c r="H102" s="635" t="e">
        <f t="shared" si="35"/>
        <v>#DIV/0!</v>
      </c>
      <c r="I102" s="635" t="e">
        <f t="shared" si="35"/>
        <v>#DIV/0!</v>
      </c>
      <c r="J102" s="635" t="e">
        <f t="shared" si="35"/>
        <v>#DIV/0!</v>
      </c>
      <c r="K102" s="1173"/>
      <c r="L102" s="635" t="e">
        <f t="shared" si="35"/>
        <v>#DIV/0!</v>
      </c>
      <c r="M102" s="635" t="e">
        <f t="shared" si="35"/>
        <v>#DIV/0!</v>
      </c>
      <c r="N102" s="635" t="e">
        <f t="shared" si="35"/>
        <v>#DIV/0!</v>
      </c>
      <c r="O102" s="636" t="e">
        <f t="shared" si="35"/>
        <v>#DIV/0!</v>
      </c>
      <c r="P102" s="637"/>
    </row>
    <row r="103" spans="1:16" s="746" customFormat="1" ht="34.5" hidden="1" thickBot="1">
      <c r="A103" s="604" t="s">
        <v>107</v>
      </c>
      <c r="B103" s="1127"/>
      <c r="C103" s="625"/>
      <c r="D103" s="625"/>
      <c r="E103" s="625"/>
      <c r="F103" s="625"/>
      <c r="G103" s="625"/>
      <c r="H103" s="625"/>
      <c r="I103" s="625"/>
      <c r="J103" s="625"/>
      <c r="K103" s="1170"/>
      <c r="L103" s="625"/>
      <c r="M103" s="625"/>
      <c r="N103" s="625"/>
      <c r="O103" s="626"/>
      <c r="P103" s="627"/>
    </row>
    <row r="104" spans="1:16" s="750" customFormat="1" ht="21" hidden="1" thickBot="1">
      <c r="A104" s="608" t="s">
        <v>207</v>
      </c>
      <c r="B104" s="1128"/>
      <c r="C104" s="609"/>
      <c r="D104" s="609"/>
      <c r="E104" s="609"/>
      <c r="F104" s="609"/>
      <c r="G104" s="609"/>
      <c r="H104" s="609"/>
      <c r="I104" s="609"/>
      <c r="J104" s="609"/>
      <c r="K104" s="1161"/>
      <c r="L104" s="609"/>
      <c r="M104" s="609"/>
      <c r="N104" s="609"/>
      <c r="O104" s="610"/>
      <c r="P104" s="611">
        <v>22.7</v>
      </c>
    </row>
    <row r="105" spans="1:16" s="750" customFormat="1" ht="21" hidden="1" thickBot="1">
      <c r="A105" s="628" t="s">
        <v>207</v>
      </c>
      <c r="B105" s="1129"/>
      <c r="C105" s="629"/>
      <c r="D105" s="629"/>
      <c r="E105" s="629"/>
      <c r="F105" s="629"/>
      <c r="G105" s="629"/>
      <c r="H105" s="629"/>
      <c r="I105" s="629"/>
      <c r="J105" s="629"/>
      <c r="K105" s="1171"/>
      <c r="L105" s="629"/>
      <c r="M105" s="629"/>
      <c r="N105" s="629"/>
      <c r="O105" s="630"/>
      <c r="P105" s="631">
        <v>22.7</v>
      </c>
    </row>
    <row r="106" spans="1:16" s="757" customFormat="1" ht="21" hidden="1" thickBot="1">
      <c r="A106" s="617" t="s">
        <v>205</v>
      </c>
      <c r="B106" s="1130">
        <f aca="true" t="shared" si="36" ref="B106:O106">+B104-B105</f>
        <v>0</v>
      </c>
      <c r="C106" s="632">
        <f t="shared" si="36"/>
        <v>0</v>
      </c>
      <c r="D106" s="632">
        <f t="shared" si="36"/>
        <v>0</v>
      </c>
      <c r="E106" s="632">
        <f t="shared" si="36"/>
        <v>0</v>
      </c>
      <c r="F106" s="632">
        <f t="shared" si="36"/>
        <v>0</v>
      </c>
      <c r="G106" s="632">
        <f t="shared" si="36"/>
        <v>0</v>
      </c>
      <c r="H106" s="632">
        <f t="shared" si="36"/>
        <v>0</v>
      </c>
      <c r="I106" s="632">
        <f t="shared" si="36"/>
        <v>0</v>
      </c>
      <c r="J106" s="632">
        <f t="shared" si="36"/>
        <v>0</v>
      </c>
      <c r="K106" s="1172"/>
      <c r="L106" s="632">
        <f t="shared" si="36"/>
        <v>0</v>
      </c>
      <c r="M106" s="632">
        <f t="shared" si="36"/>
        <v>0</v>
      </c>
      <c r="N106" s="632">
        <f t="shared" si="36"/>
        <v>0</v>
      </c>
      <c r="O106" s="633">
        <f t="shared" si="36"/>
        <v>0</v>
      </c>
      <c r="P106" s="634"/>
    </row>
    <row r="107" spans="1:16" s="757" customFormat="1" ht="21" hidden="1" thickBot="1">
      <c r="A107" s="622" t="s">
        <v>206</v>
      </c>
      <c r="B107" s="1131" t="e">
        <f aca="true" t="shared" si="37" ref="B107:O107">+B104/B105*100</f>
        <v>#DIV/0!</v>
      </c>
      <c r="C107" s="635" t="e">
        <f t="shared" si="37"/>
        <v>#DIV/0!</v>
      </c>
      <c r="D107" s="635" t="e">
        <f t="shared" si="37"/>
        <v>#DIV/0!</v>
      </c>
      <c r="E107" s="635" t="e">
        <f t="shared" si="37"/>
        <v>#DIV/0!</v>
      </c>
      <c r="F107" s="635" t="e">
        <f t="shared" si="37"/>
        <v>#DIV/0!</v>
      </c>
      <c r="G107" s="635" t="e">
        <f t="shared" si="37"/>
        <v>#DIV/0!</v>
      </c>
      <c r="H107" s="635" t="e">
        <f t="shared" si="37"/>
        <v>#DIV/0!</v>
      </c>
      <c r="I107" s="635" t="e">
        <f t="shared" si="37"/>
        <v>#DIV/0!</v>
      </c>
      <c r="J107" s="635" t="e">
        <f t="shared" si="37"/>
        <v>#DIV/0!</v>
      </c>
      <c r="K107" s="1173"/>
      <c r="L107" s="635" t="e">
        <f t="shared" si="37"/>
        <v>#DIV/0!</v>
      </c>
      <c r="M107" s="635" t="e">
        <f t="shared" si="37"/>
        <v>#DIV/0!</v>
      </c>
      <c r="N107" s="635" t="e">
        <f t="shared" si="37"/>
        <v>#DIV/0!</v>
      </c>
      <c r="O107" s="636" t="e">
        <f t="shared" si="37"/>
        <v>#DIV/0!</v>
      </c>
      <c r="P107" s="637"/>
    </row>
    <row r="108" spans="1:16" s="1042" customFormat="1" ht="34.5" hidden="1" thickBot="1">
      <c r="A108" s="1039" t="s">
        <v>235</v>
      </c>
      <c r="B108" s="1060"/>
      <c r="C108" s="1060"/>
      <c r="D108" s="1060"/>
      <c r="E108" s="1060"/>
      <c r="F108" s="1060"/>
      <c r="G108" s="1060"/>
      <c r="H108" s="1060"/>
      <c r="I108" s="1060"/>
      <c r="J108" s="1060"/>
      <c r="K108" s="1169"/>
      <c r="L108" s="1060"/>
      <c r="M108" s="1060"/>
      <c r="N108" s="1060"/>
      <c r="O108" s="1061"/>
      <c r="P108" s="1062"/>
    </row>
    <row r="109" spans="1:16" s="1047" customFormat="1" ht="20.25" hidden="1">
      <c r="A109" s="1043" t="s">
        <v>319</v>
      </c>
      <c r="B109" s="1107">
        <v>0</v>
      </c>
      <c r="C109" s="1044">
        <v>0</v>
      </c>
      <c r="D109" s="1044">
        <v>0</v>
      </c>
      <c r="E109" s="1044">
        <v>0</v>
      </c>
      <c r="F109" s="1044">
        <v>0</v>
      </c>
      <c r="G109" s="1044">
        <v>0</v>
      </c>
      <c r="H109" s="1044">
        <v>0</v>
      </c>
      <c r="I109" s="1044">
        <v>0</v>
      </c>
      <c r="J109" s="1044">
        <v>0</v>
      </c>
      <c r="K109" s="1154"/>
      <c r="L109" s="1044">
        <v>0</v>
      </c>
      <c r="M109" s="1044">
        <v>0</v>
      </c>
      <c r="N109" s="1044">
        <v>0</v>
      </c>
      <c r="O109" s="1045">
        <v>0</v>
      </c>
      <c r="P109" s="1046"/>
    </row>
    <row r="110" spans="1:16" s="1047" customFormat="1" ht="20.25" hidden="1">
      <c r="A110" s="1048" t="s">
        <v>296</v>
      </c>
      <c r="B110" s="1132">
        <v>0</v>
      </c>
      <c r="C110" s="1072">
        <v>0</v>
      </c>
      <c r="D110" s="1072">
        <v>0</v>
      </c>
      <c r="E110" s="1072">
        <v>0</v>
      </c>
      <c r="F110" s="1072">
        <v>0</v>
      </c>
      <c r="G110" s="1072">
        <v>0</v>
      </c>
      <c r="H110" s="1072">
        <v>0</v>
      </c>
      <c r="I110" s="1072">
        <v>0</v>
      </c>
      <c r="J110" s="1072">
        <v>0</v>
      </c>
      <c r="K110" s="1174"/>
      <c r="L110" s="1072">
        <v>0</v>
      </c>
      <c r="M110" s="1072">
        <v>0</v>
      </c>
      <c r="N110" s="1072">
        <v>0</v>
      </c>
      <c r="O110" s="1073">
        <v>0</v>
      </c>
      <c r="P110" s="1074"/>
    </row>
    <row r="111" spans="1:16" s="1056" customFormat="1" ht="21" hidden="1" thickBot="1">
      <c r="A111" s="1052" t="s">
        <v>316</v>
      </c>
      <c r="B111" s="1126">
        <f aca="true" t="shared" si="38" ref="B111:O111">+B109-B110</f>
        <v>0</v>
      </c>
      <c r="C111" s="1063">
        <f t="shared" si="38"/>
        <v>0</v>
      </c>
      <c r="D111" s="1063">
        <f t="shared" si="38"/>
        <v>0</v>
      </c>
      <c r="E111" s="1063">
        <f t="shared" si="38"/>
        <v>0</v>
      </c>
      <c r="F111" s="1063">
        <f t="shared" si="38"/>
        <v>0</v>
      </c>
      <c r="G111" s="1063">
        <f t="shared" si="38"/>
        <v>0</v>
      </c>
      <c r="H111" s="1063">
        <f t="shared" si="38"/>
        <v>0</v>
      </c>
      <c r="I111" s="1063">
        <f t="shared" si="38"/>
        <v>0</v>
      </c>
      <c r="J111" s="1063">
        <f t="shared" si="38"/>
        <v>0</v>
      </c>
      <c r="K111" s="1166"/>
      <c r="L111" s="1063">
        <f t="shared" si="38"/>
        <v>0</v>
      </c>
      <c r="M111" s="1063">
        <f t="shared" si="38"/>
        <v>0</v>
      </c>
      <c r="N111" s="1063">
        <f t="shared" si="38"/>
        <v>0</v>
      </c>
      <c r="O111" s="1064">
        <f t="shared" si="38"/>
        <v>0</v>
      </c>
      <c r="P111" s="1065"/>
    </row>
    <row r="112" spans="1:16" s="1056" customFormat="1" ht="21" hidden="1" thickBot="1">
      <c r="A112" s="1057" t="s">
        <v>317</v>
      </c>
      <c r="B112" s="1066" t="e">
        <f aca="true" t="shared" si="39" ref="B112:O112">+B109/B110*100</f>
        <v>#DIV/0!</v>
      </c>
      <c r="C112" s="1066" t="e">
        <f t="shared" si="39"/>
        <v>#DIV/0!</v>
      </c>
      <c r="D112" s="1066" t="e">
        <f t="shared" si="39"/>
        <v>#DIV/0!</v>
      </c>
      <c r="E112" s="1066" t="e">
        <f t="shared" si="39"/>
        <v>#DIV/0!</v>
      </c>
      <c r="F112" s="1066" t="e">
        <f t="shared" si="39"/>
        <v>#DIV/0!</v>
      </c>
      <c r="G112" s="1066" t="e">
        <f t="shared" si="39"/>
        <v>#DIV/0!</v>
      </c>
      <c r="H112" s="1066" t="e">
        <f t="shared" si="39"/>
        <v>#DIV/0!</v>
      </c>
      <c r="I112" s="1066" t="e">
        <f t="shared" si="39"/>
        <v>#DIV/0!</v>
      </c>
      <c r="J112" s="1066" t="e">
        <f t="shared" si="39"/>
        <v>#DIV/0!</v>
      </c>
      <c r="K112" s="1167"/>
      <c r="L112" s="1066" t="e">
        <f t="shared" si="39"/>
        <v>#DIV/0!</v>
      </c>
      <c r="M112" s="1066" t="e">
        <f t="shared" si="39"/>
        <v>#DIV/0!</v>
      </c>
      <c r="N112" s="1066" t="e">
        <f t="shared" si="39"/>
        <v>#DIV/0!</v>
      </c>
      <c r="O112" s="1067" t="e">
        <f t="shared" si="39"/>
        <v>#DIV/0!</v>
      </c>
      <c r="P112" s="1068"/>
    </row>
    <row r="113" spans="1:16" s="1042" customFormat="1" ht="34.5" hidden="1" thickBot="1">
      <c r="A113" s="1075" t="s">
        <v>236</v>
      </c>
      <c r="B113" s="1060"/>
      <c r="C113" s="1060"/>
      <c r="D113" s="1060"/>
      <c r="E113" s="1060"/>
      <c r="F113" s="1060"/>
      <c r="G113" s="1060"/>
      <c r="H113" s="1060"/>
      <c r="I113" s="1060"/>
      <c r="J113" s="1060"/>
      <c r="K113" s="1169"/>
      <c r="L113" s="1060"/>
      <c r="M113" s="1060"/>
      <c r="N113" s="1060"/>
      <c r="O113" s="1061"/>
      <c r="P113" s="1062"/>
    </row>
    <row r="114" spans="1:16" s="1047" customFormat="1" ht="20.25" hidden="1">
      <c r="A114" s="1043" t="s">
        <v>319</v>
      </c>
      <c r="B114" s="1107">
        <v>0</v>
      </c>
      <c r="C114" s="1044">
        <v>0</v>
      </c>
      <c r="D114" s="1044">
        <v>0</v>
      </c>
      <c r="E114" s="1044">
        <v>0</v>
      </c>
      <c r="F114" s="1044">
        <v>0</v>
      </c>
      <c r="G114" s="1044">
        <v>0</v>
      </c>
      <c r="H114" s="1044">
        <v>0</v>
      </c>
      <c r="I114" s="1044">
        <v>0</v>
      </c>
      <c r="J114" s="1044">
        <v>0</v>
      </c>
      <c r="K114" s="1154"/>
      <c r="L114" s="1044">
        <v>0</v>
      </c>
      <c r="M114" s="1044">
        <v>0</v>
      </c>
      <c r="N114" s="1044">
        <v>0</v>
      </c>
      <c r="O114" s="1045">
        <v>0</v>
      </c>
      <c r="P114" s="1046"/>
    </row>
    <row r="115" spans="1:16" s="1047" customFormat="1" ht="20.25" hidden="1">
      <c r="A115" s="1048" t="s">
        <v>296</v>
      </c>
      <c r="B115" s="1132">
        <v>0</v>
      </c>
      <c r="C115" s="1072">
        <v>0</v>
      </c>
      <c r="D115" s="1072">
        <v>0</v>
      </c>
      <c r="E115" s="1072">
        <v>0</v>
      </c>
      <c r="F115" s="1072">
        <v>0</v>
      </c>
      <c r="G115" s="1072">
        <v>0</v>
      </c>
      <c r="H115" s="1072">
        <v>0</v>
      </c>
      <c r="I115" s="1072">
        <v>0</v>
      </c>
      <c r="J115" s="1072">
        <v>0</v>
      </c>
      <c r="K115" s="1174"/>
      <c r="L115" s="1072">
        <v>0</v>
      </c>
      <c r="M115" s="1072">
        <v>0</v>
      </c>
      <c r="N115" s="1072">
        <v>0</v>
      </c>
      <c r="O115" s="1073">
        <v>0</v>
      </c>
      <c r="P115" s="1074"/>
    </row>
    <row r="116" spans="1:16" s="1056" customFormat="1" ht="21" hidden="1" thickBot="1">
      <c r="A116" s="1052" t="s">
        <v>316</v>
      </c>
      <c r="B116" s="1126">
        <f aca="true" t="shared" si="40" ref="B116:O116">+B114-B115</f>
        <v>0</v>
      </c>
      <c r="C116" s="1063">
        <f t="shared" si="40"/>
        <v>0</v>
      </c>
      <c r="D116" s="1063">
        <f t="shared" si="40"/>
        <v>0</v>
      </c>
      <c r="E116" s="1063">
        <f t="shared" si="40"/>
        <v>0</v>
      </c>
      <c r="F116" s="1063">
        <f t="shared" si="40"/>
        <v>0</v>
      </c>
      <c r="G116" s="1063">
        <f t="shared" si="40"/>
        <v>0</v>
      </c>
      <c r="H116" s="1063">
        <f t="shared" si="40"/>
        <v>0</v>
      </c>
      <c r="I116" s="1063">
        <f t="shared" si="40"/>
        <v>0</v>
      </c>
      <c r="J116" s="1063">
        <f t="shared" si="40"/>
        <v>0</v>
      </c>
      <c r="K116" s="1166"/>
      <c r="L116" s="1063">
        <f t="shared" si="40"/>
        <v>0</v>
      </c>
      <c r="M116" s="1063">
        <f t="shared" si="40"/>
        <v>0</v>
      </c>
      <c r="N116" s="1063">
        <f t="shared" si="40"/>
        <v>0</v>
      </c>
      <c r="O116" s="1064">
        <f t="shared" si="40"/>
        <v>0</v>
      </c>
      <c r="P116" s="1065"/>
    </row>
    <row r="117" spans="1:16" s="1056" customFormat="1" ht="21" hidden="1" thickBot="1">
      <c r="A117" s="1057" t="s">
        <v>317</v>
      </c>
      <c r="B117" s="1066" t="e">
        <f aca="true" t="shared" si="41" ref="B117:O117">+B114/B115*100</f>
        <v>#DIV/0!</v>
      </c>
      <c r="C117" s="1066" t="e">
        <f t="shared" si="41"/>
        <v>#DIV/0!</v>
      </c>
      <c r="D117" s="1066" t="e">
        <f t="shared" si="41"/>
        <v>#DIV/0!</v>
      </c>
      <c r="E117" s="1066" t="e">
        <f t="shared" si="41"/>
        <v>#DIV/0!</v>
      </c>
      <c r="F117" s="1066" t="e">
        <f t="shared" si="41"/>
        <v>#DIV/0!</v>
      </c>
      <c r="G117" s="1066" t="e">
        <f t="shared" si="41"/>
        <v>#DIV/0!</v>
      </c>
      <c r="H117" s="1066" t="e">
        <f t="shared" si="41"/>
        <v>#DIV/0!</v>
      </c>
      <c r="I117" s="1066" t="e">
        <f t="shared" si="41"/>
        <v>#DIV/0!</v>
      </c>
      <c r="J117" s="1066" t="e">
        <f t="shared" si="41"/>
        <v>#DIV/0!</v>
      </c>
      <c r="K117" s="1167"/>
      <c r="L117" s="1066" t="e">
        <f t="shared" si="41"/>
        <v>#DIV/0!</v>
      </c>
      <c r="M117" s="1066" t="e">
        <f t="shared" si="41"/>
        <v>#DIV/0!</v>
      </c>
      <c r="N117" s="1066" t="e">
        <f t="shared" si="41"/>
        <v>#DIV/0!</v>
      </c>
      <c r="O117" s="1067" t="e">
        <f t="shared" si="41"/>
        <v>#DIV/0!</v>
      </c>
      <c r="P117" s="1068"/>
    </row>
    <row r="118" spans="1:16" s="274" customFormat="1" ht="34.5" thickBot="1">
      <c r="A118" s="268" t="s">
        <v>237</v>
      </c>
      <c r="B118" s="856"/>
      <c r="C118" s="287"/>
      <c r="D118" s="287"/>
      <c r="E118" s="287"/>
      <c r="F118" s="287"/>
      <c r="G118" s="287"/>
      <c r="H118" s="287"/>
      <c r="I118" s="287"/>
      <c r="J118" s="287"/>
      <c r="K118" s="1169"/>
      <c r="L118" s="287"/>
      <c r="M118" s="287"/>
      <c r="N118" s="287"/>
      <c r="O118" s="288"/>
      <c r="P118" s="289"/>
    </row>
    <row r="119" spans="1:16" s="256" customFormat="1" ht="20.25">
      <c r="A119" s="252" t="s">
        <v>356</v>
      </c>
      <c r="B119" s="1110">
        <v>7633.466000000016</v>
      </c>
      <c r="C119" s="253">
        <v>19134.071621811938</v>
      </c>
      <c r="D119" s="253">
        <v>14127.597171018542</v>
      </c>
      <c r="E119" s="253">
        <v>3085.0004986812805</v>
      </c>
      <c r="F119" s="253">
        <v>181.08859942084806</v>
      </c>
      <c r="G119" s="253">
        <v>42.04071038416008</v>
      </c>
      <c r="H119" s="253">
        <v>71.94610766153488</v>
      </c>
      <c r="I119" s="253">
        <v>23.1736583792124</v>
      </c>
      <c r="J119" s="253">
        <v>48.11201316239131</v>
      </c>
      <c r="K119" s="1154">
        <v>0</v>
      </c>
      <c r="L119" s="253">
        <v>17578.95875870797</v>
      </c>
      <c r="M119" s="253">
        <v>588.0444304941765</v>
      </c>
      <c r="N119" s="253">
        <v>967.0684326097713</v>
      </c>
      <c r="O119" s="254">
        <v>1555.1128631039478</v>
      </c>
      <c r="P119" s="255"/>
    </row>
    <row r="120" spans="1:16" s="256" customFormat="1" ht="20.25">
      <c r="A120" s="772" t="s">
        <v>319</v>
      </c>
      <c r="B120" s="1133">
        <v>7454.995</v>
      </c>
      <c r="C120" s="275">
        <v>18514</v>
      </c>
      <c r="D120" s="275">
        <v>13601</v>
      </c>
      <c r="E120" s="275">
        <v>3015</v>
      </c>
      <c r="F120" s="275">
        <v>181</v>
      </c>
      <c r="G120" s="275">
        <v>44</v>
      </c>
      <c r="H120" s="275">
        <v>75</v>
      </c>
      <c r="I120" s="275">
        <v>23</v>
      </c>
      <c r="J120" s="275">
        <v>47</v>
      </c>
      <c r="K120" s="1174"/>
      <c r="L120" s="275">
        <v>16987</v>
      </c>
      <c r="M120" s="275">
        <v>690</v>
      </c>
      <c r="N120" s="275">
        <v>837</v>
      </c>
      <c r="O120" s="276">
        <v>1527</v>
      </c>
      <c r="P120" s="277"/>
    </row>
    <row r="121" spans="1:16" s="264" customFormat="1" ht="21" thickBot="1">
      <c r="A121" s="260" t="s">
        <v>351</v>
      </c>
      <c r="B121" s="1124">
        <f aca="true" t="shared" si="42" ref="B121:O121">+B119-B120</f>
        <v>178.47100000001592</v>
      </c>
      <c r="C121" s="278">
        <f t="shared" si="42"/>
        <v>620.0716218119378</v>
      </c>
      <c r="D121" s="278">
        <f t="shared" si="42"/>
        <v>526.5971710185422</v>
      </c>
      <c r="E121" s="278">
        <f t="shared" si="42"/>
        <v>70.00049868128053</v>
      </c>
      <c r="F121" s="278">
        <f t="shared" si="42"/>
        <v>0.08859942084805539</v>
      </c>
      <c r="G121" s="278">
        <f t="shared" si="42"/>
        <v>-1.9592896158399213</v>
      </c>
      <c r="H121" s="278">
        <f t="shared" si="42"/>
        <v>-3.0538923384651184</v>
      </c>
      <c r="I121" s="278">
        <f t="shared" si="42"/>
        <v>0.17365837921240157</v>
      </c>
      <c r="J121" s="278">
        <f t="shared" si="42"/>
        <v>1.1120131623913068</v>
      </c>
      <c r="K121" s="1166"/>
      <c r="L121" s="278">
        <f t="shared" si="42"/>
        <v>591.9587587079695</v>
      </c>
      <c r="M121" s="278">
        <f t="shared" si="42"/>
        <v>-101.95556950582352</v>
      </c>
      <c r="N121" s="278">
        <f t="shared" si="42"/>
        <v>130.06843260977132</v>
      </c>
      <c r="O121" s="279">
        <f t="shared" si="42"/>
        <v>28.112863103947802</v>
      </c>
      <c r="P121" s="280"/>
    </row>
    <row r="122" spans="1:16" s="264" customFormat="1" ht="21" thickBot="1">
      <c r="A122" s="265" t="s">
        <v>354</v>
      </c>
      <c r="B122" s="862">
        <f aca="true" t="shared" si="43" ref="B122:O122">+B119/B120*100</f>
        <v>102.39397880213221</v>
      </c>
      <c r="C122" s="281">
        <f t="shared" si="43"/>
        <v>103.34920396355156</v>
      </c>
      <c r="D122" s="281">
        <f t="shared" si="43"/>
        <v>103.87175333444998</v>
      </c>
      <c r="E122" s="281">
        <f t="shared" si="43"/>
        <v>102.32174124979372</v>
      </c>
      <c r="F122" s="281">
        <f t="shared" si="43"/>
        <v>100.04894995626965</v>
      </c>
      <c r="G122" s="281">
        <f t="shared" si="43"/>
        <v>95.54706905490927</v>
      </c>
      <c r="H122" s="281">
        <f t="shared" si="43"/>
        <v>95.92814354871318</v>
      </c>
      <c r="I122" s="281">
        <f t="shared" si="43"/>
        <v>100.75503643135826</v>
      </c>
      <c r="J122" s="281">
        <f t="shared" si="43"/>
        <v>102.36598545189639</v>
      </c>
      <c r="K122" s="1167"/>
      <c r="L122" s="281">
        <f t="shared" si="43"/>
        <v>103.48477517341479</v>
      </c>
      <c r="M122" s="281">
        <f t="shared" si="43"/>
        <v>85.2238305064024</v>
      </c>
      <c r="N122" s="281">
        <f t="shared" si="43"/>
        <v>115.53983663199179</v>
      </c>
      <c r="O122" s="282">
        <f t="shared" si="43"/>
        <v>101.84105193869992</v>
      </c>
      <c r="P122" s="283"/>
    </row>
    <row r="123" spans="1:16" s="274" customFormat="1" ht="34.5" thickBot="1">
      <c r="A123" s="743" t="s">
        <v>238</v>
      </c>
      <c r="B123" s="856"/>
      <c r="C123" s="287"/>
      <c r="D123" s="287"/>
      <c r="E123" s="287"/>
      <c r="F123" s="287"/>
      <c r="G123" s="287"/>
      <c r="H123" s="287"/>
      <c r="I123" s="287"/>
      <c r="J123" s="287"/>
      <c r="K123" s="1169"/>
      <c r="L123" s="287"/>
      <c r="M123" s="287"/>
      <c r="N123" s="287"/>
      <c r="O123" s="288"/>
      <c r="P123" s="289"/>
    </row>
    <row r="124" spans="1:16" s="256" customFormat="1" ht="20.25">
      <c r="A124" s="252" t="s">
        <v>356</v>
      </c>
      <c r="B124" s="1110">
        <v>0</v>
      </c>
      <c r="C124" s="253">
        <v>0</v>
      </c>
      <c r="D124" s="253">
        <v>0</v>
      </c>
      <c r="E124" s="253">
        <v>0</v>
      </c>
      <c r="F124" s="253">
        <v>0</v>
      </c>
      <c r="G124" s="253">
        <v>0</v>
      </c>
      <c r="H124" s="253">
        <v>0</v>
      </c>
      <c r="I124" s="253">
        <v>0</v>
      </c>
      <c r="J124" s="253">
        <v>0</v>
      </c>
      <c r="K124" s="1154"/>
      <c r="L124" s="253">
        <v>0</v>
      </c>
      <c r="M124" s="253">
        <v>0</v>
      </c>
      <c r="N124" s="253">
        <v>0</v>
      </c>
      <c r="O124" s="254">
        <v>0</v>
      </c>
      <c r="P124" s="255"/>
    </row>
    <row r="125" spans="1:16" s="256" customFormat="1" ht="20.25">
      <c r="A125" s="772" t="s">
        <v>319</v>
      </c>
      <c r="B125" s="1133">
        <v>0</v>
      </c>
      <c r="C125" s="275">
        <v>0</v>
      </c>
      <c r="D125" s="275">
        <v>0</v>
      </c>
      <c r="E125" s="275">
        <v>0</v>
      </c>
      <c r="F125" s="275">
        <v>0</v>
      </c>
      <c r="G125" s="275">
        <v>0</v>
      </c>
      <c r="H125" s="275">
        <v>0</v>
      </c>
      <c r="I125" s="275">
        <v>0</v>
      </c>
      <c r="J125" s="275">
        <v>0</v>
      </c>
      <c r="K125" s="1174"/>
      <c r="L125" s="275">
        <v>0</v>
      </c>
      <c r="M125" s="275">
        <v>0</v>
      </c>
      <c r="N125" s="275">
        <v>0</v>
      </c>
      <c r="O125" s="276">
        <v>0</v>
      </c>
      <c r="P125" s="277"/>
    </row>
    <row r="126" spans="1:16" s="264" customFormat="1" ht="21" thickBot="1">
      <c r="A126" s="260" t="s">
        <v>351</v>
      </c>
      <c r="B126" s="1124">
        <f aca="true" t="shared" si="44" ref="B126:O126">+B124-B125</f>
        <v>0</v>
      </c>
      <c r="C126" s="278">
        <f t="shared" si="44"/>
        <v>0</v>
      </c>
      <c r="D126" s="278">
        <f t="shared" si="44"/>
        <v>0</v>
      </c>
      <c r="E126" s="278">
        <f t="shared" si="44"/>
        <v>0</v>
      </c>
      <c r="F126" s="278">
        <f t="shared" si="44"/>
        <v>0</v>
      </c>
      <c r="G126" s="278">
        <f t="shared" si="44"/>
        <v>0</v>
      </c>
      <c r="H126" s="278">
        <f t="shared" si="44"/>
        <v>0</v>
      </c>
      <c r="I126" s="278">
        <f t="shared" si="44"/>
        <v>0</v>
      </c>
      <c r="J126" s="278">
        <f t="shared" si="44"/>
        <v>0</v>
      </c>
      <c r="K126" s="1166"/>
      <c r="L126" s="278">
        <f t="shared" si="44"/>
        <v>0</v>
      </c>
      <c r="M126" s="278">
        <f t="shared" si="44"/>
        <v>0</v>
      </c>
      <c r="N126" s="278">
        <f t="shared" si="44"/>
        <v>0</v>
      </c>
      <c r="O126" s="279">
        <f t="shared" si="44"/>
        <v>0</v>
      </c>
      <c r="P126" s="280"/>
    </row>
    <row r="127" spans="1:16" s="264" customFormat="1" ht="21" thickBot="1">
      <c r="A127" s="265" t="s">
        <v>354</v>
      </c>
      <c r="B127" s="862" t="e">
        <f aca="true" t="shared" si="45" ref="B127:O127">+B124/B125*100</f>
        <v>#DIV/0!</v>
      </c>
      <c r="C127" s="281" t="e">
        <f t="shared" si="45"/>
        <v>#DIV/0!</v>
      </c>
      <c r="D127" s="281" t="e">
        <f t="shared" si="45"/>
        <v>#DIV/0!</v>
      </c>
      <c r="E127" s="281" t="e">
        <f t="shared" si="45"/>
        <v>#DIV/0!</v>
      </c>
      <c r="F127" s="281" t="e">
        <f t="shared" si="45"/>
        <v>#DIV/0!</v>
      </c>
      <c r="G127" s="281" t="e">
        <f t="shared" si="45"/>
        <v>#DIV/0!</v>
      </c>
      <c r="H127" s="281" t="e">
        <f t="shared" si="45"/>
        <v>#DIV/0!</v>
      </c>
      <c r="I127" s="281" t="e">
        <f t="shared" si="45"/>
        <v>#DIV/0!</v>
      </c>
      <c r="J127" s="281" t="e">
        <f t="shared" si="45"/>
        <v>#DIV/0!</v>
      </c>
      <c r="K127" s="1167"/>
      <c r="L127" s="281" t="e">
        <f t="shared" si="45"/>
        <v>#DIV/0!</v>
      </c>
      <c r="M127" s="281" t="e">
        <f t="shared" si="45"/>
        <v>#DIV/0!</v>
      </c>
      <c r="N127" s="281" t="e">
        <f t="shared" si="45"/>
        <v>#DIV/0!</v>
      </c>
      <c r="O127" s="282" t="e">
        <f t="shared" si="45"/>
        <v>#DIV/0!</v>
      </c>
      <c r="P127" s="283"/>
    </row>
    <row r="128" spans="1:16" s="274" customFormat="1" ht="34.5" thickBot="1">
      <c r="A128" s="268" t="s">
        <v>239</v>
      </c>
      <c r="B128" s="856"/>
      <c r="C128" s="287"/>
      <c r="D128" s="287"/>
      <c r="E128" s="287"/>
      <c r="F128" s="287"/>
      <c r="G128" s="287"/>
      <c r="H128" s="287"/>
      <c r="I128" s="287"/>
      <c r="J128" s="287"/>
      <c r="K128" s="1169"/>
      <c r="L128" s="287"/>
      <c r="M128" s="287"/>
      <c r="N128" s="287"/>
      <c r="O128" s="288"/>
      <c r="P128" s="289"/>
    </row>
    <row r="129" spans="1:16" s="256" customFormat="1" ht="20.25">
      <c r="A129" s="252" t="s">
        <v>356</v>
      </c>
      <c r="B129" s="1110">
        <v>1511.9439999999988</v>
      </c>
      <c r="C129" s="253">
        <v>24348.790475485002</v>
      </c>
      <c r="D129" s="253">
        <v>15577.264380603181</v>
      </c>
      <c r="E129" s="253">
        <v>3827.547129170572</v>
      </c>
      <c r="F129" s="253">
        <v>1455.7626362704807</v>
      </c>
      <c r="G129" s="253">
        <v>3.8671516052622787</v>
      </c>
      <c r="H129" s="253">
        <v>28.944799983773663</v>
      </c>
      <c r="I129" s="253">
        <v>163.57726653015388</v>
      </c>
      <c r="J129" s="253">
        <v>330.8158789831725</v>
      </c>
      <c r="K129" s="1154">
        <v>0</v>
      </c>
      <c r="L129" s="253">
        <v>21387.779243146597</v>
      </c>
      <c r="M129" s="253">
        <v>1435.3307177161787</v>
      </c>
      <c r="N129" s="253">
        <v>1525.680514622236</v>
      </c>
      <c r="O129" s="254">
        <v>2961.011232338414</v>
      </c>
      <c r="P129" s="255"/>
    </row>
    <row r="130" spans="1:16" s="256" customFormat="1" ht="20.25">
      <c r="A130" s="772" t="s">
        <v>319</v>
      </c>
      <c r="B130" s="1133">
        <v>1495.862</v>
      </c>
      <c r="C130" s="275">
        <v>22574</v>
      </c>
      <c r="D130" s="275">
        <v>14271</v>
      </c>
      <c r="E130" s="275">
        <v>3662</v>
      </c>
      <c r="F130" s="275">
        <v>1440</v>
      </c>
      <c r="G130" s="275">
        <v>3</v>
      </c>
      <c r="H130" s="275">
        <v>16</v>
      </c>
      <c r="I130" s="275">
        <v>139</v>
      </c>
      <c r="J130" s="275">
        <v>332</v>
      </c>
      <c r="K130" s="1174"/>
      <c r="L130" s="275">
        <v>19862</v>
      </c>
      <c r="M130" s="275">
        <v>1538</v>
      </c>
      <c r="N130" s="275">
        <v>1174</v>
      </c>
      <c r="O130" s="276">
        <v>2712</v>
      </c>
      <c r="P130" s="277"/>
    </row>
    <row r="131" spans="1:16" s="264" customFormat="1" ht="21" thickBot="1">
      <c r="A131" s="260" t="s">
        <v>351</v>
      </c>
      <c r="B131" s="1124">
        <f aca="true" t="shared" si="46" ref="B131:O131">+B129-B130</f>
        <v>16.081999999998743</v>
      </c>
      <c r="C131" s="278">
        <f t="shared" si="46"/>
        <v>1774.7904754850024</v>
      </c>
      <c r="D131" s="278">
        <f t="shared" si="46"/>
        <v>1306.264380603181</v>
      </c>
      <c r="E131" s="278">
        <f t="shared" si="46"/>
        <v>165.54712917057213</v>
      </c>
      <c r="F131" s="278">
        <f t="shared" si="46"/>
        <v>15.762636270480698</v>
      </c>
      <c r="G131" s="278">
        <f t="shared" si="46"/>
        <v>0.8671516052622787</v>
      </c>
      <c r="H131" s="278">
        <f t="shared" si="46"/>
        <v>12.944799983773663</v>
      </c>
      <c r="I131" s="278">
        <f t="shared" si="46"/>
        <v>24.577266530153878</v>
      </c>
      <c r="J131" s="278">
        <f t="shared" si="46"/>
        <v>-1.1841210168274756</v>
      </c>
      <c r="K131" s="1166"/>
      <c r="L131" s="278">
        <f t="shared" si="46"/>
        <v>1525.7792431465969</v>
      </c>
      <c r="M131" s="278">
        <f t="shared" si="46"/>
        <v>-102.6692822838213</v>
      </c>
      <c r="N131" s="278">
        <f t="shared" si="46"/>
        <v>351.68051462223593</v>
      </c>
      <c r="O131" s="279">
        <f t="shared" si="46"/>
        <v>249.01123233841417</v>
      </c>
      <c r="P131" s="280"/>
    </row>
    <row r="132" spans="1:16" s="264" customFormat="1" ht="21" thickBot="1">
      <c r="A132" s="265" t="s">
        <v>354</v>
      </c>
      <c r="B132" s="862">
        <f aca="true" t="shared" si="47" ref="B132:O132">+B129/B130*100</f>
        <v>101.07509917358679</v>
      </c>
      <c r="C132" s="281">
        <f t="shared" si="47"/>
        <v>107.86210009517588</v>
      </c>
      <c r="D132" s="281">
        <f t="shared" si="47"/>
        <v>109.15327854111962</v>
      </c>
      <c r="E132" s="281">
        <f t="shared" si="47"/>
        <v>104.52067529138647</v>
      </c>
      <c r="F132" s="281">
        <f t="shared" si="47"/>
        <v>101.09462751878337</v>
      </c>
      <c r="G132" s="281">
        <f t="shared" si="47"/>
        <v>128.9050535087426</v>
      </c>
      <c r="H132" s="281">
        <f t="shared" si="47"/>
        <v>180.9049998985854</v>
      </c>
      <c r="I132" s="281">
        <f t="shared" si="47"/>
        <v>117.68148671234091</v>
      </c>
      <c r="J132" s="281">
        <f t="shared" si="47"/>
        <v>99.64333704312426</v>
      </c>
      <c r="K132" s="1167"/>
      <c r="L132" s="281">
        <f t="shared" si="47"/>
        <v>107.68190133494411</v>
      </c>
      <c r="M132" s="281">
        <f t="shared" si="47"/>
        <v>93.32449399975154</v>
      </c>
      <c r="N132" s="281">
        <f t="shared" si="47"/>
        <v>129.95575081961124</v>
      </c>
      <c r="O132" s="282">
        <f t="shared" si="47"/>
        <v>109.18183010097397</v>
      </c>
      <c r="P132" s="283"/>
    </row>
    <row r="133" spans="1:16" s="274" customFormat="1" ht="34.5" thickBot="1">
      <c r="A133" s="268" t="s">
        <v>240</v>
      </c>
      <c r="B133" s="856"/>
      <c r="C133" s="287"/>
      <c r="D133" s="287"/>
      <c r="E133" s="287"/>
      <c r="F133" s="287"/>
      <c r="G133" s="287"/>
      <c r="H133" s="287"/>
      <c r="I133" s="287"/>
      <c r="J133" s="287"/>
      <c r="K133" s="1169"/>
      <c r="L133" s="287"/>
      <c r="M133" s="287"/>
      <c r="N133" s="287"/>
      <c r="O133" s="288"/>
      <c r="P133" s="289"/>
    </row>
    <row r="134" spans="1:16" s="256" customFormat="1" ht="20.25">
      <c r="A134" s="252" t="s">
        <v>356</v>
      </c>
      <c r="B134" s="1110">
        <v>1948.3519999999999</v>
      </c>
      <c r="C134" s="253">
        <v>21899.4406554873</v>
      </c>
      <c r="D134" s="253">
        <v>14864.055921791009</v>
      </c>
      <c r="E134" s="253">
        <v>3596.0714918727904</v>
      </c>
      <c r="F134" s="253">
        <v>434.92192375915636</v>
      </c>
      <c r="G134" s="253">
        <v>100.95668886662506</v>
      </c>
      <c r="H134" s="253">
        <v>19.071074768145934</v>
      </c>
      <c r="I134" s="253">
        <v>47.18239654162424</v>
      </c>
      <c r="J134" s="253">
        <v>696.4094954778877</v>
      </c>
      <c r="K134" s="1154">
        <v>0</v>
      </c>
      <c r="L134" s="253">
        <v>19758.66899307724</v>
      </c>
      <c r="M134" s="253">
        <v>1053.9941790121436</v>
      </c>
      <c r="N134" s="253">
        <v>1086.777483397935</v>
      </c>
      <c r="O134" s="254">
        <v>2140.7716624100785</v>
      </c>
      <c r="P134" s="255"/>
    </row>
    <row r="135" spans="1:16" s="256" customFormat="1" ht="20.25">
      <c r="A135" s="772" t="s">
        <v>319</v>
      </c>
      <c r="B135" s="1133">
        <v>2026.773</v>
      </c>
      <c r="C135" s="275">
        <v>21152</v>
      </c>
      <c r="D135" s="275">
        <v>14271</v>
      </c>
      <c r="E135" s="275">
        <v>3459</v>
      </c>
      <c r="F135" s="275">
        <v>433</v>
      </c>
      <c r="G135" s="275">
        <v>99</v>
      </c>
      <c r="H135" s="275">
        <v>19</v>
      </c>
      <c r="I135" s="275">
        <v>53</v>
      </c>
      <c r="J135" s="275">
        <v>617</v>
      </c>
      <c r="K135" s="1174"/>
      <c r="L135" s="275">
        <v>18951</v>
      </c>
      <c r="M135" s="275">
        <v>1190</v>
      </c>
      <c r="N135" s="275">
        <v>1010</v>
      </c>
      <c r="O135" s="276">
        <v>2200</v>
      </c>
      <c r="P135" s="277"/>
    </row>
    <row r="136" spans="1:16" s="264" customFormat="1" ht="21" thickBot="1">
      <c r="A136" s="260" t="s">
        <v>351</v>
      </c>
      <c r="B136" s="1124">
        <f aca="true" t="shared" si="48" ref="B136:O136">+B134-B135</f>
        <v>-78.42100000000005</v>
      </c>
      <c r="C136" s="278">
        <f t="shared" si="48"/>
        <v>747.4406554872985</v>
      </c>
      <c r="D136" s="278">
        <f t="shared" si="48"/>
        <v>593.0559217910086</v>
      </c>
      <c r="E136" s="278">
        <f t="shared" si="48"/>
        <v>137.07149187279038</v>
      </c>
      <c r="F136" s="278">
        <f t="shared" si="48"/>
        <v>1.921923759156357</v>
      </c>
      <c r="G136" s="278">
        <f t="shared" si="48"/>
        <v>1.9566888666250577</v>
      </c>
      <c r="H136" s="278">
        <f t="shared" si="48"/>
        <v>0.07107476814593383</v>
      </c>
      <c r="I136" s="278">
        <f t="shared" si="48"/>
        <v>-5.817603458375757</v>
      </c>
      <c r="J136" s="278">
        <f t="shared" si="48"/>
        <v>79.40949547788773</v>
      </c>
      <c r="K136" s="1166"/>
      <c r="L136" s="278">
        <f t="shared" si="48"/>
        <v>807.6689930772409</v>
      </c>
      <c r="M136" s="278">
        <f t="shared" si="48"/>
        <v>-136.0058209878564</v>
      </c>
      <c r="N136" s="278">
        <f t="shared" si="48"/>
        <v>76.77748339793493</v>
      </c>
      <c r="O136" s="279">
        <f t="shared" si="48"/>
        <v>-59.228337589921466</v>
      </c>
      <c r="P136" s="280"/>
    </row>
    <row r="137" spans="1:16" s="264" customFormat="1" ht="21" thickBot="1">
      <c r="A137" s="265" t="s">
        <v>354</v>
      </c>
      <c r="B137" s="862">
        <f aca="true" t="shared" si="49" ref="B137:O137">+B134/B135*100</f>
        <v>96.13074577172678</v>
      </c>
      <c r="C137" s="281">
        <f t="shared" si="49"/>
        <v>103.53366421845355</v>
      </c>
      <c r="D137" s="281">
        <f t="shared" si="49"/>
        <v>104.15567179448537</v>
      </c>
      <c r="E137" s="281">
        <f t="shared" si="49"/>
        <v>103.96274911456462</v>
      </c>
      <c r="F137" s="281">
        <f t="shared" si="49"/>
        <v>100.4438623000361</v>
      </c>
      <c r="G137" s="281">
        <f t="shared" si="49"/>
        <v>101.97645340063137</v>
      </c>
      <c r="H137" s="281">
        <f t="shared" si="49"/>
        <v>100.37407772708387</v>
      </c>
      <c r="I137" s="281">
        <f t="shared" si="49"/>
        <v>89.02338970117782</v>
      </c>
      <c r="J137" s="281">
        <f t="shared" si="49"/>
        <v>112.87025858636754</v>
      </c>
      <c r="K137" s="1167"/>
      <c r="L137" s="281">
        <f t="shared" si="49"/>
        <v>104.2618806030143</v>
      </c>
      <c r="M137" s="281">
        <f t="shared" si="49"/>
        <v>88.57093941278518</v>
      </c>
      <c r="N137" s="281">
        <f t="shared" si="49"/>
        <v>107.60173102949851</v>
      </c>
      <c r="O137" s="282">
        <f t="shared" si="49"/>
        <v>97.30780283682175</v>
      </c>
      <c r="P137" s="283"/>
    </row>
    <row r="138" spans="1:16" s="746" customFormat="1" ht="34.5" thickBot="1">
      <c r="A138" s="743" t="s">
        <v>241</v>
      </c>
      <c r="B138" s="1127"/>
      <c r="C138" s="760"/>
      <c r="D138" s="760"/>
      <c r="E138" s="760"/>
      <c r="F138" s="760"/>
      <c r="G138" s="760"/>
      <c r="H138" s="760"/>
      <c r="I138" s="760"/>
      <c r="J138" s="760"/>
      <c r="K138" s="1170"/>
      <c r="L138" s="760"/>
      <c r="M138" s="760"/>
      <c r="N138" s="760"/>
      <c r="O138" s="761"/>
      <c r="P138" s="762"/>
    </row>
    <row r="139" spans="1:16" s="750" customFormat="1" ht="20.25">
      <c r="A139" s="252" t="s">
        <v>356</v>
      </c>
      <c r="B139" s="1128">
        <v>35.827</v>
      </c>
      <c r="C139" s="747">
        <v>24557.87767140239</v>
      </c>
      <c r="D139" s="747">
        <v>14032.801146249107</v>
      </c>
      <c r="E139" s="747">
        <v>4363.103711353634</v>
      </c>
      <c r="F139" s="747">
        <v>808.9825178403626</v>
      </c>
      <c r="G139" s="747">
        <v>752.6260455336292</v>
      </c>
      <c r="H139" s="747">
        <v>0</v>
      </c>
      <c r="I139" s="747">
        <v>91.52780491435696</v>
      </c>
      <c r="J139" s="747">
        <v>1659.2676845209849</v>
      </c>
      <c r="K139" s="1161">
        <v>0</v>
      </c>
      <c r="L139" s="747">
        <v>21708.308910412074</v>
      </c>
      <c r="M139" s="747">
        <v>930.8017230952448</v>
      </c>
      <c r="N139" s="747">
        <v>1918.76703789507</v>
      </c>
      <c r="O139" s="748">
        <v>2849.5687609903143</v>
      </c>
      <c r="P139" s="749"/>
    </row>
    <row r="140" spans="1:16" s="750" customFormat="1" ht="20.25">
      <c r="A140" s="772" t="s">
        <v>319</v>
      </c>
      <c r="B140" s="1129">
        <v>35.698</v>
      </c>
      <c r="C140" s="763">
        <v>22814</v>
      </c>
      <c r="D140" s="763">
        <v>12940</v>
      </c>
      <c r="E140" s="763">
        <v>4091</v>
      </c>
      <c r="F140" s="763">
        <v>775</v>
      </c>
      <c r="G140" s="763">
        <v>723</v>
      </c>
      <c r="H140" s="763">
        <v>14</v>
      </c>
      <c r="I140" s="763">
        <v>70</v>
      </c>
      <c r="J140" s="763">
        <v>1641</v>
      </c>
      <c r="K140" s="1171"/>
      <c r="L140" s="763">
        <v>20255</v>
      </c>
      <c r="M140" s="763">
        <v>1249</v>
      </c>
      <c r="N140" s="763">
        <v>1309</v>
      </c>
      <c r="O140" s="764">
        <v>2559</v>
      </c>
      <c r="P140" s="765"/>
    </row>
    <row r="141" spans="1:16" s="757" customFormat="1" ht="21" thickBot="1">
      <c r="A141" s="260" t="s">
        <v>351</v>
      </c>
      <c r="B141" s="1130">
        <f aca="true" t="shared" si="50" ref="B141:O141">+B139-B140</f>
        <v>0.12899999999999778</v>
      </c>
      <c r="C141" s="766">
        <f t="shared" si="50"/>
        <v>1743.8776714023916</v>
      </c>
      <c r="D141" s="766">
        <f t="shared" si="50"/>
        <v>1092.8011462491068</v>
      </c>
      <c r="E141" s="766">
        <f t="shared" si="50"/>
        <v>272.103711353634</v>
      </c>
      <c r="F141" s="766">
        <f t="shared" si="50"/>
        <v>33.98251784036256</v>
      </c>
      <c r="G141" s="766">
        <f t="shared" si="50"/>
        <v>29.626045533629167</v>
      </c>
      <c r="H141" s="766">
        <f t="shared" si="50"/>
        <v>-14</v>
      </c>
      <c r="I141" s="766">
        <f t="shared" si="50"/>
        <v>21.527804914356963</v>
      </c>
      <c r="J141" s="766">
        <f t="shared" si="50"/>
        <v>18.267684520984858</v>
      </c>
      <c r="K141" s="1172"/>
      <c r="L141" s="766">
        <f t="shared" si="50"/>
        <v>1453.3089104120736</v>
      </c>
      <c r="M141" s="766">
        <f t="shared" si="50"/>
        <v>-318.1982769047552</v>
      </c>
      <c r="N141" s="766">
        <f t="shared" si="50"/>
        <v>609.76703789507</v>
      </c>
      <c r="O141" s="767">
        <f t="shared" si="50"/>
        <v>290.56876099031433</v>
      </c>
      <c r="P141" s="768"/>
    </row>
    <row r="142" spans="1:16" s="757" customFormat="1" ht="21" thickBot="1">
      <c r="A142" s="265" t="s">
        <v>354</v>
      </c>
      <c r="B142" s="1131">
        <f aca="true" t="shared" si="51" ref="B142:O142">+B139/B140*100</f>
        <v>100.36136478234074</v>
      </c>
      <c r="C142" s="769">
        <f t="shared" si="51"/>
        <v>107.6438926597808</v>
      </c>
      <c r="D142" s="769">
        <f t="shared" si="51"/>
        <v>108.44514023376435</v>
      </c>
      <c r="E142" s="769">
        <f t="shared" si="51"/>
        <v>106.65127624917218</v>
      </c>
      <c r="F142" s="769">
        <f t="shared" si="51"/>
        <v>104.38484101165967</v>
      </c>
      <c r="G142" s="769">
        <f t="shared" si="51"/>
        <v>104.09765498390445</v>
      </c>
      <c r="H142" s="769">
        <f t="shared" si="51"/>
        <v>0</v>
      </c>
      <c r="I142" s="769">
        <f t="shared" si="51"/>
        <v>130.75400702050993</v>
      </c>
      <c r="J142" s="769">
        <f t="shared" si="51"/>
        <v>101.11320441931657</v>
      </c>
      <c r="K142" s="1173"/>
      <c r="L142" s="769">
        <f t="shared" si="51"/>
        <v>107.17506250512008</v>
      </c>
      <c r="M142" s="769">
        <f t="shared" si="51"/>
        <v>74.52375685310206</v>
      </c>
      <c r="N142" s="769">
        <f t="shared" si="51"/>
        <v>146.58266141291597</v>
      </c>
      <c r="O142" s="770">
        <f t="shared" si="51"/>
        <v>111.35477768621784</v>
      </c>
      <c r="P142" s="771"/>
    </row>
    <row r="143" spans="1:16" s="274" customFormat="1" ht="34.5" thickBot="1">
      <c r="A143" s="268" t="s">
        <v>242</v>
      </c>
      <c r="B143" s="856"/>
      <c r="C143" s="287"/>
      <c r="D143" s="287"/>
      <c r="E143" s="287"/>
      <c r="F143" s="287"/>
      <c r="G143" s="287"/>
      <c r="H143" s="287"/>
      <c r="I143" s="287"/>
      <c r="J143" s="287"/>
      <c r="K143" s="1169"/>
      <c r="L143" s="287"/>
      <c r="M143" s="287"/>
      <c r="N143" s="287"/>
      <c r="O143" s="288"/>
      <c r="P143" s="289"/>
    </row>
    <row r="144" spans="1:16" s="256" customFormat="1" ht="20.25">
      <c r="A144" s="252" t="s">
        <v>356</v>
      </c>
      <c r="B144" s="1110">
        <v>1950.2549999999992</v>
      </c>
      <c r="C144" s="253">
        <v>23971.02109724113</v>
      </c>
      <c r="D144" s="253">
        <v>14231.289284392735</v>
      </c>
      <c r="E144" s="253">
        <v>3723.258326047963</v>
      </c>
      <c r="F144" s="253">
        <v>544.7203912650741</v>
      </c>
      <c r="G144" s="253">
        <v>717.4360532340646</v>
      </c>
      <c r="H144" s="253">
        <v>142.51614959753132</v>
      </c>
      <c r="I144" s="253">
        <v>108.54435274703394</v>
      </c>
      <c r="J144" s="253">
        <v>1748.0527332750507</v>
      </c>
      <c r="K144" s="1154">
        <v>0</v>
      </c>
      <c r="L144" s="253">
        <v>21215.817290559455</v>
      </c>
      <c r="M144" s="253">
        <v>1053.3630217586935</v>
      </c>
      <c r="N144" s="253">
        <v>1701.8407849229982</v>
      </c>
      <c r="O144" s="254">
        <v>2755.203806681692</v>
      </c>
      <c r="P144" s="255"/>
    </row>
    <row r="145" spans="1:16" s="256" customFormat="1" ht="20.25">
      <c r="A145" s="772" t="s">
        <v>319</v>
      </c>
      <c r="B145" s="1133">
        <v>1970.168</v>
      </c>
      <c r="C145" s="275">
        <v>22504</v>
      </c>
      <c r="D145" s="275">
        <v>13394</v>
      </c>
      <c r="E145" s="275">
        <v>3591</v>
      </c>
      <c r="F145" s="275">
        <v>528</v>
      </c>
      <c r="G145" s="275">
        <v>712</v>
      </c>
      <c r="H145" s="275">
        <v>141</v>
      </c>
      <c r="I145" s="275">
        <v>102</v>
      </c>
      <c r="J145" s="275">
        <v>1674</v>
      </c>
      <c r="K145" s="1174"/>
      <c r="L145" s="275">
        <v>20143</v>
      </c>
      <c r="M145" s="275">
        <v>1176</v>
      </c>
      <c r="N145" s="275">
        <v>1185</v>
      </c>
      <c r="O145" s="276">
        <v>2361</v>
      </c>
      <c r="P145" s="277"/>
    </row>
    <row r="146" spans="1:16" s="264" customFormat="1" ht="21" thickBot="1">
      <c r="A146" s="260" t="s">
        <v>351</v>
      </c>
      <c r="B146" s="1130">
        <f aca="true" t="shared" si="52" ref="B146:O146">+B144-B145</f>
        <v>-19.913000000000693</v>
      </c>
      <c r="C146" s="278">
        <f t="shared" si="52"/>
        <v>1467.0210972411296</v>
      </c>
      <c r="D146" s="278">
        <f t="shared" si="52"/>
        <v>837.2892843927348</v>
      </c>
      <c r="E146" s="278">
        <f t="shared" si="52"/>
        <v>132.25832604796278</v>
      </c>
      <c r="F146" s="278">
        <f t="shared" si="52"/>
        <v>16.720391265074113</v>
      </c>
      <c r="G146" s="278">
        <f t="shared" si="52"/>
        <v>5.436053234064616</v>
      </c>
      <c r="H146" s="278">
        <f t="shared" si="52"/>
        <v>1.5161495975313244</v>
      </c>
      <c r="I146" s="278">
        <f t="shared" si="52"/>
        <v>6.54435274703394</v>
      </c>
      <c r="J146" s="278">
        <f t="shared" si="52"/>
        <v>74.05273327505074</v>
      </c>
      <c r="K146" s="1166"/>
      <c r="L146" s="278">
        <f t="shared" si="52"/>
        <v>1072.8172905594547</v>
      </c>
      <c r="M146" s="278">
        <f t="shared" si="52"/>
        <v>-122.63697824130645</v>
      </c>
      <c r="N146" s="278">
        <f t="shared" si="52"/>
        <v>516.8407849229982</v>
      </c>
      <c r="O146" s="279">
        <f t="shared" si="52"/>
        <v>394.2038066816922</v>
      </c>
      <c r="P146" s="280"/>
    </row>
    <row r="147" spans="1:16" s="264" customFormat="1" ht="21" thickBot="1">
      <c r="A147" s="265" t="s">
        <v>354</v>
      </c>
      <c r="B147" s="862">
        <f aca="true" t="shared" si="53" ref="B147:O147">+B144/B145*100</f>
        <v>98.98927401115029</v>
      </c>
      <c r="C147" s="281">
        <f t="shared" si="53"/>
        <v>106.51893484376613</v>
      </c>
      <c r="D147" s="281">
        <f t="shared" si="53"/>
        <v>106.2512265521333</v>
      </c>
      <c r="E147" s="281">
        <f t="shared" si="53"/>
        <v>103.68305001525933</v>
      </c>
      <c r="F147" s="281">
        <f t="shared" si="53"/>
        <v>103.1667407699004</v>
      </c>
      <c r="G147" s="281">
        <f t="shared" si="53"/>
        <v>100.76349062276189</v>
      </c>
      <c r="H147" s="281">
        <f t="shared" si="53"/>
        <v>101.0752834025045</v>
      </c>
      <c r="I147" s="281">
        <f t="shared" si="53"/>
        <v>106.41603210493524</v>
      </c>
      <c r="J147" s="281">
        <f t="shared" si="53"/>
        <v>104.42369971774497</v>
      </c>
      <c r="K147" s="1167"/>
      <c r="L147" s="281">
        <f t="shared" si="53"/>
        <v>105.32600551337663</v>
      </c>
      <c r="M147" s="281">
        <f t="shared" si="53"/>
        <v>89.57168552369843</v>
      </c>
      <c r="N147" s="281">
        <f t="shared" si="53"/>
        <v>143.6152561116454</v>
      </c>
      <c r="O147" s="282">
        <f t="shared" si="53"/>
        <v>116.69647635246471</v>
      </c>
      <c r="P147" s="283"/>
    </row>
    <row r="148" spans="1:16" s="274" customFormat="1" ht="34.5" hidden="1" thickBot="1">
      <c r="A148" s="570" t="s">
        <v>108</v>
      </c>
      <c r="B148" s="856"/>
      <c r="C148" s="591"/>
      <c r="D148" s="591"/>
      <c r="E148" s="591"/>
      <c r="F148" s="591"/>
      <c r="G148" s="591"/>
      <c r="H148" s="591"/>
      <c r="I148" s="591"/>
      <c r="J148" s="591"/>
      <c r="K148" s="1169"/>
      <c r="L148" s="591"/>
      <c r="M148" s="591"/>
      <c r="N148" s="591"/>
      <c r="O148" s="592"/>
      <c r="P148" s="593"/>
    </row>
    <row r="149" spans="1:16" s="256" customFormat="1" ht="21" hidden="1" thickBot="1">
      <c r="A149" s="574" t="s">
        <v>207</v>
      </c>
      <c r="B149" s="1110"/>
      <c r="C149" s="575"/>
      <c r="D149" s="575"/>
      <c r="E149" s="575"/>
      <c r="F149" s="575"/>
      <c r="G149" s="575"/>
      <c r="H149" s="575"/>
      <c r="I149" s="575"/>
      <c r="J149" s="575"/>
      <c r="K149" s="1154"/>
      <c r="L149" s="575"/>
      <c r="M149" s="575"/>
      <c r="N149" s="575"/>
      <c r="O149" s="576"/>
      <c r="P149" s="577">
        <v>9.4</v>
      </c>
    </row>
    <row r="150" spans="1:16" s="256" customFormat="1" ht="21" hidden="1" thickBot="1">
      <c r="A150" s="594" t="s">
        <v>207</v>
      </c>
      <c r="B150" s="1133"/>
      <c r="C150" s="595"/>
      <c r="D150" s="595"/>
      <c r="E150" s="595"/>
      <c r="F150" s="595"/>
      <c r="G150" s="595"/>
      <c r="H150" s="595"/>
      <c r="I150" s="595"/>
      <c r="J150" s="595"/>
      <c r="K150" s="1174"/>
      <c r="L150" s="595"/>
      <c r="M150" s="595"/>
      <c r="N150" s="595"/>
      <c r="O150" s="596"/>
      <c r="P150" s="597">
        <v>9.4</v>
      </c>
    </row>
    <row r="151" spans="1:16" s="264" customFormat="1" ht="21" hidden="1" thickBot="1">
      <c r="A151" s="583" t="s">
        <v>205</v>
      </c>
      <c r="B151" s="1124">
        <f aca="true" t="shared" si="54" ref="B151:O151">+B149-B150</f>
        <v>0</v>
      </c>
      <c r="C151" s="598">
        <f t="shared" si="54"/>
        <v>0</v>
      </c>
      <c r="D151" s="598">
        <f t="shared" si="54"/>
        <v>0</v>
      </c>
      <c r="E151" s="598">
        <f t="shared" si="54"/>
        <v>0</v>
      </c>
      <c r="F151" s="598">
        <f t="shared" si="54"/>
        <v>0</v>
      </c>
      <c r="G151" s="598">
        <f t="shared" si="54"/>
        <v>0</v>
      </c>
      <c r="H151" s="598">
        <f t="shared" si="54"/>
        <v>0</v>
      </c>
      <c r="I151" s="598">
        <f t="shared" si="54"/>
        <v>0</v>
      </c>
      <c r="J151" s="598">
        <f t="shared" si="54"/>
        <v>0</v>
      </c>
      <c r="K151" s="1166"/>
      <c r="L151" s="598">
        <f t="shared" si="54"/>
        <v>0</v>
      </c>
      <c r="M151" s="598">
        <f t="shared" si="54"/>
        <v>0</v>
      </c>
      <c r="N151" s="598">
        <f t="shared" si="54"/>
        <v>0</v>
      </c>
      <c r="O151" s="599">
        <f t="shared" si="54"/>
        <v>0</v>
      </c>
      <c r="P151" s="600"/>
    </row>
    <row r="152" spans="1:16" s="264" customFormat="1" ht="21" hidden="1" thickBot="1">
      <c r="A152" s="588" t="s">
        <v>206</v>
      </c>
      <c r="B152" s="862" t="e">
        <f aca="true" t="shared" si="55" ref="B152:O152">+B149/B150*100</f>
        <v>#DIV/0!</v>
      </c>
      <c r="C152" s="601" t="e">
        <f t="shared" si="55"/>
        <v>#DIV/0!</v>
      </c>
      <c r="D152" s="601" t="e">
        <f t="shared" si="55"/>
        <v>#DIV/0!</v>
      </c>
      <c r="E152" s="601" t="e">
        <f t="shared" si="55"/>
        <v>#DIV/0!</v>
      </c>
      <c r="F152" s="601" t="e">
        <f t="shared" si="55"/>
        <v>#DIV/0!</v>
      </c>
      <c r="G152" s="601" t="e">
        <f t="shared" si="55"/>
        <v>#DIV/0!</v>
      </c>
      <c r="H152" s="601" t="e">
        <f t="shared" si="55"/>
        <v>#DIV/0!</v>
      </c>
      <c r="I152" s="601" t="e">
        <f t="shared" si="55"/>
        <v>#DIV/0!</v>
      </c>
      <c r="J152" s="601" t="e">
        <f t="shared" si="55"/>
        <v>#DIV/0!</v>
      </c>
      <c r="K152" s="1167"/>
      <c r="L152" s="601" t="e">
        <f t="shared" si="55"/>
        <v>#DIV/0!</v>
      </c>
      <c r="M152" s="601" t="e">
        <f t="shared" si="55"/>
        <v>#DIV/0!</v>
      </c>
      <c r="N152" s="601" t="e">
        <f t="shared" si="55"/>
        <v>#DIV/0!</v>
      </c>
      <c r="O152" s="602" t="e">
        <f t="shared" si="55"/>
        <v>#DIV/0!</v>
      </c>
      <c r="P152" s="603"/>
    </row>
    <row r="153" spans="1:16" s="274" customFormat="1" ht="34.5" thickBot="1">
      <c r="A153" s="743" t="s">
        <v>243</v>
      </c>
      <c r="B153" s="856"/>
      <c r="C153" s="287"/>
      <c r="D153" s="287"/>
      <c r="E153" s="287"/>
      <c r="F153" s="287"/>
      <c r="G153" s="287"/>
      <c r="H153" s="287"/>
      <c r="I153" s="287"/>
      <c r="J153" s="287"/>
      <c r="K153" s="1169"/>
      <c r="L153" s="287"/>
      <c r="M153" s="287"/>
      <c r="N153" s="287"/>
      <c r="O153" s="288"/>
      <c r="P153" s="289"/>
    </row>
    <row r="154" spans="1:16" s="256" customFormat="1" ht="20.25">
      <c r="A154" s="252" t="s">
        <v>356</v>
      </c>
      <c r="B154" s="1110">
        <v>766.0889999999999</v>
      </c>
      <c r="C154" s="253">
        <v>26528.287074565316</v>
      </c>
      <c r="D154" s="253">
        <v>18332.2651371664</v>
      </c>
      <c r="E154" s="253">
        <v>4591.3376252628605</v>
      </c>
      <c r="F154" s="253">
        <v>688.998384434881</v>
      </c>
      <c r="G154" s="253">
        <v>6.381438710123758</v>
      </c>
      <c r="H154" s="253">
        <v>4.719751882614162</v>
      </c>
      <c r="I154" s="253">
        <v>7.236865864584055</v>
      </c>
      <c r="J154" s="253">
        <v>12.52487200138191</v>
      </c>
      <c r="K154" s="1154">
        <v>0</v>
      </c>
      <c r="L154" s="253">
        <v>23643.46407532284</v>
      </c>
      <c r="M154" s="253">
        <v>1592.5260206929834</v>
      </c>
      <c r="N154" s="253">
        <v>1292.2969785494895</v>
      </c>
      <c r="O154" s="254">
        <v>2884.822999242472</v>
      </c>
      <c r="P154" s="255"/>
    </row>
    <row r="155" spans="1:16" s="256" customFormat="1" ht="20.25">
      <c r="A155" s="772" t="s">
        <v>319</v>
      </c>
      <c r="B155" s="1133">
        <v>749.092</v>
      </c>
      <c r="C155" s="275">
        <v>25282</v>
      </c>
      <c r="D155" s="275">
        <v>17344</v>
      </c>
      <c r="E155" s="275">
        <v>4224</v>
      </c>
      <c r="F155" s="275">
        <v>701</v>
      </c>
      <c r="G155" s="275">
        <v>7</v>
      </c>
      <c r="H155" s="275">
        <v>0</v>
      </c>
      <c r="I155" s="275">
        <v>2</v>
      </c>
      <c r="J155" s="275">
        <v>9</v>
      </c>
      <c r="K155" s="1174"/>
      <c r="L155" s="275">
        <v>22286</v>
      </c>
      <c r="M155" s="275">
        <v>1708</v>
      </c>
      <c r="N155" s="275">
        <v>1288</v>
      </c>
      <c r="O155" s="276">
        <v>2996</v>
      </c>
      <c r="P155" s="277"/>
    </row>
    <row r="156" spans="1:16" s="264" customFormat="1" ht="21" thickBot="1">
      <c r="A156" s="260" t="s">
        <v>351</v>
      </c>
      <c r="B156" s="1124">
        <f aca="true" t="shared" si="56" ref="B156:O156">+B154-B155</f>
        <v>16.996999999999957</v>
      </c>
      <c r="C156" s="278">
        <f t="shared" si="56"/>
        <v>1246.2870745653163</v>
      </c>
      <c r="D156" s="278">
        <f t="shared" si="56"/>
        <v>988.2651371663997</v>
      </c>
      <c r="E156" s="278">
        <f t="shared" si="56"/>
        <v>367.33762526286046</v>
      </c>
      <c r="F156" s="278">
        <f t="shared" si="56"/>
        <v>-12.001615565118982</v>
      </c>
      <c r="G156" s="278">
        <f t="shared" si="56"/>
        <v>-0.6185612898762418</v>
      </c>
      <c r="H156" s="278">
        <f t="shared" si="56"/>
        <v>4.719751882614162</v>
      </c>
      <c r="I156" s="278">
        <f t="shared" si="56"/>
        <v>5.236865864584055</v>
      </c>
      <c r="J156" s="278">
        <f t="shared" si="56"/>
        <v>3.52487200138191</v>
      </c>
      <c r="K156" s="1166"/>
      <c r="L156" s="278">
        <f t="shared" si="56"/>
        <v>1357.4640753228414</v>
      </c>
      <c r="M156" s="278">
        <f t="shared" si="56"/>
        <v>-115.47397930701663</v>
      </c>
      <c r="N156" s="278">
        <f t="shared" si="56"/>
        <v>4.296978549489495</v>
      </c>
      <c r="O156" s="279">
        <f t="shared" si="56"/>
        <v>-111.17700075752782</v>
      </c>
      <c r="P156" s="280"/>
    </row>
    <row r="157" spans="1:16" s="264" customFormat="1" ht="21" thickBot="1">
      <c r="A157" s="265" t="s">
        <v>354</v>
      </c>
      <c r="B157" s="862">
        <f aca="true" t="shared" si="57" ref="B157:O157">+B154/B155*100</f>
        <v>102.2690136859024</v>
      </c>
      <c r="C157" s="281">
        <f t="shared" si="57"/>
        <v>104.92954305262762</v>
      </c>
      <c r="D157" s="281">
        <f t="shared" si="57"/>
        <v>105.69802316170664</v>
      </c>
      <c r="E157" s="281">
        <f t="shared" si="57"/>
        <v>108.69643999201848</v>
      </c>
      <c r="F157" s="281">
        <f t="shared" si="57"/>
        <v>98.28792930597446</v>
      </c>
      <c r="G157" s="281">
        <f t="shared" si="57"/>
        <v>91.16341014462512</v>
      </c>
      <c r="H157" s="281" t="e">
        <f t="shared" si="57"/>
        <v>#DIV/0!</v>
      </c>
      <c r="I157" s="281">
        <f t="shared" si="57"/>
        <v>361.84329322920274</v>
      </c>
      <c r="J157" s="281">
        <f t="shared" si="57"/>
        <v>139.165244459799</v>
      </c>
      <c r="K157" s="1167"/>
      <c r="L157" s="281">
        <f t="shared" si="57"/>
        <v>106.09110686225812</v>
      </c>
      <c r="M157" s="281">
        <f t="shared" si="57"/>
        <v>93.23922837780934</v>
      </c>
      <c r="N157" s="281">
        <f t="shared" si="57"/>
        <v>100.33361634701006</v>
      </c>
      <c r="O157" s="282">
        <f t="shared" si="57"/>
        <v>96.28915217765261</v>
      </c>
      <c r="P157" s="283"/>
    </row>
    <row r="158" spans="1:16" s="746" customFormat="1" ht="34.5" hidden="1" thickBot="1">
      <c r="A158" s="743" t="s">
        <v>341</v>
      </c>
      <c r="B158" s="1127"/>
      <c r="C158" s="760"/>
      <c r="D158" s="760"/>
      <c r="E158" s="760"/>
      <c r="F158" s="760"/>
      <c r="G158" s="760"/>
      <c r="H158" s="760"/>
      <c r="I158" s="760"/>
      <c r="J158" s="760"/>
      <c r="K158" s="1170"/>
      <c r="L158" s="760"/>
      <c r="M158" s="760"/>
      <c r="N158" s="760"/>
      <c r="O158" s="761"/>
      <c r="P158" s="762"/>
    </row>
    <row r="159" spans="1:16" s="750" customFormat="1" ht="20.25" hidden="1">
      <c r="A159" s="252" t="s">
        <v>356</v>
      </c>
      <c r="B159" s="1128">
        <v>0</v>
      </c>
      <c r="C159" s="747">
        <v>0</v>
      </c>
      <c r="D159" s="747">
        <v>0</v>
      </c>
      <c r="E159" s="747">
        <v>0</v>
      </c>
      <c r="F159" s="747">
        <v>0</v>
      </c>
      <c r="G159" s="747">
        <v>0</v>
      </c>
      <c r="H159" s="747">
        <v>0</v>
      </c>
      <c r="I159" s="747">
        <v>0</v>
      </c>
      <c r="J159" s="747">
        <v>0</v>
      </c>
      <c r="K159" s="1161">
        <v>0</v>
      </c>
      <c r="L159" s="747">
        <v>0</v>
      </c>
      <c r="M159" s="747">
        <v>0</v>
      </c>
      <c r="N159" s="747">
        <v>0</v>
      </c>
      <c r="O159" s="748">
        <v>0</v>
      </c>
      <c r="P159" s="749"/>
    </row>
    <row r="160" spans="1:16" s="750" customFormat="1" ht="20.25" hidden="1">
      <c r="A160" s="772" t="s">
        <v>319</v>
      </c>
      <c r="B160" s="1129">
        <v>0</v>
      </c>
      <c r="C160" s="763">
        <v>0</v>
      </c>
      <c r="D160" s="763">
        <v>0</v>
      </c>
      <c r="E160" s="763">
        <v>0</v>
      </c>
      <c r="F160" s="763">
        <v>0</v>
      </c>
      <c r="G160" s="763">
        <v>0</v>
      </c>
      <c r="H160" s="763">
        <v>0</v>
      </c>
      <c r="I160" s="763">
        <v>0</v>
      </c>
      <c r="J160" s="763">
        <v>0</v>
      </c>
      <c r="K160" s="1171"/>
      <c r="L160" s="763">
        <v>0</v>
      </c>
      <c r="M160" s="763">
        <v>0</v>
      </c>
      <c r="N160" s="763">
        <v>0</v>
      </c>
      <c r="O160" s="764">
        <v>0</v>
      </c>
      <c r="P160" s="765"/>
    </row>
    <row r="161" spans="1:16" s="757" customFormat="1" ht="21" hidden="1" thickBot="1">
      <c r="A161" s="260" t="s">
        <v>351</v>
      </c>
      <c r="B161" s="1130">
        <f aca="true" t="shared" si="58" ref="B161:O161">+B159-B160</f>
        <v>0</v>
      </c>
      <c r="C161" s="766">
        <f t="shared" si="58"/>
        <v>0</v>
      </c>
      <c r="D161" s="766">
        <f t="shared" si="58"/>
        <v>0</v>
      </c>
      <c r="E161" s="766">
        <f t="shared" si="58"/>
        <v>0</v>
      </c>
      <c r="F161" s="766">
        <f t="shared" si="58"/>
        <v>0</v>
      </c>
      <c r="G161" s="766">
        <f t="shared" si="58"/>
        <v>0</v>
      </c>
      <c r="H161" s="766">
        <f t="shared" si="58"/>
        <v>0</v>
      </c>
      <c r="I161" s="766">
        <f t="shared" si="58"/>
        <v>0</v>
      </c>
      <c r="J161" s="766">
        <f t="shared" si="58"/>
        <v>0</v>
      </c>
      <c r="K161" s="1172"/>
      <c r="L161" s="766">
        <f t="shared" si="58"/>
        <v>0</v>
      </c>
      <c r="M161" s="766">
        <f t="shared" si="58"/>
        <v>0</v>
      </c>
      <c r="N161" s="766">
        <f t="shared" si="58"/>
        <v>0</v>
      </c>
      <c r="O161" s="767">
        <f t="shared" si="58"/>
        <v>0</v>
      </c>
      <c r="P161" s="768"/>
    </row>
    <row r="162" spans="1:16" s="757" customFormat="1" ht="21" hidden="1" thickBot="1">
      <c r="A162" s="265" t="s">
        <v>354</v>
      </c>
      <c r="B162" s="1131" t="e">
        <f aca="true" t="shared" si="59" ref="B162:O162">+B159/B160*100</f>
        <v>#DIV/0!</v>
      </c>
      <c r="C162" s="769" t="e">
        <f t="shared" si="59"/>
        <v>#DIV/0!</v>
      </c>
      <c r="D162" s="769" t="e">
        <f t="shared" si="59"/>
        <v>#DIV/0!</v>
      </c>
      <c r="E162" s="769" t="e">
        <f t="shared" si="59"/>
        <v>#DIV/0!</v>
      </c>
      <c r="F162" s="769" t="e">
        <f t="shared" si="59"/>
        <v>#DIV/0!</v>
      </c>
      <c r="G162" s="769" t="e">
        <f t="shared" si="59"/>
        <v>#DIV/0!</v>
      </c>
      <c r="H162" s="769" t="e">
        <f t="shared" si="59"/>
        <v>#DIV/0!</v>
      </c>
      <c r="I162" s="769" t="e">
        <f t="shared" si="59"/>
        <v>#DIV/0!</v>
      </c>
      <c r="J162" s="769" t="e">
        <f t="shared" si="59"/>
        <v>#DIV/0!</v>
      </c>
      <c r="K162" s="1173"/>
      <c r="L162" s="769" t="e">
        <f t="shared" si="59"/>
        <v>#DIV/0!</v>
      </c>
      <c r="M162" s="769" t="e">
        <f t="shared" si="59"/>
        <v>#DIV/0!</v>
      </c>
      <c r="N162" s="769" t="e">
        <f t="shared" si="59"/>
        <v>#DIV/0!</v>
      </c>
      <c r="O162" s="770" t="e">
        <f t="shared" si="59"/>
        <v>#DIV/0!</v>
      </c>
      <c r="P162" s="771"/>
    </row>
    <row r="163" spans="1:16" s="274" customFormat="1" ht="34.5" hidden="1" thickBot="1">
      <c r="A163" s="570" t="s">
        <v>109</v>
      </c>
      <c r="B163" s="856"/>
      <c r="C163" s="591"/>
      <c r="D163" s="591"/>
      <c r="E163" s="591"/>
      <c r="F163" s="591"/>
      <c r="G163" s="591"/>
      <c r="H163" s="591"/>
      <c r="I163" s="591"/>
      <c r="J163" s="591"/>
      <c r="K163" s="591"/>
      <c r="L163" s="591"/>
      <c r="M163" s="591"/>
      <c r="N163" s="591"/>
      <c r="O163" s="592"/>
      <c r="P163" s="593"/>
    </row>
    <row r="164" spans="1:16" s="256" customFormat="1" ht="21" hidden="1" thickBot="1">
      <c r="A164" s="574" t="s">
        <v>207</v>
      </c>
      <c r="B164" s="1110"/>
      <c r="C164" s="575"/>
      <c r="D164" s="575"/>
      <c r="E164" s="575"/>
      <c r="F164" s="575"/>
      <c r="G164" s="575"/>
      <c r="H164" s="575"/>
      <c r="I164" s="575"/>
      <c r="J164" s="575"/>
      <c r="K164" s="575"/>
      <c r="L164" s="575"/>
      <c r="M164" s="575"/>
      <c r="N164" s="575"/>
      <c r="O164" s="576"/>
      <c r="P164" s="577">
        <v>0</v>
      </c>
    </row>
    <row r="165" spans="1:16" s="256" customFormat="1" ht="21" hidden="1" thickBot="1">
      <c r="A165" s="594" t="s">
        <v>207</v>
      </c>
      <c r="B165" s="1133"/>
      <c r="C165" s="595"/>
      <c r="D165" s="595"/>
      <c r="E165" s="595"/>
      <c r="F165" s="595"/>
      <c r="G165" s="595"/>
      <c r="H165" s="595"/>
      <c r="I165" s="595"/>
      <c r="J165" s="595"/>
      <c r="K165" s="595"/>
      <c r="L165" s="595"/>
      <c r="M165" s="595"/>
      <c r="N165" s="595"/>
      <c r="O165" s="596"/>
      <c r="P165" s="597">
        <v>0</v>
      </c>
    </row>
    <row r="166" spans="1:16" s="264" customFormat="1" ht="21" hidden="1" thickBot="1">
      <c r="A166" s="583" t="s">
        <v>205</v>
      </c>
      <c r="B166" s="1124">
        <f aca="true" t="shared" si="60" ref="B166:O166">+B164-B165</f>
        <v>0</v>
      </c>
      <c r="C166" s="598">
        <f t="shared" si="60"/>
        <v>0</v>
      </c>
      <c r="D166" s="598">
        <f t="shared" si="60"/>
        <v>0</v>
      </c>
      <c r="E166" s="598">
        <f t="shared" si="60"/>
        <v>0</v>
      </c>
      <c r="F166" s="598">
        <f t="shared" si="60"/>
        <v>0</v>
      </c>
      <c r="G166" s="598">
        <f t="shared" si="60"/>
        <v>0</v>
      </c>
      <c r="H166" s="598">
        <f t="shared" si="60"/>
        <v>0</v>
      </c>
      <c r="I166" s="598">
        <f t="shared" si="60"/>
        <v>0</v>
      </c>
      <c r="J166" s="598">
        <f t="shared" si="60"/>
        <v>0</v>
      </c>
      <c r="K166" s="598"/>
      <c r="L166" s="598">
        <f t="shared" si="60"/>
        <v>0</v>
      </c>
      <c r="M166" s="598">
        <f t="shared" si="60"/>
        <v>0</v>
      </c>
      <c r="N166" s="598">
        <f t="shared" si="60"/>
        <v>0</v>
      </c>
      <c r="O166" s="599">
        <f t="shared" si="60"/>
        <v>0</v>
      </c>
      <c r="P166" s="600"/>
    </row>
    <row r="167" spans="1:16" s="264" customFormat="1" ht="21" hidden="1" thickBot="1">
      <c r="A167" s="588" t="s">
        <v>206</v>
      </c>
      <c r="B167" s="862" t="e">
        <f aca="true" t="shared" si="61" ref="B167:O167">+B164/B165*100</f>
        <v>#DIV/0!</v>
      </c>
      <c r="C167" s="601" t="e">
        <f t="shared" si="61"/>
        <v>#DIV/0!</v>
      </c>
      <c r="D167" s="601" t="e">
        <f t="shared" si="61"/>
        <v>#DIV/0!</v>
      </c>
      <c r="E167" s="601" t="e">
        <f t="shared" si="61"/>
        <v>#DIV/0!</v>
      </c>
      <c r="F167" s="601" t="e">
        <f t="shared" si="61"/>
        <v>#DIV/0!</v>
      </c>
      <c r="G167" s="601" t="e">
        <f t="shared" si="61"/>
        <v>#DIV/0!</v>
      </c>
      <c r="H167" s="601" t="e">
        <f t="shared" si="61"/>
        <v>#DIV/0!</v>
      </c>
      <c r="I167" s="601" t="e">
        <f t="shared" si="61"/>
        <v>#DIV/0!</v>
      </c>
      <c r="J167" s="601" t="e">
        <f t="shared" si="61"/>
        <v>#DIV/0!</v>
      </c>
      <c r="K167" s="601"/>
      <c r="L167" s="601" t="e">
        <f t="shared" si="61"/>
        <v>#DIV/0!</v>
      </c>
      <c r="M167" s="601" t="e">
        <f t="shared" si="61"/>
        <v>#DIV/0!</v>
      </c>
      <c r="N167" s="601" t="e">
        <f t="shared" si="61"/>
        <v>#DIV/0!</v>
      </c>
      <c r="O167" s="602" t="e">
        <f t="shared" si="61"/>
        <v>#DIV/0!</v>
      </c>
      <c r="P167" s="603"/>
    </row>
    <row r="168" spans="1:16" s="274" customFormat="1" ht="34.5" hidden="1" thickBot="1">
      <c r="A168" s="570" t="s">
        <v>110</v>
      </c>
      <c r="B168" s="856"/>
      <c r="C168" s="591"/>
      <c r="D168" s="591"/>
      <c r="E168" s="591"/>
      <c r="F168" s="591"/>
      <c r="G168" s="591"/>
      <c r="H168" s="591"/>
      <c r="I168" s="591"/>
      <c r="J168" s="591"/>
      <c r="K168" s="591"/>
      <c r="L168" s="591"/>
      <c r="M168" s="591"/>
      <c r="N168" s="591"/>
      <c r="O168" s="592"/>
      <c r="P168" s="593"/>
    </row>
    <row r="169" spans="1:16" s="256" customFormat="1" ht="21" hidden="1" thickBot="1">
      <c r="A169" s="574" t="s">
        <v>207</v>
      </c>
      <c r="B169" s="1110"/>
      <c r="C169" s="575"/>
      <c r="D169" s="575"/>
      <c r="E169" s="575"/>
      <c r="F169" s="575"/>
      <c r="G169" s="575"/>
      <c r="H169" s="575"/>
      <c r="I169" s="575"/>
      <c r="J169" s="575"/>
      <c r="K169" s="575"/>
      <c r="L169" s="575"/>
      <c r="M169" s="575"/>
      <c r="N169" s="575"/>
      <c r="O169" s="576"/>
      <c r="P169" s="577">
        <v>0</v>
      </c>
    </row>
    <row r="170" spans="1:16" s="256" customFormat="1" ht="21" hidden="1" thickBot="1">
      <c r="A170" s="594" t="s">
        <v>207</v>
      </c>
      <c r="B170" s="1133"/>
      <c r="C170" s="595"/>
      <c r="D170" s="595"/>
      <c r="E170" s="595"/>
      <c r="F170" s="595"/>
      <c r="G170" s="595"/>
      <c r="H170" s="595"/>
      <c r="I170" s="595"/>
      <c r="J170" s="595"/>
      <c r="K170" s="595"/>
      <c r="L170" s="595"/>
      <c r="M170" s="595"/>
      <c r="N170" s="595"/>
      <c r="O170" s="596"/>
      <c r="P170" s="597">
        <v>0</v>
      </c>
    </row>
    <row r="171" spans="1:16" s="264" customFormat="1" ht="21" hidden="1" thickBot="1">
      <c r="A171" s="583" t="s">
        <v>205</v>
      </c>
      <c r="B171" s="1124">
        <f aca="true" t="shared" si="62" ref="B171:O171">+B169-B170</f>
        <v>0</v>
      </c>
      <c r="C171" s="598">
        <f t="shared" si="62"/>
        <v>0</v>
      </c>
      <c r="D171" s="598">
        <f t="shared" si="62"/>
        <v>0</v>
      </c>
      <c r="E171" s="598">
        <f t="shared" si="62"/>
        <v>0</v>
      </c>
      <c r="F171" s="598">
        <f t="shared" si="62"/>
        <v>0</v>
      </c>
      <c r="G171" s="598">
        <f t="shared" si="62"/>
        <v>0</v>
      </c>
      <c r="H171" s="598">
        <f t="shared" si="62"/>
        <v>0</v>
      </c>
      <c r="I171" s="598">
        <f t="shared" si="62"/>
        <v>0</v>
      </c>
      <c r="J171" s="598">
        <f t="shared" si="62"/>
        <v>0</v>
      </c>
      <c r="K171" s="598"/>
      <c r="L171" s="598">
        <f t="shared" si="62"/>
        <v>0</v>
      </c>
      <c r="M171" s="598">
        <f t="shared" si="62"/>
        <v>0</v>
      </c>
      <c r="N171" s="598">
        <f t="shared" si="62"/>
        <v>0</v>
      </c>
      <c r="O171" s="599">
        <f t="shared" si="62"/>
        <v>0</v>
      </c>
      <c r="P171" s="600"/>
    </row>
    <row r="172" spans="1:16" s="264" customFormat="1" ht="21" hidden="1" thickBot="1">
      <c r="A172" s="588" t="s">
        <v>206</v>
      </c>
      <c r="B172" s="862" t="e">
        <f aca="true" t="shared" si="63" ref="B172:O172">+B169/B170*100</f>
        <v>#DIV/0!</v>
      </c>
      <c r="C172" s="601" t="e">
        <f t="shared" si="63"/>
        <v>#DIV/0!</v>
      </c>
      <c r="D172" s="601" t="e">
        <f t="shared" si="63"/>
        <v>#DIV/0!</v>
      </c>
      <c r="E172" s="601" t="e">
        <f t="shared" si="63"/>
        <v>#DIV/0!</v>
      </c>
      <c r="F172" s="601" t="e">
        <f t="shared" si="63"/>
        <v>#DIV/0!</v>
      </c>
      <c r="G172" s="601" t="e">
        <f t="shared" si="63"/>
        <v>#DIV/0!</v>
      </c>
      <c r="H172" s="601" t="e">
        <f t="shared" si="63"/>
        <v>#DIV/0!</v>
      </c>
      <c r="I172" s="601" t="e">
        <f t="shared" si="63"/>
        <v>#DIV/0!</v>
      </c>
      <c r="J172" s="601" t="e">
        <f t="shared" si="63"/>
        <v>#DIV/0!</v>
      </c>
      <c r="K172" s="601"/>
      <c r="L172" s="601" t="e">
        <f t="shared" si="63"/>
        <v>#DIV/0!</v>
      </c>
      <c r="M172" s="601" t="e">
        <f t="shared" si="63"/>
        <v>#DIV/0!</v>
      </c>
      <c r="N172" s="601" t="e">
        <f t="shared" si="63"/>
        <v>#DIV/0!</v>
      </c>
      <c r="O172" s="602" t="e">
        <f t="shared" si="63"/>
        <v>#DIV/0!</v>
      </c>
      <c r="P172" s="603"/>
    </row>
    <row r="173" spans="1:16" s="1042" customFormat="1" ht="34.5" hidden="1" thickBot="1">
      <c r="A173" s="1075" t="s">
        <v>111</v>
      </c>
      <c r="B173" s="1060"/>
      <c r="C173" s="1060"/>
      <c r="D173" s="1060"/>
      <c r="E173" s="1060"/>
      <c r="F173" s="1060"/>
      <c r="G173" s="1060"/>
      <c r="H173" s="1060"/>
      <c r="I173" s="1060"/>
      <c r="J173" s="1060"/>
      <c r="K173" s="1060"/>
      <c r="L173" s="1060"/>
      <c r="M173" s="1060"/>
      <c r="N173" s="1060"/>
      <c r="O173" s="1061"/>
      <c r="P173" s="1062"/>
    </row>
    <row r="174" spans="1:16" s="1047" customFormat="1" ht="20.25" hidden="1">
      <c r="A174" s="1043" t="s">
        <v>319</v>
      </c>
      <c r="B174" s="1107">
        <v>0</v>
      </c>
      <c r="C174" s="1044">
        <v>0</v>
      </c>
      <c r="D174" s="1044">
        <v>0</v>
      </c>
      <c r="E174" s="1044">
        <v>0</v>
      </c>
      <c r="F174" s="1044">
        <v>0</v>
      </c>
      <c r="G174" s="1044">
        <v>0</v>
      </c>
      <c r="H174" s="1044">
        <v>0</v>
      </c>
      <c r="I174" s="1044">
        <v>0</v>
      </c>
      <c r="J174" s="1044">
        <v>0</v>
      </c>
      <c r="K174" s="1044"/>
      <c r="L174" s="1044">
        <v>0</v>
      </c>
      <c r="M174" s="1044">
        <v>0</v>
      </c>
      <c r="N174" s="1044">
        <v>0</v>
      </c>
      <c r="O174" s="1045">
        <v>0</v>
      </c>
      <c r="P174" s="1046"/>
    </row>
    <row r="175" spans="1:16" s="1047" customFormat="1" ht="20.25" hidden="1">
      <c r="A175" s="1048" t="s">
        <v>296</v>
      </c>
      <c r="B175" s="1132">
        <v>0</v>
      </c>
      <c r="C175" s="1072">
        <v>0</v>
      </c>
      <c r="D175" s="1072">
        <v>0</v>
      </c>
      <c r="E175" s="1072">
        <v>0</v>
      </c>
      <c r="F175" s="1072">
        <v>0</v>
      </c>
      <c r="G175" s="1072">
        <v>0</v>
      </c>
      <c r="H175" s="1072">
        <v>0</v>
      </c>
      <c r="I175" s="1072">
        <v>0</v>
      </c>
      <c r="J175" s="1072">
        <v>0</v>
      </c>
      <c r="K175" s="1072"/>
      <c r="L175" s="1072">
        <v>0</v>
      </c>
      <c r="M175" s="1072">
        <v>0</v>
      </c>
      <c r="N175" s="1072">
        <v>0</v>
      </c>
      <c r="O175" s="1073">
        <v>0</v>
      </c>
      <c r="P175" s="1074"/>
    </row>
    <row r="176" spans="1:16" s="1056" customFormat="1" ht="21" hidden="1" thickBot="1">
      <c r="A176" s="1052" t="s">
        <v>316</v>
      </c>
      <c r="B176" s="1126">
        <f aca="true" t="shared" si="64" ref="B176:O176">+B174-B175</f>
        <v>0</v>
      </c>
      <c r="C176" s="1063">
        <f t="shared" si="64"/>
        <v>0</v>
      </c>
      <c r="D176" s="1063">
        <f t="shared" si="64"/>
        <v>0</v>
      </c>
      <c r="E176" s="1063">
        <f t="shared" si="64"/>
        <v>0</v>
      </c>
      <c r="F176" s="1063">
        <f t="shared" si="64"/>
        <v>0</v>
      </c>
      <c r="G176" s="1063">
        <f t="shared" si="64"/>
        <v>0</v>
      </c>
      <c r="H176" s="1063">
        <f t="shared" si="64"/>
        <v>0</v>
      </c>
      <c r="I176" s="1063">
        <f t="shared" si="64"/>
        <v>0</v>
      </c>
      <c r="J176" s="1063">
        <f t="shared" si="64"/>
        <v>0</v>
      </c>
      <c r="K176" s="1063"/>
      <c r="L176" s="1063">
        <f t="shared" si="64"/>
        <v>0</v>
      </c>
      <c r="M176" s="1063">
        <f t="shared" si="64"/>
        <v>0</v>
      </c>
      <c r="N176" s="1063">
        <f t="shared" si="64"/>
        <v>0</v>
      </c>
      <c r="O176" s="1064">
        <f t="shared" si="64"/>
        <v>0</v>
      </c>
      <c r="P176" s="1065"/>
    </row>
    <row r="177" spans="1:16" s="1056" customFormat="1" ht="21" hidden="1" thickBot="1">
      <c r="A177" s="1057" t="s">
        <v>317</v>
      </c>
      <c r="B177" s="1066" t="e">
        <f aca="true" t="shared" si="65" ref="B177:O177">+B174/B175*100</f>
        <v>#DIV/0!</v>
      </c>
      <c r="C177" s="1066" t="e">
        <f t="shared" si="65"/>
        <v>#DIV/0!</v>
      </c>
      <c r="D177" s="1066" t="e">
        <f t="shared" si="65"/>
        <v>#DIV/0!</v>
      </c>
      <c r="E177" s="1066" t="e">
        <f t="shared" si="65"/>
        <v>#DIV/0!</v>
      </c>
      <c r="F177" s="1066" t="e">
        <f t="shared" si="65"/>
        <v>#DIV/0!</v>
      </c>
      <c r="G177" s="1066" t="e">
        <f t="shared" si="65"/>
        <v>#DIV/0!</v>
      </c>
      <c r="H177" s="1066" t="e">
        <f t="shared" si="65"/>
        <v>#DIV/0!</v>
      </c>
      <c r="I177" s="1066" t="e">
        <f t="shared" si="65"/>
        <v>#DIV/0!</v>
      </c>
      <c r="J177" s="1066" t="e">
        <f t="shared" si="65"/>
        <v>#DIV/0!</v>
      </c>
      <c r="K177" s="1066"/>
      <c r="L177" s="1066" t="e">
        <f t="shared" si="65"/>
        <v>#DIV/0!</v>
      </c>
      <c r="M177" s="1066" t="e">
        <f t="shared" si="65"/>
        <v>#DIV/0!</v>
      </c>
      <c r="N177" s="1066" t="e">
        <f t="shared" si="65"/>
        <v>#DIV/0!</v>
      </c>
      <c r="O177" s="1067" t="e">
        <f t="shared" si="65"/>
        <v>#DIV/0!</v>
      </c>
      <c r="P177" s="1068"/>
    </row>
    <row r="178" spans="1:16" s="1042" customFormat="1" ht="34.5" hidden="1" thickBot="1">
      <c r="A178" s="1039" t="s">
        <v>112</v>
      </c>
      <c r="B178" s="1060"/>
      <c r="C178" s="1060"/>
      <c r="D178" s="1060"/>
      <c r="E178" s="1060"/>
      <c r="F178" s="1060"/>
      <c r="G178" s="1060"/>
      <c r="H178" s="1060"/>
      <c r="I178" s="1060"/>
      <c r="J178" s="1060"/>
      <c r="K178" s="1060"/>
      <c r="L178" s="1060"/>
      <c r="M178" s="1060"/>
      <c r="N178" s="1060"/>
      <c r="O178" s="1061"/>
      <c r="P178" s="1062"/>
    </row>
    <row r="179" spans="1:16" s="1047" customFormat="1" ht="21" hidden="1" thickBot="1">
      <c r="A179" s="1043" t="s">
        <v>207</v>
      </c>
      <c r="B179" s="1107"/>
      <c r="C179" s="1044"/>
      <c r="D179" s="1044"/>
      <c r="E179" s="1044"/>
      <c r="F179" s="1044"/>
      <c r="G179" s="1044"/>
      <c r="H179" s="1044"/>
      <c r="I179" s="1044"/>
      <c r="J179" s="1044"/>
      <c r="K179" s="1044"/>
      <c r="L179" s="1044"/>
      <c r="M179" s="1044"/>
      <c r="N179" s="1044"/>
      <c r="O179" s="1045"/>
      <c r="P179" s="1046">
        <v>0</v>
      </c>
    </row>
    <row r="180" spans="1:16" s="1047" customFormat="1" ht="21" hidden="1" thickBot="1">
      <c r="A180" s="1077" t="s">
        <v>207</v>
      </c>
      <c r="B180" s="1132"/>
      <c r="C180" s="1072"/>
      <c r="D180" s="1072"/>
      <c r="E180" s="1072"/>
      <c r="F180" s="1072"/>
      <c r="G180" s="1072"/>
      <c r="H180" s="1072"/>
      <c r="I180" s="1072"/>
      <c r="J180" s="1072"/>
      <c r="K180" s="1072"/>
      <c r="L180" s="1072"/>
      <c r="M180" s="1072"/>
      <c r="N180" s="1072"/>
      <c r="O180" s="1073"/>
      <c r="P180" s="1074">
        <v>0</v>
      </c>
    </row>
    <row r="181" spans="1:16" s="1056" customFormat="1" ht="21" hidden="1" thickBot="1">
      <c r="A181" s="1052" t="s">
        <v>205</v>
      </c>
      <c r="B181" s="1126">
        <f aca="true" t="shared" si="66" ref="B181:O181">+B179-B180</f>
        <v>0</v>
      </c>
      <c r="C181" s="1063">
        <f t="shared" si="66"/>
        <v>0</v>
      </c>
      <c r="D181" s="1063">
        <f t="shared" si="66"/>
        <v>0</v>
      </c>
      <c r="E181" s="1063">
        <f t="shared" si="66"/>
        <v>0</v>
      </c>
      <c r="F181" s="1063">
        <f t="shared" si="66"/>
        <v>0</v>
      </c>
      <c r="G181" s="1063">
        <f t="shared" si="66"/>
        <v>0</v>
      </c>
      <c r="H181" s="1063">
        <f t="shared" si="66"/>
        <v>0</v>
      </c>
      <c r="I181" s="1063">
        <f t="shared" si="66"/>
        <v>0</v>
      </c>
      <c r="J181" s="1063">
        <f t="shared" si="66"/>
        <v>0</v>
      </c>
      <c r="K181" s="1063"/>
      <c r="L181" s="1063">
        <f t="shared" si="66"/>
        <v>0</v>
      </c>
      <c r="M181" s="1063">
        <f t="shared" si="66"/>
        <v>0</v>
      </c>
      <c r="N181" s="1063">
        <f t="shared" si="66"/>
        <v>0</v>
      </c>
      <c r="O181" s="1064">
        <f t="shared" si="66"/>
        <v>0</v>
      </c>
      <c r="P181" s="1065"/>
    </row>
    <row r="182" spans="1:16" s="1056" customFormat="1" ht="21" hidden="1" thickBot="1">
      <c r="A182" s="1057" t="s">
        <v>206</v>
      </c>
      <c r="B182" s="1066" t="e">
        <f aca="true" t="shared" si="67" ref="B182:O182">+B179/B180*100</f>
        <v>#DIV/0!</v>
      </c>
      <c r="C182" s="1066" t="e">
        <f t="shared" si="67"/>
        <v>#DIV/0!</v>
      </c>
      <c r="D182" s="1066" t="e">
        <f t="shared" si="67"/>
        <v>#DIV/0!</v>
      </c>
      <c r="E182" s="1066" t="e">
        <f t="shared" si="67"/>
        <v>#DIV/0!</v>
      </c>
      <c r="F182" s="1066" t="e">
        <f t="shared" si="67"/>
        <v>#DIV/0!</v>
      </c>
      <c r="G182" s="1066" t="e">
        <f t="shared" si="67"/>
        <v>#DIV/0!</v>
      </c>
      <c r="H182" s="1066" t="e">
        <f t="shared" si="67"/>
        <v>#DIV/0!</v>
      </c>
      <c r="I182" s="1066" t="e">
        <f t="shared" si="67"/>
        <v>#DIV/0!</v>
      </c>
      <c r="J182" s="1066" t="e">
        <f t="shared" si="67"/>
        <v>#DIV/0!</v>
      </c>
      <c r="K182" s="1066"/>
      <c r="L182" s="1066" t="e">
        <f t="shared" si="67"/>
        <v>#DIV/0!</v>
      </c>
      <c r="M182" s="1066" t="e">
        <f t="shared" si="67"/>
        <v>#DIV/0!</v>
      </c>
      <c r="N182" s="1066" t="e">
        <f t="shared" si="67"/>
        <v>#DIV/0!</v>
      </c>
      <c r="O182" s="1067" t="e">
        <f t="shared" si="67"/>
        <v>#DIV/0!</v>
      </c>
      <c r="P182" s="1068"/>
    </row>
    <row r="183" spans="1:16" s="1042" customFormat="1" ht="34.5" hidden="1" thickBot="1">
      <c r="A183" s="1039" t="s">
        <v>113</v>
      </c>
      <c r="B183" s="1060"/>
      <c r="C183" s="1060"/>
      <c r="D183" s="1060"/>
      <c r="E183" s="1060"/>
      <c r="F183" s="1060"/>
      <c r="G183" s="1060"/>
      <c r="H183" s="1060"/>
      <c r="I183" s="1060"/>
      <c r="J183" s="1060"/>
      <c r="K183" s="1060"/>
      <c r="L183" s="1060"/>
      <c r="M183" s="1060"/>
      <c r="N183" s="1060"/>
      <c r="O183" s="1061"/>
      <c r="P183" s="1062"/>
    </row>
    <row r="184" spans="1:16" s="1047" customFormat="1" ht="20.25" hidden="1">
      <c r="A184" s="1043" t="s">
        <v>319</v>
      </c>
      <c r="B184" s="1107">
        <v>0.3</v>
      </c>
      <c r="C184" s="1044">
        <v>26043</v>
      </c>
      <c r="D184" s="1044">
        <v>26043</v>
      </c>
      <c r="E184" s="1044">
        <v>0</v>
      </c>
      <c r="F184" s="1044">
        <v>0</v>
      </c>
      <c r="G184" s="1044">
        <v>0</v>
      </c>
      <c r="H184" s="1044">
        <v>0</v>
      </c>
      <c r="I184" s="1044">
        <v>0</v>
      </c>
      <c r="J184" s="1044">
        <v>0</v>
      </c>
      <c r="K184" s="1044"/>
      <c r="L184" s="1044">
        <v>26043</v>
      </c>
      <c r="M184" s="1044">
        <v>0</v>
      </c>
      <c r="N184" s="1044">
        <v>0</v>
      </c>
      <c r="O184" s="1045">
        <v>0</v>
      </c>
      <c r="P184" s="1046"/>
    </row>
    <row r="185" spans="1:16" s="1047" customFormat="1" ht="20.25" hidden="1">
      <c r="A185" s="1048" t="s">
        <v>296</v>
      </c>
      <c r="B185" s="1132">
        <v>0.82</v>
      </c>
      <c r="C185" s="1072">
        <v>19989</v>
      </c>
      <c r="D185" s="1072">
        <v>11147</v>
      </c>
      <c r="E185" s="1072">
        <v>4228</v>
      </c>
      <c r="F185" s="1072">
        <v>0</v>
      </c>
      <c r="G185" s="1072">
        <v>0</v>
      </c>
      <c r="H185" s="1072">
        <v>0</v>
      </c>
      <c r="I185" s="1072">
        <v>0</v>
      </c>
      <c r="J185" s="1072">
        <v>0</v>
      </c>
      <c r="K185" s="1072"/>
      <c r="L185" s="1072">
        <v>15375</v>
      </c>
      <c r="M185" s="1072">
        <v>0</v>
      </c>
      <c r="N185" s="1072">
        <v>4614</v>
      </c>
      <c r="O185" s="1073">
        <v>4614</v>
      </c>
      <c r="P185" s="1074"/>
    </row>
    <row r="186" spans="1:16" s="1056" customFormat="1" ht="21" hidden="1" thickBot="1">
      <c r="A186" s="1052" t="s">
        <v>316</v>
      </c>
      <c r="B186" s="1126">
        <f aca="true" t="shared" si="68" ref="B186:O186">+B184-B185</f>
        <v>-0.52</v>
      </c>
      <c r="C186" s="1063">
        <f t="shared" si="68"/>
        <v>6054</v>
      </c>
      <c r="D186" s="1063">
        <f t="shared" si="68"/>
        <v>14896</v>
      </c>
      <c r="E186" s="1063">
        <f t="shared" si="68"/>
        <v>-4228</v>
      </c>
      <c r="F186" s="1063">
        <f t="shared" si="68"/>
        <v>0</v>
      </c>
      <c r="G186" s="1063">
        <f t="shared" si="68"/>
        <v>0</v>
      </c>
      <c r="H186" s="1063">
        <f t="shared" si="68"/>
        <v>0</v>
      </c>
      <c r="I186" s="1063">
        <f t="shared" si="68"/>
        <v>0</v>
      </c>
      <c r="J186" s="1063">
        <f t="shared" si="68"/>
        <v>0</v>
      </c>
      <c r="K186" s="1063"/>
      <c r="L186" s="1063">
        <f t="shared" si="68"/>
        <v>10668</v>
      </c>
      <c r="M186" s="1063">
        <f t="shared" si="68"/>
        <v>0</v>
      </c>
      <c r="N186" s="1063">
        <f t="shared" si="68"/>
        <v>-4614</v>
      </c>
      <c r="O186" s="1064">
        <f t="shared" si="68"/>
        <v>-4614</v>
      </c>
      <c r="P186" s="1065"/>
    </row>
    <row r="187" spans="1:16" s="1056" customFormat="1" ht="21" hidden="1" thickBot="1">
      <c r="A187" s="1057" t="s">
        <v>317</v>
      </c>
      <c r="B187" s="1066">
        <f aca="true" t="shared" si="69" ref="B187:O187">+B184/B185*100</f>
        <v>36.58536585365854</v>
      </c>
      <c r="C187" s="1066">
        <f t="shared" si="69"/>
        <v>130.28665766171395</v>
      </c>
      <c r="D187" s="1066">
        <f t="shared" si="69"/>
        <v>233.6323674531264</v>
      </c>
      <c r="E187" s="1066">
        <f t="shared" si="69"/>
        <v>0</v>
      </c>
      <c r="F187" s="1066" t="e">
        <f t="shared" si="69"/>
        <v>#DIV/0!</v>
      </c>
      <c r="G187" s="1066" t="e">
        <f t="shared" si="69"/>
        <v>#DIV/0!</v>
      </c>
      <c r="H187" s="1066" t="e">
        <f t="shared" si="69"/>
        <v>#DIV/0!</v>
      </c>
      <c r="I187" s="1066" t="e">
        <f t="shared" si="69"/>
        <v>#DIV/0!</v>
      </c>
      <c r="J187" s="1066" t="e">
        <f t="shared" si="69"/>
        <v>#DIV/0!</v>
      </c>
      <c r="K187" s="1066"/>
      <c r="L187" s="1066">
        <f t="shared" si="69"/>
        <v>169.38536585365853</v>
      </c>
      <c r="M187" s="1066" t="e">
        <f t="shared" si="69"/>
        <v>#DIV/0!</v>
      </c>
      <c r="N187" s="1066">
        <f t="shared" si="69"/>
        <v>0</v>
      </c>
      <c r="O187" s="1067">
        <f t="shared" si="69"/>
        <v>0</v>
      </c>
      <c r="P187" s="1068"/>
    </row>
    <row r="188" spans="1:16" s="1042" customFormat="1" ht="34.5" hidden="1" thickBot="1">
      <c r="A188" s="1039" t="s">
        <v>114</v>
      </c>
      <c r="B188" s="1060"/>
      <c r="C188" s="1060"/>
      <c r="D188" s="1060"/>
      <c r="E188" s="1060"/>
      <c r="F188" s="1060"/>
      <c r="G188" s="1060"/>
      <c r="H188" s="1060"/>
      <c r="I188" s="1060"/>
      <c r="J188" s="1060"/>
      <c r="K188" s="1060"/>
      <c r="L188" s="1060"/>
      <c r="M188" s="1060"/>
      <c r="N188" s="1060"/>
      <c r="O188" s="1061"/>
      <c r="P188" s="1062"/>
    </row>
    <row r="189" spans="1:16" s="1047" customFormat="1" ht="20.25" hidden="1">
      <c r="A189" s="1043" t="s">
        <v>319</v>
      </c>
      <c r="B189" s="1107">
        <v>0</v>
      </c>
      <c r="C189" s="1044">
        <v>0</v>
      </c>
      <c r="D189" s="1044">
        <v>0</v>
      </c>
      <c r="E189" s="1044">
        <v>0</v>
      </c>
      <c r="F189" s="1044">
        <v>0</v>
      </c>
      <c r="G189" s="1044">
        <v>0</v>
      </c>
      <c r="H189" s="1044">
        <v>0</v>
      </c>
      <c r="I189" s="1044">
        <v>0</v>
      </c>
      <c r="J189" s="1044">
        <v>0</v>
      </c>
      <c r="K189" s="1044"/>
      <c r="L189" s="1044">
        <v>0</v>
      </c>
      <c r="M189" s="1044">
        <v>0</v>
      </c>
      <c r="N189" s="1044">
        <v>0</v>
      </c>
      <c r="O189" s="1045">
        <v>0</v>
      </c>
      <c r="P189" s="1046"/>
    </row>
    <row r="190" spans="1:16" s="1047" customFormat="1" ht="20.25" hidden="1">
      <c r="A190" s="1048" t="s">
        <v>296</v>
      </c>
      <c r="B190" s="1132">
        <v>0</v>
      </c>
      <c r="C190" s="1072">
        <v>0</v>
      </c>
      <c r="D190" s="1072">
        <v>0</v>
      </c>
      <c r="E190" s="1072">
        <v>0</v>
      </c>
      <c r="F190" s="1072">
        <v>0</v>
      </c>
      <c r="G190" s="1072">
        <v>0</v>
      </c>
      <c r="H190" s="1072">
        <v>0</v>
      </c>
      <c r="I190" s="1072">
        <v>0</v>
      </c>
      <c r="J190" s="1072">
        <v>0</v>
      </c>
      <c r="K190" s="1072"/>
      <c r="L190" s="1072">
        <v>0</v>
      </c>
      <c r="M190" s="1072">
        <v>0</v>
      </c>
      <c r="N190" s="1072">
        <v>0</v>
      </c>
      <c r="O190" s="1073">
        <v>0</v>
      </c>
      <c r="P190" s="1074"/>
    </row>
    <row r="191" spans="1:16" s="1056" customFormat="1" ht="21" hidden="1" thickBot="1">
      <c r="A191" s="1052" t="s">
        <v>316</v>
      </c>
      <c r="B191" s="1126">
        <f aca="true" t="shared" si="70" ref="B191:O191">+B189-B190</f>
        <v>0</v>
      </c>
      <c r="C191" s="1063">
        <f t="shared" si="70"/>
        <v>0</v>
      </c>
      <c r="D191" s="1063">
        <f t="shared" si="70"/>
        <v>0</v>
      </c>
      <c r="E191" s="1063">
        <f t="shared" si="70"/>
        <v>0</v>
      </c>
      <c r="F191" s="1063">
        <f t="shared" si="70"/>
        <v>0</v>
      </c>
      <c r="G191" s="1063">
        <f t="shared" si="70"/>
        <v>0</v>
      </c>
      <c r="H191" s="1063">
        <f t="shared" si="70"/>
        <v>0</v>
      </c>
      <c r="I191" s="1063">
        <f t="shared" si="70"/>
        <v>0</v>
      </c>
      <c r="J191" s="1063">
        <f t="shared" si="70"/>
        <v>0</v>
      </c>
      <c r="K191" s="1063"/>
      <c r="L191" s="1063">
        <f t="shared" si="70"/>
        <v>0</v>
      </c>
      <c r="M191" s="1063">
        <f t="shared" si="70"/>
        <v>0</v>
      </c>
      <c r="N191" s="1063">
        <f t="shared" si="70"/>
        <v>0</v>
      </c>
      <c r="O191" s="1064">
        <f t="shared" si="70"/>
        <v>0</v>
      </c>
      <c r="P191" s="1065"/>
    </row>
    <row r="192" spans="1:16" s="1056" customFormat="1" ht="21" hidden="1" thickBot="1">
      <c r="A192" s="1057" t="s">
        <v>317</v>
      </c>
      <c r="B192" s="1066" t="e">
        <f aca="true" t="shared" si="71" ref="B192:O192">+B189/B190*100</f>
        <v>#DIV/0!</v>
      </c>
      <c r="C192" s="1066" t="e">
        <f t="shared" si="71"/>
        <v>#DIV/0!</v>
      </c>
      <c r="D192" s="1066" t="e">
        <f t="shared" si="71"/>
        <v>#DIV/0!</v>
      </c>
      <c r="E192" s="1066" t="e">
        <f t="shared" si="71"/>
        <v>#DIV/0!</v>
      </c>
      <c r="F192" s="1066" t="e">
        <f t="shared" si="71"/>
        <v>#DIV/0!</v>
      </c>
      <c r="G192" s="1066" t="e">
        <f t="shared" si="71"/>
        <v>#DIV/0!</v>
      </c>
      <c r="H192" s="1066" t="e">
        <f t="shared" si="71"/>
        <v>#DIV/0!</v>
      </c>
      <c r="I192" s="1066" t="e">
        <f t="shared" si="71"/>
        <v>#DIV/0!</v>
      </c>
      <c r="J192" s="1066" t="e">
        <f t="shared" si="71"/>
        <v>#DIV/0!</v>
      </c>
      <c r="K192" s="1066"/>
      <c r="L192" s="1066" t="e">
        <f t="shared" si="71"/>
        <v>#DIV/0!</v>
      </c>
      <c r="M192" s="1066" t="e">
        <f t="shared" si="71"/>
        <v>#DIV/0!</v>
      </c>
      <c r="N192" s="1066" t="e">
        <f t="shared" si="71"/>
        <v>#DIV/0!</v>
      </c>
      <c r="O192" s="1067" t="e">
        <f t="shared" si="71"/>
        <v>#DIV/0!</v>
      </c>
      <c r="P192" s="1068"/>
    </row>
    <row r="193" spans="1:16" s="1042" customFormat="1" ht="34.5" hidden="1" thickBot="1">
      <c r="A193" s="1039" t="s">
        <v>115</v>
      </c>
      <c r="B193" s="1060"/>
      <c r="C193" s="1060"/>
      <c r="D193" s="1060"/>
      <c r="E193" s="1060"/>
      <c r="F193" s="1060"/>
      <c r="G193" s="1060"/>
      <c r="H193" s="1060"/>
      <c r="I193" s="1060"/>
      <c r="J193" s="1060"/>
      <c r="K193" s="1060"/>
      <c r="L193" s="1060"/>
      <c r="M193" s="1060"/>
      <c r="N193" s="1060"/>
      <c r="O193" s="1061"/>
      <c r="P193" s="1062"/>
    </row>
    <row r="194" spans="1:16" s="1047" customFormat="1" ht="20.25" hidden="1">
      <c r="A194" s="1043" t="s">
        <v>319</v>
      </c>
      <c r="B194" s="1107">
        <v>0</v>
      </c>
      <c r="C194" s="1044">
        <v>0</v>
      </c>
      <c r="D194" s="1044">
        <v>0</v>
      </c>
      <c r="E194" s="1044">
        <v>0</v>
      </c>
      <c r="F194" s="1044">
        <v>0</v>
      </c>
      <c r="G194" s="1044">
        <v>0</v>
      </c>
      <c r="H194" s="1044">
        <v>0</v>
      </c>
      <c r="I194" s="1044">
        <v>0</v>
      </c>
      <c r="J194" s="1044">
        <v>0</v>
      </c>
      <c r="K194" s="1044"/>
      <c r="L194" s="1044">
        <v>0</v>
      </c>
      <c r="M194" s="1044">
        <v>0</v>
      </c>
      <c r="N194" s="1044">
        <v>0</v>
      </c>
      <c r="O194" s="1045">
        <v>0</v>
      </c>
      <c r="P194" s="1046"/>
    </row>
    <row r="195" spans="1:16" s="1047" customFormat="1" ht="20.25" hidden="1">
      <c r="A195" s="1048" t="s">
        <v>296</v>
      </c>
      <c r="B195" s="1132">
        <v>0</v>
      </c>
      <c r="C195" s="1072">
        <v>0</v>
      </c>
      <c r="D195" s="1072">
        <v>0</v>
      </c>
      <c r="E195" s="1072">
        <v>0</v>
      </c>
      <c r="F195" s="1072">
        <v>0</v>
      </c>
      <c r="G195" s="1072">
        <v>0</v>
      </c>
      <c r="H195" s="1072">
        <v>0</v>
      </c>
      <c r="I195" s="1072">
        <v>0</v>
      </c>
      <c r="J195" s="1072">
        <v>0</v>
      </c>
      <c r="K195" s="1072"/>
      <c r="L195" s="1072">
        <v>0</v>
      </c>
      <c r="M195" s="1072">
        <v>0</v>
      </c>
      <c r="N195" s="1072">
        <v>0</v>
      </c>
      <c r="O195" s="1073">
        <v>0</v>
      </c>
      <c r="P195" s="1074"/>
    </row>
    <row r="196" spans="1:16" s="1056" customFormat="1" ht="21" hidden="1" thickBot="1">
      <c r="A196" s="1052" t="s">
        <v>316</v>
      </c>
      <c r="B196" s="1126">
        <f aca="true" t="shared" si="72" ref="B196:O196">+B194-B195</f>
        <v>0</v>
      </c>
      <c r="C196" s="1063">
        <f t="shared" si="72"/>
        <v>0</v>
      </c>
      <c r="D196" s="1063">
        <f t="shared" si="72"/>
        <v>0</v>
      </c>
      <c r="E196" s="1063">
        <f t="shared" si="72"/>
        <v>0</v>
      </c>
      <c r="F196" s="1063">
        <f t="shared" si="72"/>
        <v>0</v>
      </c>
      <c r="G196" s="1063">
        <f t="shared" si="72"/>
        <v>0</v>
      </c>
      <c r="H196" s="1063">
        <f t="shared" si="72"/>
        <v>0</v>
      </c>
      <c r="I196" s="1063">
        <f t="shared" si="72"/>
        <v>0</v>
      </c>
      <c r="J196" s="1063">
        <f t="shared" si="72"/>
        <v>0</v>
      </c>
      <c r="K196" s="1063"/>
      <c r="L196" s="1063">
        <f t="shared" si="72"/>
        <v>0</v>
      </c>
      <c r="M196" s="1063">
        <f t="shared" si="72"/>
        <v>0</v>
      </c>
      <c r="N196" s="1063">
        <f t="shared" si="72"/>
        <v>0</v>
      </c>
      <c r="O196" s="1064">
        <f t="shared" si="72"/>
        <v>0</v>
      </c>
      <c r="P196" s="1065"/>
    </row>
    <row r="197" spans="1:16" s="1056" customFormat="1" ht="21" hidden="1" thickBot="1">
      <c r="A197" s="1057" t="s">
        <v>317</v>
      </c>
      <c r="B197" s="1066" t="e">
        <f aca="true" t="shared" si="73" ref="B197:O197">+B194/B195*100</f>
        <v>#DIV/0!</v>
      </c>
      <c r="C197" s="1066" t="e">
        <f t="shared" si="73"/>
        <v>#DIV/0!</v>
      </c>
      <c r="D197" s="1066" t="e">
        <f t="shared" si="73"/>
        <v>#DIV/0!</v>
      </c>
      <c r="E197" s="1066" t="e">
        <f t="shared" si="73"/>
        <v>#DIV/0!</v>
      </c>
      <c r="F197" s="1066" t="e">
        <f t="shared" si="73"/>
        <v>#DIV/0!</v>
      </c>
      <c r="G197" s="1066" t="e">
        <f t="shared" si="73"/>
        <v>#DIV/0!</v>
      </c>
      <c r="H197" s="1066" t="e">
        <f t="shared" si="73"/>
        <v>#DIV/0!</v>
      </c>
      <c r="I197" s="1066" t="e">
        <f t="shared" si="73"/>
        <v>#DIV/0!</v>
      </c>
      <c r="J197" s="1066" t="e">
        <f t="shared" si="73"/>
        <v>#DIV/0!</v>
      </c>
      <c r="K197" s="1066"/>
      <c r="L197" s="1066" t="e">
        <f t="shared" si="73"/>
        <v>#DIV/0!</v>
      </c>
      <c r="M197" s="1066" t="e">
        <f t="shared" si="73"/>
        <v>#DIV/0!</v>
      </c>
      <c r="N197" s="1066" t="e">
        <f t="shared" si="73"/>
        <v>#DIV/0!</v>
      </c>
      <c r="O197" s="1067" t="e">
        <f t="shared" si="73"/>
        <v>#DIV/0!</v>
      </c>
      <c r="P197" s="1068"/>
    </row>
  </sheetData>
  <sheetProtection/>
  <mergeCells count="2">
    <mergeCell ref="A9:A12"/>
    <mergeCell ref="D9:O9"/>
  </mergeCells>
  <printOptions/>
  <pageMargins left="0" right="0" top="0.7874015748031497" bottom="0.7874015748031497" header="0.5118110236220472" footer="0.5118110236220472"/>
  <pageSetup fitToHeight="2" fitToWidth="1" horizontalDpi="300" verticalDpi="300" orientation="portrait" paperSize="8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7"/>
  <sheetViews>
    <sheetView showGridLines="0" zoomScale="60" zoomScaleNormal="60" zoomScalePageLayoutView="0" workbookViewId="0" topLeftCell="A1">
      <pane xSplit="1" ySplit="13" topLeftCell="B14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11.375" defaultRowHeight="12.75"/>
  <cols>
    <col min="1" max="1" width="141.625" style="26" customWidth="1"/>
    <col min="2" max="2" width="22.00390625" style="329" bestFit="1" customWidth="1"/>
    <col min="3" max="14" width="17.00390625" style="25" customWidth="1"/>
    <col min="15" max="15" width="19.625" style="25" bestFit="1" customWidth="1"/>
    <col min="16" max="16" width="16.25390625" style="25" hidden="1" customWidth="1"/>
    <col min="17" max="19" width="11.375" style="25" hidden="1" customWidth="1"/>
    <col min="20" max="16384" width="11.375" style="25" customWidth="1"/>
  </cols>
  <sheetData>
    <row r="1" spans="1:16" s="222" customFormat="1" ht="18.75">
      <c r="A1" s="217" t="s">
        <v>250</v>
      </c>
      <c r="B1" s="11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 t="s">
        <v>118</v>
      </c>
      <c r="P1" s="221"/>
    </row>
    <row r="2" spans="1:16" s="225" customFormat="1" ht="36" customHeight="1">
      <c r="A2" s="223" t="s">
        <v>355</v>
      </c>
      <c r="B2" s="1119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s="226" customFormat="1" ht="18">
      <c r="A3" s="226" t="s">
        <v>88</v>
      </c>
      <c r="B3" s="1120"/>
      <c r="C3" s="227"/>
      <c r="D3" s="227"/>
      <c r="E3" s="228"/>
      <c r="F3" s="228"/>
      <c r="G3" s="229"/>
      <c r="H3" s="227"/>
      <c r="I3" s="227"/>
      <c r="J3" s="227"/>
      <c r="K3" s="227"/>
      <c r="L3" s="227"/>
      <c r="M3" s="227"/>
      <c r="N3" s="227"/>
      <c r="O3" s="227"/>
      <c r="P3" s="227"/>
    </row>
    <row r="4" spans="1:16" s="235" customFormat="1" ht="15.75">
      <c r="A4" s="230"/>
      <c r="B4" s="119"/>
      <c r="C4" s="231"/>
      <c r="D4" s="232"/>
      <c r="E4" s="233"/>
      <c r="F4" s="233"/>
      <c r="G4" s="234"/>
      <c r="H4" s="233"/>
      <c r="I4" s="231"/>
      <c r="J4" s="231"/>
      <c r="K4" s="231"/>
      <c r="L4" s="231"/>
      <c r="M4" s="231"/>
      <c r="N4" s="231"/>
      <c r="O4" s="231"/>
      <c r="P4" s="231"/>
    </row>
    <row r="5" spans="1:16" s="235" customFormat="1" ht="37.5">
      <c r="A5" s="236" t="s">
        <v>119</v>
      </c>
      <c r="B5" s="119"/>
      <c r="C5" s="231"/>
      <c r="D5" s="232"/>
      <c r="E5" s="233"/>
      <c r="F5" s="233"/>
      <c r="G5" s="234"/>
      <c r="H5" s="233"/>
      <c r="I5" s="231"/>
      <c r="J5" s="231"/>
      <c r="K5" s="231"/>
      <c r="L5" s="231"/>
      <c r="M5" s="231"/>
      <c r="N5" s="231"/>
      <c r="O5" s="231"/>
      <c r="P5" s="231"/>
    </row>
    <row r="6" spans="1:16" s="235" customFormat="1" ht="15.75">
      <c r="A6" s="230"/>
      <c r="B6" s="119"/>
      <c r="C6" s="231"/>
      <c r="D6" s="232"/>
      <c r="E6" s="233"/>
      <c r="F6" s="233"/>
      <c r="G6" s="234"/>
      <c r="H6" s="233"/>
      <c r="I6" s="231"/>
      <c r="J6" s="231"/>
      <c r="K6" s="231"/>
      <c r="L6" s="231"/>
      <c r="M6" s="231"/>
      <c r="N6" s="231"/>
      <c r="O6" s="231"/>
      <c r="P6" s="231"/>
    </row>
    <row r="7" spans="1:16" s="225" customFormat="1" ht="27.75">
      <c r="A7" s="875" t="s">
        <v>1</v>
      </c>
      <c r="B7" s="1119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37"/>
      <c r="P7" s="224"/>
    </row>
    <row r="8" ht="13.5" thickBot="1"/>
    <row r="9" spans="1:16" s="240" customFormat="1" ht="15" customHeight="1">
      <c r="A9" s="1206" t="s">
        <v>17</v>
      </c>
      <c r="B9" s="1121" t="s">
        <v>2</v>
      </c>
      <c r="C9" s="238" t="s">
        <v>35</v>
      </c>
      <c r="D9" s="1208" t="s">
        <v>36</v>
      </c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10"/>
      <c r="P9" s="239" t="s">
        <v>37</v>
      </c>
    </row>
    <row r="10" spans="1:16" s="240" customFormat="1" ht="15.75">
      <c r="A10" s="1207"/>
      <c r="B10" s="1122" t="s">
        <v>38</v>
      </c>
      <c r="C10" s="241" t="s">
        <v>39</v>
      </c>
      <c r="D10" s="242" t="s">
        <v>40</v>
      </c>
      <c r="E10" s="243" t="s">
        <v>41</v>
      </c>
      <c r="F10" s="243" t="s">
        <v>42</v>
      </c>
      <c r="G10" s="243" t="s">
        <v>43</v>
      </c>
      <c r="H10" s="782" t="s">
        <v>217</v>
      </c>
      <c r="I10" s="687" t="s">
        <v>44</v>
      </c>
      <c r="J10" s="687" t="s">
        <v>45</v>
      </c>
      <c r="K10" s="1152" t="s">
        <v>369</v>
      </c>
      <c r="L10" s="243" t="s">
        <v>46</v>
      </c>
      <c r="M10" s="243" t="s">
        <v>47</v>
      </c>
      <c r="N10" s="243" t="s">
        <v>48</v>
      </c>
      <c r="O10" s="244" t="s">
        <v>90</v>
      </c>
      <c r="P10" s="245" t="s">
        <v>50</v>
      </c>
    </row>
    <row r="11" spans="1:16" s="240" customFormat="1" ht="15.75">
      <c r="A11" s="1207"/>
      <c r="B11" s="1122" t="s">
        <v>15</v>
      </c>
      <c r="C11" s="241" t="s">
        <v>51</v>
      </c>
      <c r="D11" s="242" t="s">
        <v>52</v>
      </c>
      <c r="E11" s="243" t="s">
        <v>53</v>
      </c>
      <c r="F11" s="243" t="s">
        <v>54</v>
      </c>
      <c r="G11" s="243" t="s">
        <v>55</v>
      </c>
      <c r="H11" s="782" t="s">
        <v>218</v>
      </c>
      <c r="I11" s="687" t="s">
        <v>56</v>
      </c>
      <c r="J11" s="687" t="s">
        <v>57</v>
      </c>
      <c r="K11" s="1152" t="s">
        <v>9</v>
      </c>
      <c r="L11" s="243" t="s">
        <v>58</v>
      </c>
      <c r="M11" s="243" t="s">
        <v>55</v>
      </c>
      <c r="N11" s="243"/>
      <c r="O11" s="244" t="s">
        <v>58</v>
      </c>
      <c r="P11" s="245" t="s">
        <v>59</v>
      </c>
    </row>
    <row r="12" spans="1:16" s="240" customFormat="1" ht="16.5" thickBot="1">
      <c r="A12" s="1207"/>
      <c r="B12" s="1122" t="s">
        <v>60</v>
      </c>
      <c r="C12" s="241" t="s">
        <v>33</v>
      </c>
      <c r="D12" s="242"/>
      <c r="E12" s="243"/>
      <c r="F12" s="243"/>
      <c r="G12" s="243"/>
      <c r="H12" s="783"/>
      <c r="I12" s="688"/>
      <c r="J12" s="688" t="s">
        <v>61</v>
      </c>
      <c r="K12" s="1152"/>
      <c r="L12" s="243" t="s">
        <v>53</v>
      </c>
      <c r="M12" s="243"/>
      <c r="N12" s="243"/>
      <c r="O12" s="244" t="s">
        <v>53</v>
      </c>
      <c r="P12" s="245" t="s">
        <v>62</v>
      </c>
    </row>
    <row r="13" spans="1:16" s="251" customFormat="1" ht="34.5" thickBot="1">
      <c r="A13" s="246" t="s">
        <v>96</v>
      </c>
      <c r="B13" s="1123"/>
      <c r="C13" s="247"/>
      <c r="D13" s="247"/>
      <c r="E13" s="248"/>
      <c r="F13" s="248"/>
      <c r="G13" s="248"/>
      <c r="H13" s="248"/>
      <c r="I13" s="248"/>
      <c r="J13" s="248"/>
      <c r="K13" s="1153"/>
      <c r="L13" s="248"/>
      <c r="M13" s="248"/>
      <c r="N13" s="248"/>
      <c r="O13" s="249"/>
      <c r="P13" s="250"/>
    </row>
    <row r="14" spans="1:16" s="256" customFormat="1" ht="20.25">
      <c r="A14" s="252" t="s">
        <v>356</v>
      </c>
      <c r="B14" s="1110">
        <v>61114.34900000001</v>
      </c>
      <c r="C14" s="253">
        <v>14516.71605523174</v>
      </c>
      <c r="D14" s="253">
        <v>11006.888746372808</v>
      </c>
      <c r="E14" s="253">
        <v>1416.9832030772345</v>
      </c>
      <c r="F14" s="253">
        <v>242.59315107815326</v>
      </c>
      <c r="G14" s="253">
        <v>7.0437045261934585</v>
      </c>
      <c r="H14" s="253">
        <v>0</v>
      </c>
      <c r="I14" s="253">
        <v>24.95472053543434</v>
      </c>
      <c r="J14" s="253">
        <v>80.18144260469307</v>
      </c>
      <c r="K14" s="1154">
        <v>5.062218148910768</v>
      </c>
      <c r="L14" s="253">
        <v>12783.707186343425</v>
      </c>
      <c r="M14" s="253">
        <v>628.1370803769829</v>
      </c>
      <c r="N14" s="253">
        <v>1104.871788511295</v>
      </c>
      <c r="O14" s="254">
        <v>1733.0088688882784</v>
      </c>
      <c r="P14" s="255"/>
    </row>
    <row r="15" spans="1:16" s="256" customFormat="1" ht="20.25">
      <c r="A15" s="772" t="s">
        <v>319</v>
      </c>
      <c r="B15" s="1111">
        <v>63240.064</v>
      </c>
      <c r="C15" s="773">
        <v>14723</v>
      </c>
      <c r="D15" s="773">
        <v>11174</v>
      </c>
      <c r="E15" s="773">
        <v>1479</v>
      </c>
      <c r="F15" s="773">
        <v>243</v>
      </c>
      <c r="G15" s="773">
        <v>8</v>
      </c>
      <c r="H15" s="773">
        <v>0</v>
      </c>
      <c r="I15" s="773">
        <v>32</v>
      </c>
      <c r="J15" s="773">
        <v>87</v>
      </c>
      <c r="K15" s="1155"/>
      <c r="L15" s="773">
        <v>13022</v>
      </c>
      <c r="M15" s="773">
        <v>818</v>
      </c>
      <c r="N15" s="773">
        <v>883</v>
      </c>
      <c r="O15" s="774">
        <v>1701</v>
      </c>
      <c r="P15" s="775"/>
    </row>
    <row r="16" spans="1:16" s="264" customFormat="1" ht="21" thickBot="1">
      <c r="A16" s="260" t="s">
        <v>351</v>
      </c>
      <c r="B16" s="1124">
        <f aca="true" t="shared" si="0" ref="B16:O16">+B14-B15</f>
        <v>-2125.7149999999892</v>
      </c>
      <c r="C16" s="278">
        <f t="shared" si="0"/>
        <v>-206.28394476825997</v>
      </c>
      <c r="D16" s="278">
        <f t="shared" si="0"/>
        <v>-167.11125362719213</v>
      </c>
      <c r="E16" s="278">
        <f t="shared" si="0"/>
        <v>-62.01679692276548</v>
      </c>
      <c r="F16" s="278">
        <f t="shared" si="0"/>
        <v>-0.4068489218467448</v>
      </c>
      <c r="G16" s="278">
        <f t="shared" si="0"/>
        <v>-0.9562954738065415</v>
      </c>
      <c r="H16" s="278">
        <f t="shared" si="0"/>
        <v>0</v>
      </c>
      <c r="I16" s="278">
        <f t="shared" si="0"/>
        <v>-7.04527946456566</v>
      </c>
      <c r="J16" s="278">
        <f t="shared" si="0"/>
        <v>-6.818557395306925</v>
      </c>
      <c r="K16" s="1166"/>
      <c r="L16" s="278">
        <f t="shared" si="0"/>
        <v>-238.29281365657516</v>
      </c>
      <c r="M16" s="278">
        <f t="shared" si="0"/>
        <v>-189.8629196230171</v>
      </c>
      <c r="N16" s="278">
        <f t="shared" si="0"/>
        <v>221.8717885112951</v>
      </c>
      <c r="O16" s="279">
        <f t="shared" si="0"/>
        <v>32.00886888827836</v>
      </c>
      <c r="P16" s="280"/>
    </row>
    <row r="17" spans="1:16" s="264" customFormat="1" ht="21" thickBot="1">
      <c r="A17" s="265" t="s">
        <v>354</v>
      </c>
      <c r="B17" s="862">
        <f aca="true" t="shared" si="1" ref="B17:O17">+B14/B15*100</f>
        <v>96.63865773443874</v>
      </c>
      <c r="C17" s="281">
        <f t="shared" si="1"/>
        <v>98.59890005591076</v>
      </c>
      <c r="D17" s="281">
        <f t="shared" si="1"/>
        <v>98.50446345420447</v>
      </c>
      <c r="E17" s="281">
        <f t="shared" si="1"/>
        <v>95.8068426691842</v>
      </c>
      <c r="F17" s="281">
        <f t="shared" si="1"/>
        <v>99.83257246014537</v>
      </c>
      <c r="G17" s="281">
        <f t="shared" si="1"/>
        <v>88.04630657741824</v>
      </c>
      <c r="H17" s="281">
        <f>+IF(H14=0,,H14/H15*100)</f>
        <v>0</v>
      </c>
      <c r="I17" s="281">
        <f t="shared" si="1"/>
        <v>77.98350167323231</v>
      </c>
      <c r="J17" s="281">
        <f t="shared" si="1"/>
        <v>92.16257770654377</v>
      </c>
      <c r="K17" s="1167"/>
      <c r="L17" s="281">
        <f t="shared" si="1"/>
        <v>98.17007515238384</v>
      </c>
      <c r="M17" s="281">
        <f t="shared" si="1"/>
        <v>76.78937412921552</v>
      </c>
      <c r="N17" s="281">
        <f t="shared" si="1"/>
        <v>125.12704286651133</v>
      </c>
      <c r="O17" s="282">
        <f t="shared" si="1"/>
        <v>101.88176771829973</v>
      </c>
      <c r="P17" s="283"/>
    </row>
    <row r="18" spans="1:16" s="271" customFormat="1" ht="34.5" thickBot="1">
      <c r="A18" s="268" t="s">
        <v>231</v>
      </c>
      <c r="B18" s="1125"/>
      <c r="C18" s="284"/>
      <c r="D18" s="284"/>
      <c r="E18" s="284"/>
      <c r="F18" s="284"/>
      <c r="G18" s="284"/>
      <c r="H18" s="284"/>
      <c r="I18" s="284"/>
      <c r="J18" s="284"/>
      <c r="K18" s="1168"/>
      <c r="L18" s="284"/>
      <c r="M18" s="284"/>
      <c r="N18" s="284"/>
      <c r="O18" s="285"/>
      <c r="P18" s="286"/>
    </row>
    <row r="19" spans="1:16" s="256" customFormat="1" ht="20.25">
      <c r="A19" s="252" t="s">
        <v>356</v>
      </c>
      <c r="B19" s="1110">
        <v>7885.009999999994</v>
      </c>
      <c r="C19" s="253">
        <v>12356.232437667595</v>
      </c>
      <c r="D19" s="253">
        <v>9700.125438437426</v>
      </c>
      <c r="E19" s="253">
        <v>1179.1760991214098</v>
      </c>
      <c r="F19" s="253">
        <v>50.09254902657074</v>
      </c>
      <c r="G19" s="253">
        <v>0.8015102918914082</v>
      </c>
      <c r="H19" s="253">
        <v>0</v>
      </c>
      <c r="I19" s="253">
        <v>7.871909272573326</v>
      </c>
      <c r="J19" s="253">
        <v>41.95575951499536</v>
      </c>
      <c r="K19" s="1154">
        <v>0</v>
      </c>
      <c r="L19" s="253">
        <v>10980.02326566487</v>
      </c>
      <c r="M19" s="253">
        <v>367.2880672736417</v>
      </c>
      <c r="N19" s="253">
        <v>1008.9211047291029</v>
      </c>
      <c r="O19" s="254">
        <v>1376.2091720027445</v>
      </c>
      <c r="P19" s="255"/>
    </row>
    <row r="20" spans="1:16" s="256" customFormat="1" ht="20.25">
      <c r="A20" s="772" t="s">
        <v>319</v>
      </c>
      <c r="B20" s="1111">
        <v>7743.565</v>
      </c>
      <c r="C20" s="773">
        <v>12632</v>
      </c>
      <c r="D20" s="773">
        <v>9869</v>
      </c>
      <c r="E20" s="773">
        <v>1239</v>
      </c>
      <c r="F20" s="773">
        <v>50</v>
      </c>
      <c r="G20" s="773">
        <v>1</v>
      </c>
      <c r="H20" s="773">
        <v>0</v>
      </c>
      <c r="I20" s="773">
        <v>8</v>
      </c>
      <c r="J20" s="773">
        <v>45</v>
      </c>
      <c r="K20" s="1155"/>
      <c r="L20" s="773">
        <v>11212</v>
      </c>
      <c r="M20" s="773">
        <v>543</v>
      </c>
      <c r="N20" s="773">
        <v>877</v>
      </c>
      <c r="O20" s="774">
        <v>1420</v>
      </c>
      <c r="P20" s="775"/>
    </row>
    <row r="21" spans="1:16" s="264" customFormat="1" ht="21" thickBot="1">
      <c r="A21" s="260" t="s">
        <v>351</v>
      </c>
      <c r="B21" s="1124">
        <f aca="true" t="shared" si="2" ref="B21:O21">+B19-B20</f>
        <v>141.44499999999425</v>
      </c>
      <c r="C21" s="278">
        <f t="shared" si="2"/>
        <v>-275.76756233240485</v>
      </c>
      <c r="D21" s="278">
        <f t="shared" si="2"/>
        <v>-168.87456156257394</v>
      </c>
      <c r="E21" s="278">
        <f t="shared" si="2"/>
        <v>-59.823900878590166</v>
      </c>
      <c r="F21" s="278">
        <f t="shared" si="2"/>
        <v>0.09254902657073671</v>
      </c>
      <c r="G21" s="278">
        <f t="shared" si="2"/>
        <v>-0.1984897081085918</v>
      </c>
      <c r="H21" s="278">
        <f t="shared" si="2"/>
        <v>0</v>
      </c>
      <c r="I21" s="278">
        <f t="shared" si="2"/>
        <v>-0.12809072742667382</v>
      </c>
      <c r="J21" s="278">
        <f t="shared" si="2"/>
        <v>-3.044240485004643</v>
      </c>
      <c r="K21" s="1166"/>
      <c r="L21" s="278">
        <f t="shared" si="2"/>
        <v>-231.97673433513046</v>
      </c>
      <c r="M21" s="278">
        <f t="shared" si="2"/>
        <v>-175.71193272635833</v>
      </c>
      <c r="N21" s="278">
        <f t="shared" si="2"/>
        <v>131.92110472910292</v>
      </c>
      <c r="O21" s="279">
        <f t="shared" si="2"/>
        <v>-43.79082799725552</v>
      </c>
      <c r="P21" s="280"/>
    </row>
    <row r="22" spans="1:16" s="264" customFormat="1" ht="21" thickBot="1">
      <c r="A22" s="265" t="s">
        <v>354</v>
      </c>
      <c r="B22" s="862">
        <f aca="true" t="shared" si="3" ref="B22:O22">+B19/B20*100</f>
        <v>101.82661345258927</v>
      </c>
      <c r="C22" s="281">
        <f t="shared" si="3"/>
        <v>97.81691290110508</v>
      </c>
      <c r="D22" s="281">
        <f t="shared" si="3"/>
        <v>98.28883816432695</v>
      </c>
      <c r="E22" s="281">
        <f t="shared" si="3"/>
        <v>95.17159799204276</v>
      </c>
      <c r="F22" s="281">
        <f t="shared" si="3"/>
        <v>100.18509805314146</v>
      </c>
      <c r="G22" s="281">
        <f t="shared" si="3"/>
        <v>80.15102918914081</v>
      </c>
      <c r="H22" s="281">
        <f>+IF(H19=0,,H19/H20*100)</f>
        <v>0</v>
      </c>
      <c r="I22" s="281">
        <f t="shared" si="3"/>
        <v>98.39886590716658</v>
      </c>
      <c r="J22" s="281">
        <f t="shared" si="3"/>
        <v>93.23502114443413</v>
      </c>
      <c r="K22" s="1167"/>
      <c r="L22" s="281">
        <f t="shared" si="3"/>
        <v>97.930995947778</v>
      </c>
      <c r="M22" s="281">
        <f t="shared" si="3"/>
        <v>67.64052804302794</v>
      </c>
      <c r="N22" s="281">
        <f t="shared" si="3"/>
        <v>115.04231524847239</v>
      </c>
      <c r="O22" s="282">
        <f t="shared" si="3"/>
        <v>96.91613887343271</v>
      </c>
      <c r="P22" s="283"/>
    </row>
    <row r="23" spans="1:16" s="274" customFormat="1" ht="34.5" thickBot="1">
      <c r="A23" s="268" t="s">
        <v>232</v>
      </c>
      <c r="B23" s="856"/>
      <c r="C23" s="287"/>
      <c r="D23" s="287"/>
      <c r="E23" s="287"/>
      <c r="F23" s="287"/>
      <c r="G23" s="287"/>
      <c r="H23" s="287"/>
      <c r="I23" s="287"/>
      <c r="J23" s="287"/>
      <c r="K23" s="1169"/>
      <c r="L23" s="287"/>
      <c r="M23" s="287"/>
      <c r="N23" s="287"/>
      <c r="O23" s="288"/>
      <c r="P23" s="289"/>
    </row>
    <row r="24" spans="1:16" s="256" customFormat="1" ht="20.25">
      <c r="A24" s="252" t="s">
        <v>356</v>
      </c>
      <c r="B24" s="1110">
        <v>14057.553999999987</v>
      </c>
      <c r="C24" s="253">
        <v>13968.657912796716</v>
      </c>
      <c r="D24" s="253">
        <v>10688.18416655796</v>
      </c>
      <c r="E24" s="253">
        <v>1327.041775309324</v>
      </c>
      <c r="F24" s="253">
        <v>182.16996830790532</v>
      </c>
      <c r="G24" s="253">
        <v>2.0783131973030318</v>
      </c>
      <c r="H24" s="253">
        <v>0</v>
      </c>
      <c r="I24" s="253">
        <v>27.34263016169102</v>
      </c>
      <c r="J24" s="253">
        <v>87.39292411752434</v>
      </c>
      <c r="K24" s="1154">
        <v>5.538202686849605</v>
      </c>
      <c r="L24" s="253">
        <v>12319.747980338556</v>
      </c>
      <c r="M24" s="253">
        <v>537.8866586605321</v>
      </c>
      <c r="N24" s="253">
        <v>1111.0232737976087</v>
      </c>
      <c r="O24" s="254">
        <v>1648.9099324581407</v>
      </c>
      <c r="P24" s="255"/>
    </row>
    <row r="25" spans="1:16" s="256" customFormat="1" ht="20.25">
      <c r="A25" s="772" t="s">
        <v>319</v>
      </c>
      <c r="B25" s="1111">
        <v>14805.512</v>
      </c>
      <c r="C25" s="773">
        <v>14046</v>
      </c>
      <c r="D25" s="773">
        <v>10856</v>
      </c>
      <c r="E25" s="773">
        <v>1386</v>
      </c>
      <c r="F25" s="773">
        <v>182</v>
      </c>
      <c r="G25" s="773">
        <v>2</v>
      </c>
      <c r="H25" s="773">
        <v>0</v>
      </c>
      <c r="I25" s="773">
        <v>36</v>
      </c>
      <c r="J25" s="773">
        <v>93</v>
      </c>
      <c r="K25" s="1155"/>
      <c r="L25" s="773">
        <v>12555</v>
      </c>
      <c r="M25" s="773">
        <v>722</v>
      </c>
      <c r="N25" s="773">
        <v>769</v>
      </c>
      <c r="O25" s="774">
        <v>1491</v>
      </c>
      <c r="P25" s="775"/>
    </row>
    <row r="26" spans="1:16" s="264" customFormat="1" ht="21" thickBot="1">
      <c r="A26" s="260" t="s">
        <v>351</v>
      </c>
      <c r="B26" s="1124">
        <f aca="true" t="shared" si="4" ref="B26:O26">+B24-B25</f>
        <v>-747.9580000000133</v>
      </c>
      <c r="C26" s="278">
        <f t="shared" si="4"/>
        <v>-77.34208720328388</v>
      </c>
      <c r="D26" s="278">
        <f t="shared" si="4"/>
        <v>-167.81583344204046</v>
      </c>
      <c r="E26" s="278">
        <f t="shared" si="4"/>
        <v>-58.958224690675934</v>
      </c>
      <c r="F26" s="278">
        <f t="shared" si="4"/>
        <v>0.16996830790532158</v>
      </c>
      <c r="G26" s="278">
        <f t="shared" si="4"/>
        <v>0.07831319730303177</v>
      </c>
      <c r="H26" s="278">
        <f t="shared" si="4"/>
        <v>0</v>
      </c>
      <c r="I26" s="278">
        <f t="shared" si="4"/>
        <v>-8.65736983830898</v>
      </c>
      <c r="J26" s="278">
        <f t="shared" si="4"/>
        <v>-5.607075882475655</v>
      </c>
      <c r="K26" s="1166"/>
      <c r="L26" s="278">
        <f t="shared" si="4"/>
        <v>-235.25201966144414</v>
      </c>
      <c r="M26" s="278">
        <f t="shared" si="4"/>
        <v>-184.11334133946787</v>
      </c>
      <c r="N26" s="278">
        <f t="shared" si="4"/>
        <v>342.0232737976087</v>
      </c>
      <c r="O26" s="279">
        <f t="shared" si="4"/>
        <v>157.9099324581407</v>
      </c>
      <c r="P26" s="280"/>
    </row>
    <row r="27" spans="1:16" s="264" customFormat="1" ht="21" thickBot="1">
      <c r="A27" s="265" t="s">
        <v>354</v>
      </c>
      <c r="B27" s="862">
        <f aca="true" t="shared" si="5" ref="B27:O27">+B24/B25*100</f>
        <v>94.94811121695749</v>
      </c>
      <c r="C27" s="281">
        <f t="shared" si="5"/>
        <v>99.44936574680845</v>
      </c>
      <c r="D27" s="281">
        <f t="shared" si="5"/>
        <v>98.45416513041599</v>
      </c>
      <c r="E27" s="281">
        <f t="shared" si="5"/>
        <v>95.74615983472756</v>
      </c>
      <c r="F27" s="281">
        <f t="shared" si="5"/>
        <v>100.09338918016778</v>
      </c>
      <c r="G27" s="281">
        <f t="shared" si="5"/>
        <v>103.91565986515158</v>
      </c>
      <c r="H27" s="281">
        <f>+IF(H24=0,,H24/H25*100)</f>
        <v>0</v>
      </c>
      <c r="I27" s="281">
        <f t="shared" si="5"/>
        <v>75.95175044914171</v>
      </c>
      <c r="J27" s="281">
        <f t="shared" si="5"/>
        <v>93.97088614787565</v>
      </c>
      <c r="K27" s="1167"/>
      <c r="L27" s="281">
        <f t="shared" si="5"/>
        <v>98.12622843758308</v>
      </c>
      <c r="M27" s="281">
        <f t="shared" si="5"/>
        <v>74.49953721060002</v>
      </c>
      <c r="N27" s="281">
        <f t="shared" si="5"/>
        <v>144.47636850424038</v>
      </c>
      <c r="O27" s="282">
        <f t="shared" si="5"/>
        <v>110.59087407499266</v>
      </c>
      <c r="P27" s="283"/>
    </row>
    <row r="28" spans="1:16" s="274" customFormat="1" ht="34.5" thickBot="1">
      <c r="A28" s="268" t="s">
        <v>99</v>
      </c>
      <c r="B28" s="856"/>
      <c r="C28" s="287"/>
      <c r="D28" s="287"/>
      <c r="E28" s="287"/>
      <c r="F28" s="287"/>
      <c r="G28" s="287"/>
      <c r="H28" s="287"/>
      <c r="I28" s="287"/>
      <c r="J28" s="287"/>
      <c r="K28" s="1169"/>
      <c r="L28" s="287"/>
      <c r="M28" s="287"/>
      <c r="N28" s="287"/>
      <c r="O28" s="288"/>
      <c r="P28" s="289"/>
    </row>
    <row r="29" spans="1:16" s="256" customFormat="1" ht="20.25">
      <c r="A29" s="252" t="s">
        <v>356</v>
      </c>
      <c r="B29" s="1110">
        <v>1012.9420000000008</v>
      </c>
      <c r="C29" s="253">
        <v>16482.95493062123</v>
      </c>
      <c r="D29" s="253">
        <v>12294.56030058975</v>
      </c>
      <c r="E29" s="253">
        <v>1616.9899987692606</v>
      </c>
      <c r="F29" s="253">
        <v>184.79019529252403</v>
      </c>
      <c r="G29" s="253">
        <v>0.4746898966903662</v>
      </c>
      <c r="H29" s="253">
        <v>0</v>
      </c>
      <c r="I29" s="253">
        <v>15.572543475671184</v>
      </c>
      <c r="J29" s="253">
        <v>54.01790033387891</v>
      </c>
      <c r="K29" s="1154">
        <v>0</v>
      </c>
      <c r="L29" s="253">
        <v>14166.405628357774</v>
      </c>
      <c r="M29" s="253">
        <v>1108.3963017296808</v>
      </c>
      <c r="N29" s="253">
        <v>1208.1530005337572</v>
      </c>
      <c r="O29" s="254">
        <v>2316.549302263438</v>
      </c>
      <c r="P29" s="255"/>
    </row>
    <row r="30" spans="1:16" s="256" customFormat="1" ht="20.25">
      <c r="A30" s="772" t="s">
        <v>319</v>
      </c>
      <c r="B30" s="1111">
        <v>1058.217</v>
      </c>
      <c r="C30" s="773">
        <v>17240</v>
      </c>
      <c r="D30" s="773">
        <v>12404</v>
      </c>
      <c r="E30" s="773">
        <v>1675</v>
      </c>
      <c r="F30" s="773">
        <v>193</v>
      </c>
      <c r="G30" s="773">
        <v>1</v>
      </c>
      <c r="H30" s="773">
        <v>0</v>
      </c>
      <c r="I30" s="773">
        <v>36</v>
      </c>
      <c r="J30" s="773">
        <v>56</v>
      </c>
      <c r="K30" s="1155"/>
      <c r="L30" s="773">
        <v>14364</v>
      </c>
      <c r="M30" s="773">
        <v>1541</v>
      </c>
      <c r="N30" s="773">
        <v>1335</v>
      </c>
      <c r="O30" s="774">
        <v>2876</v>
      </c>
      <c r="P30" s="775"/>
    </row>
    <row r="31" spans="1:16" s="264" customFormat="1" ht="21" thickBot="1">
      <c r="A31" s="260" t="s">
        <v>351</v>
      </c>
      <c r="B31" s="1124">
        <f aca="true" t="shared" si="6" ref="B31:O31">+B29-B30</f>
        <v>-45.274999999999295</v>
      </c>
      <c r="C31" s="278">
        <f t="shared" si="6"/>
        <v>-757.0450693787716</v>
      </c>
      <c r="D31" s="278">
        <f t="shared" si="6"/>
        <v>-109.43969941024989</v>
      </c>
      <c r="E31" s="278">
        <f t="shared" si="6"/>
        <v>-58.01000123073936</v>
      </c>
      <c r="F31" s="278">
        <f t="shared" si="6"/>
        <v>-8.209804707475968</v>
      </c>
      <c r="G31" s="278">
        <f t="shared" si="6"/>
        <v>-0.5253101033096338</v>
      </c>
      <c r="H31" s="278">
        <f t="shared" si="6"/>
        <v>0</v>
      </c>
      <c r="I31" s="278">
        <f t="shared" si="6"/>
        <v>-20.427456524328818</v>
      </c>
      <c r="J31" s="278">
        <f t="shared" si="6"/>
        <v>-1.982099666121087</v>
      </c>
      <c r="K31" s="1166"/>
      <c r="L31" s="278">
        <f t="shared" si="6"/>
        <v>-197.59437164222618</v>
      </c>
      <c r="M31" s="278">
        <f t="shared" si="6"/>
        <v>-432.6036982703192</v>
      </c>
      <c r="N31" s="278">
        <f t="shared" si="6"/>
        <v>-126.84699946624278</v>
      </c>
      <c r="O31" s="279">
        <f t="shared" si="6"/>
        <v>-559.4506977365618</v>
      </c>
      <c r="P31" s="280"/>
    </row>
    <row r="32" spans="1:16" s="264" customFormat="1" ht="21" thickBot="1">
      <c r="A32" s="265" t="s">
        <v>354</v>
      </c>
      <c r="B32" s="862">
        <f aca="true" t="shared" si="7" ref="B32:O32">+B29/B30*100</f>
        <v>95.72157695444325</v>
      </c>
      <c r="C32" s="281">
        <f t="shared" si="7"/>
        <v>95.60878730058717</v>
      </c>
      <c r="D32" s="281">
        <f t="shared" si="7"/>
        <v>99.1177063897916</v>
      </c>
      <c r="E32" s="281">
        <f t="shared" si="7"/>
        <v>96.53671634443347</v>
      </c>
      <c r="F32" s="281">
        <f t="shared" si="7"/>
        <v>95.74621517747359</v>
      </c>
      <c r="G32" s="281">
        <f t="shared" si="7"/>
        <v>47.468989669036624</v>
      </c>
      <c r="H32" s="281">
        <f>+IF(H29=0,,H29/H30*100)</f>
        <v>0</v>
      </c>
      <c r="I32" s="281">
        <f t="shared" si="7"/>
        <v>43.25706521019773</v>
      </c>
      <c r="J32" s="281">
        <f t="shared" si="7"/>
        <v>96.46053631049806</v>
      </c>
      <c r="K32" s="1167"/>
      <c r="L32" s="281">
        <f t="shared" si="7"/>
        <v>98.62437780811594</v>
      </c>
      <c r="M32" s="281">
        <f t="shared" si="7"/>
        <v>71.92707993054385</v>
      </c>
      <c r="N32" s="281">
        <f t="shared" si="7"/>
        <v>90.49835209990691</v>
      </c>
      <c r="O32" s="282">
        <f t="shared" si="7"/>
        <v>80.54761134434764</v>
      </c>
      <c r="P32" s="283"/>
    </row>
    <row r="33" spans="1:16" s="274" customFormat="1" ht="34.5" thickBot="1">
      <c r="A33" s="268" t="s">
        <v>100</v>
      </c>
      <c r="B33" s="856"/>
      <c r="C33" s="287"/>
      <c r="D33" s="287"/>
      <c r="E33" s="287"/>
      <c r="F33" s="287"/>
      <c r="G33" s="287"/>
      <c r="H33" s="287"/>
      <c r="I33" s="287"/>
      <c r="J33" s="287"/>
      <c r="K33" s="1169"/>
      <c r="L33" s="287"/>
      <c r="M33" s="287"/>
      <c r="N33" s="287"/>
      <c r="O33" s="288"/>
      <c r="P33" s="289"/>
    </row>
    <row r="34" spans="1:16" s="256" customFormat="1" ht="20.25">
      <c r="A34" s="252" t="s">
        <v>356</v>
      </c>
      <c r="B34" s="1110">
        <v>3932.264999999998</v>
      </c>
      <c r="C34" s="253">
        <v>17275.281231046236</v>
      </c>
      <c r="D34" s="253">
        <v>12215.054745801724</v>
      </c>
      <c r="E34" s="253">
        <v>1714.2430422839432</v>
      </c>
      <c r="F34" s="253">
        <v>404.92960164180255</v>
      </c>
      <c r="G34" s="253">
        <v>11.969585806992493</v>
      </c>
      <c r="H34" s="253">
        <v>0</v>
      </c>
      <c r="I34" s="253">
        <v>61.7059124957245</v>
      </c>
      <c r="J34" s="253">
        <v>114.72512237433978</v>
      </c>
      <c r="K34" s="1154">
        <v>4.296230459205235</v>
      </c>
      <c r="L34" s="253">
        <v>14526.924240863733</v>
      </c>
      <c r="M34" s="253">
        <v>1215.9724103029687</v>
      </c>
      <c r="N34" s="253">
        <v>1532.384579879535</v>
      </c>
      <c r="O34" s="254">
        <v>2748.3569901825044</v>
      </c>
      <c r="P34" s="255"/>
    </row>
    <row r="35" spans="1:16" s="256" customFormat="1" ht="20.25">
      <c r="A35" s="772" t="s">
        <v>319</v>
      </c>
      <c r="B35" s="1111">
        <v>4225.233</v>
      </c>
      <c r="C35" s="773">
        <v>17268</v>
      </c>
      <c r="D35" s="773">
        <v>12334</v>
      </c>
      <c r="E35" s="773">
        <v>1726</v>
      </c>
      <c r="F35" s="773">
        <v>397</v>
      </c>
      <c r="G35" s="773">
        <v>13</v>
      </c>
      <c r="H35" s="773">
        <v>0</v>
      </c>
      <c r="I35" s="773">
        <v>70</v>
      </c>
      <c r="J35" s="773">
        <v>121</v>
      </c>
      <c r="K35" s="1155"/>
      <c r="L35" s="773">
        <v>14661</v>
      </c>
      <c r="M35" s="773">
        <v>1342</v>
      </c>
      <c r="N35" s="773">
        <v>1265</v>
      </c>
      <c r="O35" s="774">
        <v>2607</v>
      </c>
      <c r="P35" s="775"/>
    </row>
    <row r="36" spans="1:16" s="264" customFormat="1" ht="21" thickBot="1">
      <c r="A36" s="260" t="s">
        <v>351</v>
      </c>
      <c r="B36" s="1124">
        <f aca="true" t="shared" si="8" ref="B36:O36">+B34-B35</f>
        <v>-292.9680000000021</v>
      </c>
      <c r="C36" s="278">
        <f t="shared" si="8"/>
        <v>7.281231046235916</v>
      </c>
      <c r="D36" s="278">
        <f t="shared" si="8"/>
        <v>-118.9452541982755</v>
      </c>
      <c r="E36" s="278">
        <f t="shared" si="8"/>
        <v>-11.756957716056831</v>
      </c>
      <c r="F36" s="278">
        <f t="shared" si="8"/>
        <v>7.929601641802549</v>
      </c>
      <c r="G36" s="278">
        <f t="shared" si="8"/>
        <v>-1.0304141930075073</v>
      </c>
      <c r="H36" s="278">
        <f t="shared" si="8"/>
        <v>0</v>
      </c>
      <c r="I36" s="278">
        <f t="shared" si="8"/>
        <v>-8.294087504275502</v>
      </c>
      <c r="J36" s="278">
        <f t="shared" si="8"/>
        <v>-6.274877625660224</v>
      </c>
      <c r="K36" s="1166"/>
      <c r="L36" s="278">
        <f t="shared" si="8"/>
        <v>-134.07575913626715</v>
      </c>
      <c r="M36" s="278">
        <f t="shared" si="8"/>
        <v>-126.02758969703132</v>
      </c>
      <c r="N36" s="278">
        <f t="shared" si="8"/>
        <v>267.38457987953507</v>
      </c>
      <c r="O36" s="279">
        <f t="shared" si="8"/>
        <v>141.35699018250443</v>
      </c>
      <c r="P36" s="280"/>
    </row>
    <row r="37" spans="1:16" s="264" customFormat="1" ht="21" thickBot="1">
      <c r="A37" s="265" t="s">
        <v>354</v>
      </c>
      <c r="B37" s="862">
        <f aca="true" t="shared" si="9" ref="B37:O37">+B34/B35*100</f>
        <v>93.06622853698241</v>
      </c>
      <c r="C37" s="281">
        <f t="shared" si="9"/>
        <v>100.04216603570903</v>
      </c>
      <c r="D37" s="281">
        <f t="shared" si="9"/>
        <v>99.03563114806003</v>
      </c>
      <c r="E37" s="281">
        <f t="shared" si="9"/>
        <v>99.31883211378582</v>
      </c>
      <c r="F37" s="281">
        <f t="shared" si="9"/>
        <v>101.99738076619711</v>
      </c>
      <c r="G37" s="281">
        <f t="shared" si="9"/>
        <v>92.07373697686533</v>
      </c>
      <c r="H37" s="281">
        <f>+IF(H34=0,,H34/H35*100)</f>
        <v>0</v>
      </c>
      <c r="I37" s="281">
        <f t="shared" si="9"/>
        <v>88.15130356532072</v>
      </c>
      <c r="J37" s="281">
        <f t="shared" si="9"/>
        <v>94.81415072259486</v>
      </c>
      <c r="K37" s="1167"/>
      <c r="L37" s="281">
        <f t="shared" si="9"/>
        <v>99.08549376484369</v>
      </c>
      <c r="M37" s="281">
        <f t="shared" si="9"/>
        <v>90.60897245178604</v>
      </c>
      <c r="N37" s="281">
        <f t="shared" si="9"/>
        <v>121.13712093909368</v>
      </c>
      <c r="O37" s="282">
        <f t="shared" si="9"/>
        <v>105.42220905955138</v>
      </c>
      <c r="P37" s="283"/>
    </row>
    <row r="38" spans="1:16" s="274" customFormat="1" ht="34.5" thickBot="1">
      <c r="A38" s="268" t="s">
        <v>101</v>
      </c>
      <c r="B38" s="856"/>
      <c r="C38" s="287"/>
      <c r="D38" s="287"/>
      <c r="E38" s="287"/>
      <c r="F38" s="287"/>
      <c r="G38" s="287"/>
      <c r="H38" s="287"/>
      <c r="I38" s="287"/>
      <c r="J38" s="287"/>
      <c r="K38" s="1169"/>
      <c r="L38" s="287"/>
      <c r="M38" s="287"/>
      <c r="N38" s="287"/>
      <c r="O38" s="288"/>
      <c r="P38" s="289"/>
    </row>
    <row r="39" spans="1:16" s="256" customFormat="1" ht="20.25">
      <c r="A39" s="252" t="s">
        <v>356</v>
      </c>
      <c r="B39" s="1110">
        <v>2019.4050000000009</v>
      </c>
      <c r="C39" s="253">
        <v>15626.776327680665</v>
      </c>
      <c r="D39" s="253">
        <v>11626.182918565935</v>
      </c>
      <c r="E39" s="253">
        <v>1520.2845227513383</v>
      </c>
      <c r="F39" s="253">
        <v>200.30450388439488</v>
      </c>
      <c r="G39" s="253">
        <v>1.0652890331558056</v>
      </c>
      <c r="H39" s="253">
        <v>0</v>
      </c>
      <c r="I39" s="253">
        <v>37.59028030533745</v>
      </c>
      <c r="J39" s="253">
        <v>65.77556260383625</v>
      </c>
      <c r="K39" s="1154">
        <v>18.822045767606458</v>
      </c>
      <c r="L39" s="253">
        <v>13470.025122911602</v>
      </c>
      <c r="M39" s="253">
        <v>981.2071294927622</v>
      </c>
      <c r="N39" s="253">
        <v>1175.5440752762977</v>
      </c>
      <c r="O39" s="254">
        <v>2156.7512047690598</v>
      </c>
      <c r="P39" s="255"/>
    </row>
    <row r="40" spans="1:16" s="256" customFormat="1" ht="20.25">
      <c r="A40" s="772" t="s">
        <v>319</v>
      </c>
      <c r="B40" s="1111">
        <v>2125.32</v>
      </c>
      <c r="C40" s="773">
        <v>15780</v>
      </c>
      <c r="D40" s="773">
        <v>11735</v>
      </c>
      <c r="E40" s="773">
        <v>1556</v>
      </c>
      <c r="F40" s="773">
        <v>200</v>
      </c>
      <c r="G40" s="773">
        <v>1</v>
      </c>
      <c r="H40" s="773">
        <v>0</v>
      </c>
      <c r="I40" s="773">
        <v>55</v>
      </c>
      <c r="J40" s="773">
        <v>71</v>
      </c>
      <c r="K40" s="1155"/>
      <c r="L40" s="773">
        <v>13619</v>
      </c>
      <c r="M40" s="773">
        <v>1199</v>
      </c>
      <c r="N40" s="773">
        <v>962</v>
      </c>
      <c r="O40" s="774">
        <v>2161</v>
      </c>
      <c r="P40" s="775"/>
    </row>
    <row r="41" spans="1:16" s="264" customFormat="1" ht="21" thickBot="1">
      <c r="A41" s="260" t="s">
        <v>351</v>
      </c>
      <c r="B41" s="1124">
        <f aca="true" t="shared" si="10" ref="B41:O41">+B39-B40</f>
        <v>-105.91499999999928</v>
      </c>
      <c r="C41" s="278">
        <f t="shared" si="10"/>
        <v>-153.22367231933458</v>
      </c>
      <c r="D41" s="278">
        <f t="shared" si="10"/>
        <v>-108.81708143406468</v>
      </c>
      <c r="E41" s="278">
        <f t="shared" si="10"/>
        <v>-35.71547724866173</v>
      </c>
      <c r="F41" s="278">
        <f t="shared" si="10"/>
        <v>0.30450388439487597</v>
      </c>
      <c r="G41" s="278">
        <f t="shared" si="10"/>
        <v>0.06528903315580559</v>
      </c>
      <c r="H41" s="278">
        <f t="shared" si="10"/>
        <v>0</v>
      </c>
      <c r="I41" s="278">
        <f t="shared" si="10"/>
        <v>-17.40971969466255</v>
      </c>
      <c r="J41" s="278">
        <f t="shared" si="10"/>
        <v>-5.224437396163751</v>
      </c>
      <c r="K41" s="1166"/>
      <c r="L41" s="278">
        <f t="shared" si="10"/>
        <v>-148.974877088398</v>
      </c>
      <c r="M41" s="278">
        <f t="shared" si="10"/>
        <v>-217.7928705072378</v>
      </c>
      <c r="N41" s="278">
        <f t="shared" si="10"/>
        <v>213.5440752762977</v>
      </c>
      <c r="O41" s="279">
        <f t="shared" si="10"/>
        <v>-4.248795230940232</v>
      </c>
      <c r="P41" s="280"/>
    </row>
    <row r="42" spans="1:16" s="264" customFormat="1" ht="21" thickBot="1">
      <c r="A42" s="265" t="s">
        <v>354</v>
      </c>
      <c r="B42" s="862">
        <f aca="true" t="shared" si="11" ref="B42:O42">+B39/B40*100</f>
        <v>95.01651516007004</v>
      </c>
      <c r="C42" s="281">
        <f t="shared" si="11"/>
        <v>99.0290008091297</v>
      </c>
      <c r="D42" s="281">
        <f t="shared" si="11"/>
        <v>99.0727134091686</v>
      </c>
      <c r="E42" s="281">
        <f t="shared" si="11"/>
        <v>97.70466084520169</v>
      </c>
      <c r="F42" s="281">
        <f t="shared" si="11"/>
        <v>100.15225194219744</v>
      </c>
      <c r="G42" s="281">
        <f t="shared" si="11"/>
        <v>106.52890331558056</v>
      </c>
      <c r="H42" s="281">
        <f>+IF(H39=0,,H39/H40*100)</f>
        <v>0</v>
      </c>
      <c r="I42" s="281">
        <f t="shared" si="11"/>
        <v>68.34596419152264</v>
      </c>
      <c r="J42" s="281">
        <f t="shared" si="11"/>
        <v>92.6416374701919</v>
      </c>
      <c r="K42" s="1167"/>
      <c r="L42" s="281">
        <f t="shared" si="11"/>
        <v>98.90612470013659</v>
      </c>
      <c r="M42" s="281">
        <f t="shared" si="11"/>
        <v>81.83545700523455</v>
      </c>
      <c r="N42" s="281">
        <f t="shared" si="11"/>
        <v>122.19792882289997</v>
      </c>
      <c r="O42" s="282">
        <f t="shared" si="11"/>
        <v>99.8033875413725</v>
      </c>
      <c r="P42" s="283"/>
    </row>
    <row r="43" spans="1:16" s="274" customFormat="1" ht="34.5" thickBot="1">
      <c r="A43" s="268" t="s">
        <v>234</v>
      </c>
      <c r="B43" s="856"/>
      <c r="C43" s="287"/>
      <c r="D43" s="287"/>
      <c r="E43" s="287"/>
      <c r="F43" s="287"/>
      <c r="G43" s="287"/>
      <c r="H43" s="287"/>
      <c r="I43" s="287"/>
      <c r="J43" s="287"/>
      <c r="K43" s="1169"/>
      <c r="L43" s="287"/>
      <c r="M43" s="287"/>
      <c r="N43" s="287"/>
      <c r="O43" s="288"/>
      <c r="P43" s="289"/>
    </row>
    <row r="44" spans="1:16" s="256" customFormat="1" ht="20.25">
      <c r="A44" s="252" t="s">
        <v>356</v>
      </c>
      <c r="B44" s="1110">
        <v>4091.199000000004</v>
      </c>
      <c r="C44" s="253">
        <v>16949.43745912466</v>
      </c>
      <c r="D44" s="253">
        <v>12189.195147926064</v>
      </c>
      <c r="E44" s="253">
        <v>1641.7898518258326</v>
      </c>
      <c r="F44" s="253">
        <v>338.99628201903596</v>
      </c>
      <c r="G44" s="253">
        <v>7.3341172925915625</v>
      </c>
      <c r="H44" s="253">
        <v>0</v>
      </c>
      <c r="I44" s="253">
        <v>54.919596920120405</v>
      </c>
      <c r="J44" s="253">
        <v>70.6779968415127</v>
      </c>
      <c r="K44" s="1154">
        <v>39.53075043933734</v>
      </c>
      <c r="L44" s="253">
        <v>14342.443743264497</v>
      </c>
      <c r="M44" s="253">
        <v>1188.2993428902696</v>
      </c>
      <c r="N44" s="253">
        <v>1418.69437296988</v>
      </c>
      <c r="O44" s="254">
        <v>2606.9937158601497</v>
      </c>
      <c r="P44" s="255"/>
    </row>
    <row r="45" spans="1:16" s="256" customFormat="1" ht="20.25">
      <c r="A45" s="772" t="s">
        <v>319</v>
      </c>
      <c r="B45" s="1111">
        <v>4305.116</v>
      </c>
      <c r="C45" s="773">
        <v>17219</v>
      </c>
      <c r="D45" s="773">
        <v>12366</v>
      </c>
      <c r="E45" s="773">
        <v>1691</v>
      </c>
      <c r="F45" s="773">
        <v>328</v>
      </c>
      <c r="G45" s="773">
        <v>7</v>
      </c>
      <c r="H45" s="773">
        <v>0</v>
      </c>
      <c r="I45" s="773">
        <v>65</v>
      </c>
      <c r="J45" s="773">
        <v>78</v>
      </c>
      <c r="K45" s="1155"/>
      <c r="L45" s="773">
        <v>14535</v>
      </c>
      <c r="M45" s="773">
        <v>1405</v>
      </c>
      <c r="N45" s="773">
        <v>1280</v>
      </c>
      <c r="O45" s="774">
        <v>2685</v>
      </c>
      <c r="P45" s="775"/>
    </row>
    <row r="46" spans="1:16" s="264" customFormat="1" ht="21" thickBot="1">
      <c r="A46" s="260" t="s">
        <v>351</v>
      </c>
      <c r="B46" s="1124">
        <f aca="true" t="shared" si="12" ref="B46:O46">+B44-B45</f>
        <v>-213.91699999999582</v>
      </c>
      <c r="C46" s="278">
        <f t="shared" si="12"/>
        <v>-269.56254087534035</v>
      </c>
      <c r="D46" s="278">
        <f t="shared" si="12"/>
        <v>-176.80485207393576</v>
      </c>
      <c r="E46" s="278">
        <f t="shared" si="12"/>
        <v>-49.21014817416744</v>
      </c>
      <c r="F46" s="278">
        <f t="shared" si="12"/>
        <v>10.99628201903596</v>
      </c>
      <c r="G46" s="278">
        <f t="shared" si="12"/>
        <v>0.33411729259156253</v>
      </c>
      <c r="H46" s="278">
        <f t="shared" si="12"/>
        <v>0</v>
      </c>
      <c r="I46" s="278">
        <f t="shared" si="12"/>
        <v>-10.080403079879595</v>
      </c>
      <c r="J46" s="278">
        <f t="shared" si="12"/>
        <v>-7.3220031584873055</v>
      </c>
      <c r="K46" s="1166"/>
      <c r="L46" s="278">
        <f t="shared" si="12"/>
        <v>-192.55625673550276</v>
      </c>
      <c r="M46" s="278">
        <f t="shared" si="12"/>
        <v>-216.7006571097304</v>
      </c>
      <c r="N46" s="278">
        <f t="shared" si="12"/>
        <v>138.69437296988008</v>
      </c>
      <c r="O46" s="279">
        <f t="shared" si="12"/>
        <v>-78.00628413985032</v>
      </c>
      <c r="P46" s="280"/>
    </row>
    <row r="47" spans="1:16" s="264" customFormat="1" ht="21" thickBot="1">
      <c r="A47" s="265" t="s">
        <v>354</v>
      </c>
      <c r="B47" s="862">
        <f aca="true" t="shared" si="13" ref="B47:O47">+B44/B45*100</f>
        <v>95.03109788447057</v>
      </c>
      <c r="C47" s="281">
        <f t="shared" si="13"/>
        <v>98.43450525073848</v>
      </c>
      <c r="D47" s="281">
        <f t="shared" si="13"/>
        <v>98.57023409288423</v>
      </c>
      <c r="E47" s="281">
        <f t="shared" si="13"/>
        <v>97.08987887793215</v>
      </c>
      <c r="F47" s="281">
        <f t="shared" si="13"/>
        <v>103.35252500580366</v>
      </c>
      <c r="G47" s="281">
        <f t="shared" si="13"/>
        <v>104.77310417987947</v>
      </c>
      <c r="H47" s="281">
        <f>+IF(H44=0,,H44/H45*100)</f>
        <v>0</v>
      </c>
      <c r="I47" s="281">
        <f t="shared" si="13"/>
        <v>84.491687569416</v>
      </c>
      <c r="J47" s="281">
        <f t="shared" si="13"/>
        <v>90.61281646347781</v>
      </c>
      <c r="K47" s="1167"/>
      <c r="L47" s="281">
        <f t="shared" si="13"/>
        <v>98.67522355187133</v>
      </c>
      <c r="M47" s="281">
        <f t="shared" si="13"/>
        <v>84.5764656861402</v>
      </c>
      <c r="N47" s="281">
        <f t="shared" si="13"/>
        <v>110.83549788827187</v>
      </c>
      <c r="O47" s="282">
        <f t="shared" si="13"/>
        <v>97.09473802086218</v>
      </c>
      <c r="P47" s="283"/>
    </row>
    <row r="48" spans="1:16" s="274" customFormat="1" ht="34.5" thickBot="1">
      <c r="A48" s="268" t="s">
        <v>248</v>
      </c>
      <c r="B48" s="856"/>
      <c r="C48" s="287"/>
      <c r="D48" s="287"/>
      <c r="E48" s="287"/>
      <c r="F48" s="287"/>
      <c r="G48" s="287"/>
      <c r="H48" s="287"/>
      <c r="I48" s="287"/>
      <c r="J48" s="287"/>
      <c r="K48" s="1169"/>
      <c r="L48" s="287"/>
      <c r="M48" s="287"/>
      <c r="N48" s="287"/>
      <c r="O48" s="288"/>
      <c r="P48" s="289"/>
    </row>
    <row r="49" spans="1:16" s="256" customFormat="1" ht="20.25">
      <c r="A49" s="252" t="s">
        <v>356</v>
      </c>
      <c r="B49" s="1110">
        <v>41.668000000000006</v>
      </c>
      <c r="C49" s="253">
        <v>16093.575005599818</v>
      </c>
      <c r="D49" s="253">
        <v>11901.583149339222</v>
      </c>
      <c r="E49" s="253">
        <v>1547.91046686506</v>
      </c>
      <c r="F49" s="253">
        <v>113.66636267639434</v>
      </c>
      <c r="G49" s="253">
        <v>16.207481360596454</v>
      </c>
      <c r="H49" s="253">
        <v>0</v>
      </c>
      <c r="I49" s="253">
        <v>44.340581101404744</v>
      </c>
      <c r="J49" s="253">
        <v>41.700665578701475</v>
      </c>
      <c r="K49" s="1154">
        <v>0</v>
      </c>
      <c r="L49" s="253">
        <v>13665.408706921382</v>
      </c>
      <c r="M49" s="253">
        <v>986.9864164346739</v>
      </c>
      <c r="N49" s="253">
        <v>1441.1798822437681</v>
      </c>
      <c r="O49" s="254">
        <v>2428.166298678442</v>
      </c>
      <c r="P49" s="255"/>
    </row>
    <row r="50" spans="1:16" s="256" customFormat="1" ht="20.25">
      <c r="A50" s="772" t="s">
        <v>319</v>
      </c>
      <c r="B50" s="1111">
        <v>44.432</v>
      </c>
      <c r="C50" s="773">
        <v>16232</v>
      </c>
      <c r="D50" s="773">
        <v>11634</v>
      </c>
      <c r="E50" s="773">
        <v>1641</v>
      </c>
      <c r="F50" s="773">
        <v>161</v>
      </c>
      <c r="G50" s="773">
        <v>15</v>
      </c>
      <c r="H50" s="773">
        <v>0</v>
      </c>
      <c r="I50" s="773">
        <v>102</v>
      </c>
      <c r="J50" s="773">
        <v>41</v>
      </c>
      <c r="K50" s="1155"/>
      <c r="L50" s="773">
        <v>13595</v>
      </c>
      <c r="M50" s="773">
        <v>1335</v>
      </c>
      <c r="N50" s="773">
        <v>1301</v>
      </c>
      <c r="O50" s="774">
        <v>2636</v>
      </c>
      <c r="P50" s="775"/>
    </row>
    <row r="51" spans="1:16" s="264" customFormat="1" ht="21" thickBot="1">
      <c r="A51" s="260" t="s">
        <v>351</v>
      </c>
      <c r="B51" s="1124">
        <f aca="true" t="shared" si="14" ref="B51:O51">+B49-B50</f>
        <v>-2.763999999999996</v>
      </c>
      <c r="C51" s="278">
        <f t="shared" si="14"/>
        <v>-138.4249944001822</v>
      </c>
      <c r="D51" s="278">
        <f t="shared" si="14"/>
        <v>267.58314933922156</v>
      </c>
      <c r="E51" s="278">
        <f t="shared" si="14"/>
        <v>-93.08953313493998</v>
      </c>
      <c r="F51" s="278">
        <f t="shared" si="14"/>
        <v>-47.33363732360566</v>
      </c>
      <c r="G51" s="278">
        <f t="shared" si="14"/>
        <v>1.2074813605964536</v>
      </c>
      <c r="H51" s="278">
        <f t="shared" si="14"/>
        <v>0</v>
      </c>
      <c r="I51" s="278">
        <f t="shared" si="14"/>
        <v>-57.659418898595256</v>
      </c>
      <c r="J51" s="278">
        <f t="shared" si="14"/>
        <v>0.7006655787014751</v>
      </c>
      <c r="K51" s="1166"/>
      <c r="L51" s="278">
        <f t="shared" si="14"/>
        <v>70.40870692138196</v>
      </c>
      <c r="M51" s="278">
        <f t="shared" si="14"/>
        <v>-348.01358356532614</v>
      </c>
      <c r="N51" s="278">
        <f t="shared" si="14"/>
        <v>140.17988224376813</v>
      </c>
      <c r="O51" s="279">
        <f t="shared" si="14"/>
        <v>-207.83370132155778</v>
      </c>
      <c r="P51" s="280"/>
    </row>
    <row r="52" spans="1:16" s="264" customFormat="1" ht="21" thickBot="1">
      <c r="A52" s="265" t="s">
        <v>354</v>
      </c>
      <c r="B52" s="862">
        <f aca="true" t="shared" si="15" ref="B52:O52">+B49/B50*100</f>
        <v>93.77925819229385</v>
      </c>
      <c r="C52" s="281">
        <f t="shared" si="15"/>
        <v>99.14720925086137</v>
      </c>
      <c r="D52" s="281">
        <f t="shared" si="15"/>
        <v>102.30000987914063</v>
      </c>
      <c r="E52" s="281">
        <f t="shared" si="15"/>
        <v>94.32726793815112</v>
      </c>
      <c r="F52" s="281">
        <f t="shared" si="15"/>
        <v>70.60022526484121</v>
      </c>
      <c r="G52" s="281">
        <f t="shared" si="15"/>
        <v>108.04987573730969</v>
      </c>
      <c r="H52" s="281">
        <f>+IF(H49=0,,H49/H50*100)</f>
        <v>0</v>
      </c>
      <c r="I52" s="281">
        <f t="shared" si="15"/>
        <v>43.471157942553674</v>
      </c>
      <c r="J52" s="281">
        <f t="shared" si="15"/>
        <v>101.70894043585726</v>
      </c>
      <c r="K52" s="1167"/>
      <c r="L52" s="281">
        <f t="shared" si="15"/>
        <v>100.5179014852621</v>
      </c>
      <c r="M52" s="281">
        <f t="shared" si="15"/>
        <v>73.93156677413288</v>
      </c>
      <c r="N52" s="281">
        <f t="shared" si="15"/>
        <v>110.77477957292608</v>
      </c>
      <c r="O52" s="282">
        <f t="shared" si="15"/>
        <v>92.1155652002444</v>
      </c>
      <c r="P52" s="283"/>
    </row>
    <row r="53" spans="1:16" s="1042" customFormat="1" ht="34.5" hidden="1" thickBot="1">
      <c r="A53" s="1039" t="s">
        <v>102</v>
      </c>
      <c r="B53" s="1060"/>
      <c r="C53" s="1060"/>
      <c r="D53" s="1060"/>
      <c r="E53" s="1060"/>
      <c r="F53" s="1060"/>
      <c r="G53" s="1060"/>
      <c r="H53" s="1060"/>
      <c r="I53" s="1060"/>
      <c r="J53" s="1060"/>
      <c r="K53" s="1169"/>
      <c r="L53" s="1060"/>
      <c r="M53" s="1060"/>
      <c r="N53" s="1060"/>
      <c r="O53" s="1061"/>
      <c r="P53" s="1062"/>
    </row>
    <row r="54" spans="1:16" s="1047" customFormat="1" ht="20.25" hidden="1">
      <c r="A54" s="1043" t="s">
        <v>319</v>
      </c>
      <c r="B54" s="1107">
        <v>2.306</v>
      </c>
      <c r="C54" s="1044">
        <v>15964</v>
      </c>
      <c r="D54" s="1044">
        <v>11754</v>
      </c>
      <c r="E54" s="1044">
        <v>1758</v>
      </c>
      <c r="F54" s="1044">
        <v>0</v>
      </c>
      <c r="G54" s="1044">
        <v>0</v>
      </c>
      <c r="H54" s="1044">
        <v>0</v>
      </c>
      <c r="I54" s="1044">
        <v>0</v>
      </c>
      <c r="J54" s="1044">
        <v>0</v>
      </c>
      <c r="K54" s="1154"/>
      <c r="L54" s="1044">
        <v>13512</v>
      </c>
      <c r="M54" s="1044">
        <v>1752</v>
      </c>
      <c r="N54" s="1044">
        <v>699</v>
      </c>
      <c r="O54" s="1045">
        <v>2452</v>
      </c>
      <c r="P54" s="1046"/>
    </row>
    <row r="55" spans="1:16" s="1047" customFormat="1" ht="20.25" hidden="1">
      <c r="A55" s="1048" t="s">
        <v>296</v>
      </c>
      <c r="B55" s="1108">
        <v>2.216</v>
      </c>
      <c r="C55" s="1049">
        <v>13802</v>
      </c>
      <c r="D55" s="1049">
        <v>9704</v>
      </c>
      <c r="E55" s="1049">
        <v>1426</v>
      </c>
      <c r="F55" s="1049">
        <v>0</v>
      </c>
      <c r="G55" s="1049">
        <v>0</v>
      </c>
      <c r="H55" s="1049">
        <v>0</v>
      </c>
      <c r="I55" s="1049">
        <v>0</v>
      </c>
      <c r="J55" s="1049">
        <v>0</v>
      </c>
      <c r="K55" s="1155"/>
      <c r="L55" s="1049">
        <v>11130</v>
      </c>
      <c r="M55" s="1049">
        <v>1281</v>
      </c>
      <c r="N55" s="1049">
        <v>1391</v>
      </c>
      <c r="O55" s="1050">
        <v>2672</v>
      </c>
      <c r="P55" s="1051"/>
    </row>
    <row r="56" spans="1:16" s="1056" customFormat="1" ht="21" hidden="1" thickBot="1">
      <c r="A56" s="1052" t="s">
        <v>316</v>
      </c>
      <c r="B56" s="1126">
        <f aca="true" t="shared" si="16" ref="B56:O56">+B54-B55</f>
        <v>0.08999999999999986</v>
      </c>
      <c r="C56" s="1063">
        <f t="shared" si="16"/>
        <v>2162</v>
      </c>
      <c r="D56" s="1063">
        <f t="shared" si="16"/>
        <v>2050</v>
      </c>
      <c r="E56" s="1063">
        <f t="shared" si="16"/>
        <v>332</v>
      </c>
      <c r="F56" s="1063">
        <f t="shared" si="16"/>
        <v>0</v>
      </c>
      <c r="G56" s="1063">
        <f t="shared" si="16"/>
        <v>0</v>
      </c>
      <c r="H56" s="1063">
        <f t="shared" si="16"/>
        <v>0</v>
      </c>
      <c r="I56" s="1063">
        <f t="shared" si="16"/>
        <v>0</v>
      </c>
      <c r="J56" s="1063">
        <f t="shared" si="16"/>
        <v>0</v>
      </c>
      <c r="K56" s="1166"/>
      <c r="L56" s="1063">
        <f t="shared" si="16"/>
        <v>2382</v>
      </c>
      <c r="M56" s="1063">
        <f t="shared" si="16"/>
        <v>471</v>
      </c>
      <c r="N56" s="1063">
        <f t="shared" si="16"/>
        <v>-692</v>
      </c>
      <c r="O56" s="1064">
        <f t="shared" si="16"/>
        <v>-220</v>
      </c>
      <c r="P56" s="1065"/>
    </row>
    <row r="57" spans="1:16" s="1056" customFormat="1" ht="21" hidden="1" thickBot="1">
      <c r="A57" s="1057" t="s">
        <v>317</v>
      </c>
      <c r="B57" s="1066">
        <f aca="true" t="shared" si="17" ref="B57:O57">+B54/B55*100</f>
        <v>104.06137184115522</v>
      </c>
      <c r="C57" s="1066">
        <f t="shared" si="17"/>
        <v>115.66439646428054</v>
      </c>
      <c r="D57" s="1066">
        <f t="shared" si="17"/>
        <v>121.12530915086562</v>
      </c>
      <c r="E57" s="1066">
        <f t="shared" si="17"/>
        <v>123.28190743338008</v>
      </c>
      <c r="F57" s="1066" t="e">
        <f t="shared" si="17"/>
        <v>#DIV/0!</v>
      </c>
      <c r="G57" s="1066" t="e">
        <f t="shared" si="17"/>
        <v>#DIV/0!</v>
      </c>
      <c r="H57" s="1066" t="e">
        <f t="shared" si="17"/>
        <v>#DIV/0!</v>
      </c>
      <c r="I57" s="1066" t="e">
        <f t="shared" si="17"/>
        <v>#DIV/0!</v>
      </c>
      <c r="J57" s="1066" t="e">
        <f t="shared" si="17"/>
        <v>#DIV/0!</v>
      </c>
      <c r="K57" s="1167"/>
      <c r="L57" s="1066">
        <f t="shared" si="17"/>
        <v>121.40161725067384</v>
      </c>
      <c r="M57" s="1066">
        <f t="shared" si="17"/>
        <v>136.76814988290397</v>
      </c>
      <c r="N57" s="1066">
        <f t="shared" si="17"/>
        <v>50.25161754133717</v>
      </c>
      <c r="O57" s="1067">
        <f t="shared" si="17"/>
        <v>91.76646706586826</v>
      </c>
      <c r="P57" s="1068"/>
    </row>
    <row r="58" spans="1:16" s="274" customFormat="1" ht="34.5" thickBot="1">
      <c r="A58" s="268" t="s">
        <v>103</v>
      </c>
      <c r="B58" s="856"/>
      <c r="C58" s="287"/>
      <c r="D58" s="287"/>
      <c r="E58" s="287"/>
      <c r="F58" s="287"/>
      <c r="G58" s="287"/>
      <c r="H58" s="287"/>
      <c r="I58" s="287"/>
      <c r="J58" s="287"/>
      <c r="K58" s="1169"/>
      <c r="L58" s="287"/>
      <c r="M58" s="287"/>
      <c r="N58" s="287"/>
      <c r="O58" s="288"/>
      <c r="P58" s="289"/>
    </row>
    <row r="59" spans="1:16" s="256" customFormat="1" ht="20.25">
      <c r="A59" s="252" t="s">
        <v>356</v>
      </c>
      <c r="B59" s="1110">
        <v>299.5139999999999</v>
      </c>
      <c r="C59" s="253">
        <v>17199.6573337696</v>
      </c>
      <c r="D59" s="253">
        <v>12319.593018467698</v>
      </c>
      <c r="E59" s="253">
        <v>1684.6980998105823</v>
      </c>
      <c r="F59" s="253">
        <v>212.01902637828852</v>
      </c>
      <c r="G59" s="253">
        <v>3.6570355086351003</v>
      </c>
      <c r="H59" s="253">
        <v>0</v>
      </c>
      <c r="I59" s="253">
        <v>41.12968564630256</v>
      </c>
      <c r="J59" s="253">
        <v>30.542534461383</v>
      </c>
      <c r="K59" s="1154">
        <v>0</v>
      </c>
      <c r="L59" s="253">
        <v>14291.639400272887</v>
      </c>
      <c r="M59" s="253">
        <v>1379.4191033919396</v>
      </c>
      <c r="N59" s="253">
        <v>1528.5988301047696</v>
      </c>
      <c r="O59" s="254">
        <v>2908.017933496709</v>
      </c>
      <c r="P59" s="255"/>
    </row>
    <row r="60" spans="1:16" s="256" customFormat="1" ht="20.25">
      <c r="A60" s="772" t="s">
        <v>319</v>
      </c>
      <c r="B60" s="1111">
        <v>323.372</v>
      </c>
      <c r="C60" s="773">
        <v>17839</v>
      </c>
      <c r="D60" s="773">
        <v>12340</v>
      </c>
      <c r="E60" s="773">
        <v>1724</v>
      </c>
      <c r="F60" s="773">
        <v>216</v>
      </c>
      <c r="G60" s="773">
        <v>5</v>
      </c>
      <c r="H60" s="773">
        <v>0</v>
      </c>
      <c r="I60" s="773">
        <v>70</v>
      </c>
      <c r="J60" s="773">
        <v>35</v>
      </c>
      <c r="K60" s="1155"/>
      <c r="L60" s="773">
        <v>14389</v>
      </c>
      <c r="M60" s="773">
        <v>1678</v>
      </c>
      <c r="N60" s="773">
        <v>1771</v>
      </c>
      <c r="O60" s="774">
        <v>3449</v>
      </c>
      <c r="P60" s="775"/>
    </row>
    <row r="61" spans="1:16" s="264" customFormat="1" ht="21" thickBot="1">
      <c r="A61" s="260" t="s">
        <v>351</v>
      </c>
      <c r="B61" s="1124">
        <f aca="true" t="shared" si="18" ref="B61:O61">+B59-B60</f>
        <v>-23.858000000000118</v>
      </c>
      <c r="C61" s="278">
        <f t="shared" si="18"/>
        <v>-639.3426662304009</v>
      </c>
      <c r="D61" s="278">
        <f t="shared" si="18"/>
        <v>-20.40698153230187</v>
      </c>
      <c r="E61" s="278">
        <f t="shared" si="18"/>
        <v>-39.301900189417665</v>
      </c>
      <c r="F61" s="278">
        <f t="shared" si="18"/>
        <v>-3.9809736217114846</v>
      </c>
      <c r="G61" s="278">
        <f t="shared" si="18"/>
        <v>-1.3429644913648997</v>
      </c>
      <c r="H61" s="278">
        <f t="shared" si="18"/>
        <v>0</v>
      </c>
      <c r="I61" s="278">
        <f t="shared" si="18"/>
        <v>-28.870314353697438</v>
      </c>
      <c r="J61" s="278">
        <f t="shared" si="18"/>
        <v>-4.457465538617001</v>
      </c>
      <c r="K61" s="1166"/>
      <c r="L61" s="278">
        <f t="shared" si="18"/>
        <v>-97.36059972711337</v>
      </c>
      <c r="M61" s="278">
        <f t="shared" si="18"/>
        <v>-298.58089660806036</v>
      </c>
      <c r="N61" s="278">
        <f t="shared" si="18"/>
        <v>-242.4011698952304</v>
      </c>
      <c r="O61" s="279">
        <f t="shared" si="18"/>
        <v>-540.9820665032912</v>
      </c>
      <c r="P61" s="280"/>
    </row>
    <row r="62" spans="1:16" s="264" customFormat="1" ht="21" thickBot="1">
      <c r="A62" s="265" t="s">
        <v>354</v>
      </c>
      <c r="B62" s="862">
        <f aca="true" t="shared" si="19" ref="B62:O62">+B59/B60*100</f>
        <v>92.62211941664704</v>
      </c>
      <c r="C62" s="281">
        <f t="shared" si="19"/>
        <v>96.41603976551151</v>
      </c>
      <c r="D62" s="281">
        <f t="shared" si="19"/>
        <v>99.83462737818232</v>
      </c>
      <c r="E62" s="281">
        <f t="shared" si="19"/>
        <v>97.72030741360686</v>
      </c>
      <c r="F62" s="281">
        <f t="shared" si="19"/>
        <v>98.15695665661505</v>
      </c>
      <c r="G62" s="281">
        <f t="shared" si="19"/>
        <v>73.140710172702</v>
      </c>
      <c r="H62" s="281">
        <f>+IF(H59=0,,H59/H60*100)</f>
        <v>0</v>
      </c>
      <c r="I62" s="281">
        <f t="shared" si="19"/>
        <v>58.75669378043224</v>
      </c>
      <c r="J62" s="281">
        <f t="shared" si="19"/>
        <v>87.26438417537999</v>
      </c>
      <c r="K62" s="1167"/>
      <c r="L62" s="281">
        <f t="shared" si="19"/>
        <v>99.32336785233781</v>
      </c>
      <c r="M62" s="281">
        <f t="shared" si="19"/>
        <v>82.20614442145052</v>
      </c>
      <c r="N62" s="281">
        <f t="shared" si="19"/>
        <v>86.31275155871087</v>
      </c>
      <c r="O62" s="282">
        <f t="shared" si="19"/>
        <v>84.31481396047286</v>
      </c>
      <c r="P62" s="283"/>
    </row>
    <row r="63" spans="1:16" s="842" customFormat="1" ht="34.5" thickBot="1">
      <c r="A63" s="839" t="s">
        <v>233</v>
      </c>
      <c r="B63" s="856"/>
      <c r="C63" s="856"/>
      <c r="D63" s="856"/>
      <c r="E63" s="856"/>
      <c r="F63" s="856"/>
      <c r="G63" s="856"/>
      <c r="H63" s="856"/>
      <c r="I63" s="856"/>
      <c r="J63" s="856"/>
      <c r="K63" s="1169"/>
      <c r="L63" s="856"/>
      <c r="M63" s="856"/>
      <c r="N63" s="856"/>
      <c r="O63" s="857"/>
      <c r="P63" s="858"/>
    </row>
    <row r="64" spans="1:16" s="846" customFormat="1" ht="20.25">
      <c r="A64" s="252" t="s">
        <v>356</v>
      </c>
      <c r="B64" s="1110">
        <v>159.91799999999998</v>
      </c>
      <c r="C64" s="843">
        <v>17565.42780258216</v>
      </c>
      <c r="D64" s="843">
        <v>12937.677434685278</v>
      </c>
      <c r="E64" s="843">
        <v>1680.0808330936275</v>
      </c>
      <c r="F64" s="843">
        <v>292.3711944037987</v>
      </c>
      <c r="G64" s="843">
        <v>12.318813391863332</v>
      </c>
      <c r="H64" s="843">
        <v>0</v>
      </c>
      <c r="I64" s="843">
        <v>46.730199227103896</v>
      </c>
      <c r="J64" s="843">
        <v>41.36025963306195</v>
      </c>
      <c r="K64" s="1154">
        <v>13.611663477532238</v>
      </c>
      <c r="L64" s="843">
        <v>15024.150397912264</v>
      </c>
      <c r="M64" s="843">
        <v>1606.7119815572148</v>
      </c>
      <c r="N64" s="843">
        <v>934.5654231126787</v>
      </c>
      <c r="O64" s="844">
        <v>2541.2774046698937</v>
      </c>
      <c r="P64" s="845"/>
    </row>
    <row r="65" spans="1:16" s="846" customFormat="1" ht="20.25">
      <c r="A65" s="772" t="s">
        <v>319</v>
      </c>
      <c r="B65" s="1111">
        <v>173.754</v>
      </c>
      <c r="C65" s="847">
        <v>18124</v>
      </c>
      <c r="D65" s="847">
        <v>12786</v>
      </c>
      <c r="E65" s="847">
        <v>1795</v>
      </c>
      <c r="F65" s="847">
        <v>339</v>
      </c>
      <c r="G65" s="847">
        <v>12</v>
      </c>
      <c r="H65" s="847">
        <v>0</v>
      </c>
      <c r="I65" s="847">
        <v>81</v>
      </c>
      <c r="J65" s="847">
        <v>39</v>
      </c>
      <c r="K65" s="1155"/>
      <c r="L65" s="847">
        <v>15053</v>
      </c>
      <c r="M65" s="847">
        <v>1860</v>
      </c>
      <c r="N65" s="847">
        <v>1211</v>
      </c>
      <c r="O65" s="848">
        <v>3071</v>
      </c>
      <c r="P65" s="849"/>
    </row>
    <row r="66" spans="1:16" s="853" customFormat="1" ht="21" thickBot="1">
      <c r="A66" s="260" t="s">
        <v>351</v>
      </c>
      <c r="B66" s="1124">
        <f aca="true" t="shared" si="20" ref="B66:O66">+B64-B65</f>
        <v>-13.836000000000013</v>
      </c>
      <c r="C66" s="859">
        <f t="shared" si="20"/>
        <v>-558.5721974178414</v>
      </c>
      <c r="D66" s="859">
        <f t="shared" si="20"/>
        <v>151.67743468527806</v>
      </c>
      <c r="E66" s="859">
        <f t="shared" si="20"/>
        <v>-114.91916690637254</v>
      </c>
      <c r="F66" s="859">
        <f t="shared" si="20"/>
        <v>-46.62880559620129</v>
      </c>
      <c r="G66" s="859">
        <f t="shared" si="20"/>
        <v>0.3188133918633316</v>
      </c>
      <c r="H66" s="859">
        <f t="shared" si="20"/>
        <v>0</v>
      </c>
      <c r="I66" s="859">
        <f t="shared" si="20"/>
        <v>-34.269800772896104</v>
      </c>
      <c r="J66" s="859">
        <f t="shared" si="20"/>
        <v>2.3602596330619505</v>
      </c>
      <c r="K66" s="1166"/>
      <c r="L66" s="859">
        <f t="shared" si="20"/>
        <v>-28.849602087735548</v>
      </c>
      <c r="M66" s="859">
        <f t="shared" si="20"/>
        <v>-253.2880184427852</v>
      </c>
      <c r="N66" s="859">
        <f t="shared" si="20"/>
        <v>-276.4345768873213</v>
      </c>
      <c r="O66" s="860">
        <f t="shared" si="20"/>
        <v>-529.7225953301063</v>
      </c>
      <c r="P66" s="861"/>
    </row>
    <row r="67" spans="1:16" s="853" customFormat="1" ht="21" thickBot="1">
      <c r="A67" s="265" t="s">
        <v>354</v>
      </c>
      <c r="B67" s="862">
        <f aca="true" t="shared" si="21" ref="B67:O67">+B64/B65*100</f>
        <v>92.0370178528264</v>
      </c>
      <c r="C67" s="862">
        <f t="shared" si="21"/>
        <v>96.91805232058131</v>
      </c>
      <c r="D67" s="862">
        <f t="shared" si="21"/>
        <v>101.18627744943906</v>
      </c>
      <c r="E67" s="862">
        <f t="shared" si="21"/>
        <v>93.59781799964499</v>
      </c>
      <c r="F67" s="862">
        <f t="shared" si="21"/>
        <v>86.24519008961614</v>
      </c>
      <c r="G67" s="862">
        <f t="shared" si="21"/>
        <v>102.65677826552778</v>
      </c>
      <c r="H67" s="862">
        <f>+IF(H64=0,,H64/H65*100)</f>
        <v>0</v>
      </c>
      <c r="I67" s="862">
        <f t="shared" si="21"/>
        <v>57.69160398407889</v>
      </c>
      <c r="J67" s="862">
        <f t="shared" si="21"/>
        <v>106.05194777708193</v>
      </c>
      <c r="K67" s="1167"/>
      <c r="L67" s="862">
        <f t="shared" si="21"/>
        <v>99.8083464951323</v>
      </c>
      <c r="M67" s="862">
        <f t="shared" si="21"/>
        <v>86.38236459985026</v>
      </c>
      <c r="N67" s="862">
        <f t="shared" si="21"/>
        <v>77.17303246182318</v>
      </c>
      <c r="O67" s="863">
        <f t="shared" si="21"/>
        <v>82.75081096287508</v>
      </c>
      <c r="P67" s="864"/>
    </row>
    <row r="68" spans="1:16" s="842" customFormat="1" ht="34.5" thickBot="1">
      <c r="A68" s="839" t="s">
        <v>247</v>
      </c>
      <c r="B68" s="856"/>
      <c r="C68" s="856"/>
      <c r="D68" s="856"/>
      <c r="E68" s="856"/>
      <c r="F68" s="856"/>
      <c r="G68" s="856"/>
      <c r="H68" s="856"/>
      <c r="I68" s="856"/>
      <c r="J68" s="856"/>
      <c r="K68" s="1169"/>
      <c r="L68" s="856"/>
      <c r="M68" s="856"/>
      <c r="N68" s="856"/>
      <c r="O68" s="857"/>
      <c r="P68" s="858"/>
    </row>
    <row r="69" spans="1:16" s="846" customFormat="1" ht="20.25">
      <c r="A69" s="252" t="s">
        <v>356</v>
      </c>
      <c r="B69" s="1110">
        <v>132.78000000000003</v>
      </c>
      <c r="C69" s="843">
        <v>14776.00102927147</v>
      </c>
      <c r="D69" s="843">
        <v>10870.153637596019</v>
      </c>
      <c r="E69" s="843">
        <v>1441.7821459055072</v>
      </c>
      <c r="F69" s="843">
        <v>189.9156499472812</v>
      </c>
      <c r="G69" s="843">
        <v>0.06840889692222724</v>
      </c>
      <c r="H69" s="843">
        <v>0</v>
      </c>
      <c r="I69" s="843">
        <v>16.925239744941504</v>
      </c>
      <c r="J69" s="843">
        <v>15.270246523070746</v>
      </c>
      <c r="K69" s="1154">
        <v>0</v>
      </c>
      <c r="L69" s="843">
        <v>12534.11532861374</v>
      </c>
      <c r="M69" s="843">
        <v>774.7426821308426</v>
      </c>
      <c r="N69" s="843">
        <v>1467.1430185268862</v>
      </c>
      <c r="O69" s="844">
        <v>2241.8857006577286</v>
      </c>
      <c r="P69" s="845"/>
    </row>
    <row r="70" spans="1:16" s="256" customFormat="1" ht="20.25">
      <c r="A70" s="772" t="s">
        <v>319</v>
      </c>
      <c r="B70" s="1111">
        <v>139.948</v>
      </c>
      <c r="C70" s="773">
        <v>15276</v>
      </c>
      <c r="D70" s="773">
        <v>10996</v>
      </c>
      <c r="E70" s="773">
        <v>1569</v>
      </c>
      <c r="F70" s="773">
        <v>190</v>
      </c>
      <c r="G70" s="773">
        <v>0</v>
      </c>
      <c r="H70" s="773">
        <v>0</v>
      </c>
      <c r="I70" s="773">
        <v>26</v>
      </c>
      <c r="J70" s="773">
        <v>15</v>
      </c>
      <c r="K70" s="1155"/>
      <c r="L70" s="773">
        <v>12796</v>
      </c>
      <c r="M70" s="773">
        <v>1065</v>
      </c>
      <c r="N70" s="773">
        <v>1415</v>
      </c>
      <c r="O70" s="774">
        <v>2480</v>
      </c>
      <c r="P70" s="775"/>
    </row>
    <row r="71" spans="1:16" s="264" customFormat="1" ht="21" thickBot="1">
      <c r="A71" s="260" t="s">
        <v>351</v>
      </c>
      <c r="B71" s="1124">
        <f aca="true" t="shared" si="22" ref="B71:O71">+B69-B70</f>
        <v>-7.167999999999978</v>
      </c>
      <c r="C71" s="278">
        <f t="shared" si="22"/>
        <v>-499.99897072852946</v>
      </c>
      <c r="D71" s="278">
        <f t="shared" si="22"/>
        <v>-125.8463624039814</v>
      </c>
      <c r="E71" s="278">
        <f t="shared" si="22"/>
        <v>-127.21785409449285</v>
      </c>
      <c r="F71" s="278">
        <f t="shared" si="22"/>
        <v>-0.08435005271880414</v>
      </c>
      <c r="G71" s="278">
        <f t="shared" si="22"/>
        <v>0.06840889692222724</v>
      </c>
      <c r="H71" s="278">
        <f t="shared" si="22"/>
        <v>0</v>
      </c>
      <c r="I71" s="278">
        <f t="shared" si="22"/>
        <v>-9.074760255058496</v>
      </c>
      <c r="J71" s="278">
        <f t="shared" si="22"/>
        <v>0.27024652307074604</v>
      </c>
      <c r="K71" s="1166"/>
      <c r="L71" s="278">
        <f t="shared" si="22"/>
        <v>-261.8846713862604</v>
      </c>
      <c r="M71" s="278">
        <f t="shared" si="22"/>
        <v>-290.2573178691574</v>
      </c>
      <c r="N71" s="278">
        <f t="shared" si="22"/>
        <v>52.14301852688618</v>
      </c>
      <c r="O71" s="279">
        <f t="shared" si="22"/>
        <v>-238.11429934227135</v>
      </c>
      <c r="P71" s="280"/>
    </row>
    <row r="72" spans="1:16" s="264" customFormat="1" ht="21" thickBot="1">
      <c r="A72" s="265" t="s">
        <v>354</v>
      </c>
      <c r="B72" s="862">
        <f aca="true" t="shared" si="23" ref="B72:O72">+B69/B70*100</f>
        <v>94.87809757910082</v>
      </c>
      <c r="C72" s="281">
        <f t="shared" si="23"/>
        <v>96.72689859434061</v>
      </c>
      <c r="D72" s="281">
        <f t="shared" si="23"/>
        <v>98.85552598759566</v>
      </c>
      <c r="E72" s="281">
        <f t="shared" si="23"/>
        <v>91.89178750194436</v>
      </c>
      <c r="F72" s="281">
        <f t="shared" si="23"/>
        <v>99.95560523541116</v>
      </c>
      <c r="G72" s="281"/>
      <c r="H72" s="281">
        <f>+IF(H69=0,,H69/H70*100)</f>
        <v>0</v>
      </c>
      <c r="I72" s="281">
        <f t="shared" si="23"/>
        <v>65.09707594208271</v>
      </c>
      <c r="J72" s="281">
        <f t="shared" si="23"/>
        <v>101.80164348713832</v>
      </c>
      <c r="K72" s="1167"/>
      <c r="L72" s="281">
        <f t="shared" si="23"/>
        <v>97.95338643805674</v>
      </c>
      <c r="M72" s="281">
        <f t="shared" si="23"/>
        <v>72.74579174937489</v>
      </c>
      <c r="N72" s="281">
        <f t="shared" si="23"/>
        <v>103.68501897716511</v>
      </c>
      <c r="O72" s="282">
        <f t="shared" si="23"/>
        <v>90.39861696200518</v>
      </c>
      <c r="P72" s="283"/>
    </row>
    <row r="73" spans="1:16" s="274" customFormat="1" ht="34.5" thickBot="1">
      <c r="A73" s="268" t="s">
        <v>246</v>
      </c>
      <c r="B73" s="856"/>
      <c r="C73" s="287"/>
      <c r="D73" s="287"/>
      <c r="E73" s="287"/>
      <c r="F73" s="287"/>
      <c r="G73" s="287"/>
      <c r="H73" s="287"/>
      <c r="I73" s="287"/>
      <c r="J73" s="287"/>
      <c r="K73" s="1169"/>
      <c r="L73" s="287"/>
      <c r="M73" s="287"/>
      <c r="N73" s="287"/>
      <c r="O73" s="288"/>
      <c r="P73" s="289"/>
    </row>
    <row r="74" spans="1:16" s="256" customFormat="1" ht="20.25">
      <c r="A74" s="252" t="s">
        <v>356</v>
      </c>
      <c r="B74" s="1110">
        <v>1201.4570000000003</v>
      </c>
      <c r="C74" s="253">
        <v>16054.85541027824</v>
      </c>
      <c r="D74" s="253">
        <v>11710.751473696793</v>
      </c>
      <c r="E74" s="253">
        <v>1531.0180333822466</v>
      </c>
      <c r="F74" s="253">
        <v>177.02513143069896</v>
      </c>
      <c r="G74" s="253">
        <v>2.222787276892417</v>
      </c>
      <c r="H74" s="253">
        <v>0</v>
      </c>
      <c r="I74" s="253">
        <v>14.124933310139262</v>
      </c>
      <c r="J74" s="253">
        <v>64.31018061126339</v>
      </c>
      <c r="K74" s="1154">
        <v>0</v>
      </c>
      <c r="L74" s="253">
        <v>13499.452539708032</v>
      </c>
      <c r="M74" s="253">
        <v>1004.4080506695885</v>
      </c>
      <c r="N74" s="253">
        <v>1550.9948199006144</v>
      </c>
      <c r="O74" s="254">
        <v>2555.4028705702035</v>
      </c>
      <c r="P74" s="255"/>
    </row>
    <row r="75" spans="1:16" s="256" customFormat="1" ht="20.25">
      <c r="A75" s="772" t="s">
        <v>319</v>
      </c>
      <c r="B75" s="1111">
        <v>1273.852</v>
      </c>
      <c r="C75" s="773">
        <v>16434</v>
      </c>
      <c r="D75" s="773">
        <v>11714</v>
      </c>
      <c r="E75" s="773">
        <v>1601</v>
      </c>
      <c r="F75" s="773">
        <v>180</v>
      </c>
      <c r="G75" s="773">
        <v>5</v>
      </c>
      <c r="H75" s="773">
        <v>0</v>
      </c>
      <c r="I75" s="773">
        <v>21</v>
      </c>
      <c r="J75" s="773">
        <v>70</v>
      </c>
      <c r="K75" s="1155"/>
      <c r="L75" s="773">
        <v>13591</v>
      </c>
      <c r="M75" s="773">
        <v>1329</v>
      </c>
      <c r="N75" s="773">
        <v>1513</v>
      </c>
      <c r="O75" s="774">
        <v>2842</v>
      </c>
      <c r="P75" s="775"/>
    </row>
    <row r="76" spans="1:16" s="264" customFormat="1" ht="21" thickBot="1">
      <c r="A76" s="260" t="s">
        <v>351</v>
      </c>
      <c r="B76" s="1124">
        <f aca="true" t="shared" si="24" ref="B76:O76">+B74-B75</f>
        <v>-72.39499999999975</v>
      </c>
      <c r="C76" s="278">
        <f t="shared" si="24"/>
        <v>-379.14458972176</v>
      </c>
      <c r="D76" s="278">
        <f t="shared" si="24"/>
        <v>-3.248526303206745</v>
      </c>
      <c r="E76" s="278">
        <f t="shared" si="24"/>
        <v>-69.98196661775341</v>
      </c>
      <c r="F76" s="278">
        <f t="shared" si="24"/>
        <v>-2.9748685693010373</v>
      </c>
      <c r="G76" s="278">
        <f t="shared" si="24"/>
        <v>-2.777212723107583</v>
      </c>
      <c r="H76" s="278">
        <f t="shared" si="24"/>
        <v>0</v>
      </c>
      <c r="I76" s="278">
        <f t="shared" si="24"/>
        <v>-6.875066689860738</v>
      </c>
      <c r="J76" s="278">
        <f t="shared" si="24"/>
        <v>-5.689819388736609</v>
      </c>
      <c r="K76" s="1166"/>
      <c r="L76" s="278">
        <f t="shared" si="24"/>
        <v>-91.54746029196758</v>
      </c>
      <c r="M76" s="278">
        <f t="shared" si="24"/>
        <v>-324.59194933041147</v>
      </c>
      <c r="N76" s="278">
        <f t="shared" si="24"/>
        <v>37.9948199006144</v>
      </c>
      <c r="O76" s="279">
        <f t="shared" si="24"/>
        <v>-286.5971294297965</v>
      </c>
      <c r="P76" s="280"/>
    </row>
    <row r="77" spans="1:16" s="264" customFormat="1" ht="21" thickBot="1">
      <c r="A77" s="265" t="s">
        <v>354</v>
      </c>
      <c r="B77" s="862">
        <f aca="true" t="shared" si="25" ref="B77:O77">+B74/B75*100</f>
        <v>94.31684371496848</v>
      </c>
      <c r="C77" s="281">
        <f t="shared" si="25"/>
        <v>97.69292570450432</v>
      </c>
      <c r="D77" s="281">
        <f t="shared" si="25"/>
        <v>99.97226800150925</v>
      </c>
      <c r="E77" s="281">
        <f t="shared" si="25"/>
        <v>95.62885904948448</v>
      </c>
      <c r="F77" s="281">
        <f t="shared" si="25"/>
        <v>98.3472952392772</v>
      </c>
      <c r="G77" s="281">
        <f t="shared" si="25"/>
        <v>44.45574553784834</v>
      </c>
      <c r="H77" s="281">
        <f>+IF(H74=0,,H74/H75*100)</f>
        <v>0</v>
      </c>
      <c r="I77" s="281">
        <f t="shared" si="25"/>
        <v>67.26158719113936</v>
      </c>
      <c r="J77" s="281">
        <f t="shared" si="25"/>
        <v>91.87168658751914</v>
      </c>
      <c r="K77" s="1167"/>
      <c r="L77" s="281">
        <f t="shared" si="25"/>
        <v>99.3264111522922</v>
      </c>
      <c r="M77" s="281">
        <f t="shared" si="25"/>
        <v>75.57622653646264</v>
      </c>
      <c r="N77" s="281">
        <f t="shared" si="25"/>
        <v>102.51122405159381</v>
      </c>
      <c r="O77" s="282">
        <f t="shared" si="25"/>
        <v>89.91565343315283</v>
      </c>
      <c r="P77" s="283"/>
    </row>
    <row r="78" spans="1:16" s="274" customFormat="1" ht="34.5" thickBot="1">
      <c r="A78" s="268" t="s">
        <v>104</v>
      </c>
      <c r="B78" s="856"/>
      <c r="C78" s="287"/>
      <c r="D78" s="287"/>
      <c r="E78" s="287"/>
      <c r="F78" s="287"/>
      <c r="G78" s="287"/>
      <c r="H78" s="287"/>
      <c r="I78" s="287"/>
      <c r="J78" s="287"/>
      <c r="K78" s="1169"/>
      <c r="L78" s="287"/>
      <c r="M78" s="287"/>
      <c r="N78" s="287"/>
      <c r="O78" s="288"/>
      <c r="P78" s="289"/>
    </row>
    <row r="79" spans="1:16" s="256" customFormat="1" ht="20.25">
      <c r="A79" s="252" t="s">
        <v>356</v>
      </c>
      <c r="B79" s="1110">
        <v>52.66799999999999</v>
      </c>
      <c r="C79" s="253">
        <v>19846.957988405364</v>
      </c>
      <c r="D79" s="253">
        <v>15430.856180856188</v>
      </c>
      <c r="E79" s="253">
        <v>1991.5271132376395</v>
      </c>
      <c r="F79" s="253">
        <v>11.243386243386244</v>
      </c>
      <c r="G79" s="253">
        <v>348.4357990936939</v>
      </c>
      <c r="H79" s="253">
        <v>0</v>
      </c>
      <c r="I79" s="253">
        <v>2.3891800207589684</v>
      </c>
      <c r="J79" s="253">
        <v>4.00306321358953</v>
      </c>
      <c r="K79" s="1154">
        <v>0</v>
      </c>
      <c r="L79" s="253">
        <v>17788.454722665258</v>
      </c>
      <c r="M79" s="253">
        <v>970.0687957266907</v>
      </c>
      <c r="N79" s="253">
        <v>1088.4344700134177</v>
      </c>
      <c r="O79" s="254">
        <v>2058.503265740108</v>
      </c>
      <c r="P79" s="255"/>
    </row>
    <row r="80" spans="1:16" s="256" customFormat="1" ht="20.25">
      <c r="A80" s="772" t="s">
        <v>319</v>
      </c>
      <c r="B80" s="1111">
        <v>48.08</v>
      </c>
      <c r="C80" s="773">
        <v>18459</v>
      </c>
      <c r="D80" s="773">
        <v>13492</v>
      </c>
      <c r="E80" s="773">
        <v>2045</v>
      </c>
      <c r="F80" s="773">
        <v>0</v>
      </c>
      <c r="G80" s="773">
        <v>448</v>
      </c>
      <c r="H80" s="773">
        <v>0</v>
      </c>
      <c r="I80" s="773">
        <v>11</v>
      </c>
      <c r="J80" s="773">
        <v>7</v>
      </c>
      <c r="K80" s="1155"/>
      <c r="L80" s="773">
        <v>16003</v>
      </c>
      <c r="M80" s="773">
        <v>1316</v>
      </c>
      <c r="N80" s="773">
        <v>1140</v>
      </c>
      <c r="O80" s="774">
        <v>2456</v>
      </c>
      <c r="P80" s="775"/>
    </row>
    <row r="81" spans="1:16" s="264" customFormat="1" ht="21" thickBot="1">
      <c r="A81" s="260" t="s">
        <v>351</v>
      </c>
      <c r="B81" s="1124">
        <f aca="true" t="shared" si="26" ref="B81:O81">+B79-B80</f>
        <v>4.587999999999994</v>
      </c>
      <c r="C81" s="278">
        <f t="shared" si="26"/>
        <v>1387.9579884053637</v>
      </c>
      <c r="D81" s="278">
        <f t="shared" si="26"/>
        <v>1938.856180856188</v>
      </c>
      <c r="E81" s="278">
        <f t="shared" si="26"/>
        <v>-53.47288676236053</v>
      </c>
      <c r="F81" s="278">
        <f t="shared" si="26"/>
        <v>11.243386243386244</v>
      </c>
      <c r="G81" s="278">
        <f t="shared" si="26"/>
        <v>-99.5642009063061</v>
      </c>
      <c r="H81" s="278">
        <f t="shared" si="26"/>
        <v>0</v>
      </c>
      <c r="I81" s="278">
        <f t="shared" si="26"/>
        <v>-8.610819979241032</v>
      </c>
      <c r="J81" s="278">
        <f t="shared" si="26"/>
        <v>-2.99693678641047</v>
      </c>
      <c r="K81" s="1166"/>
      <c r="L81" s="278">
        <f t="shared" si="26"/>
        <v>1785.4547226652576</v>
      </c>
      <c r="M81" s="278">
        <f t="shared" si="26"/>
        <v>-345.9312042733093</v>
      </c>
      <c r="N81" s="278">
        <f t="shared" si="26"/>
        <v>-51.565529986582305</v>
      </c>
      <c r="O81" s="279">
        <f t="shared" si="26"/>
        <v>-397.49673425989204</v>
      </c>
      <c r="P81" s="280"/>
    </row>
    <row r="82" spans="1:16" s="264" customFormat="1" ht="21" thickBot="1">
      <c r="A82" s="265" t="s">
        <v>354</v>
      </c>
      <c r="B82" s="862">
        <f aca="true" t="shared" si="27" ref="B82:O82">+B79/B80*100</f>
        <v>109.54242928452578</v>
      </c>
      <c r="C82" s="281">
        <f t="shared" si="27"/>
        <v>107.51913965223123</v>
      </c>
      <c r="D82" s="281">
        <f t="shared" si="27"/>
        <v>114.37041343652675</v>
      </c>
      <c r="E82" s="281">
        <f t="shared" si="27"/>
        <v>97.385188911376</v>
      </c>
      <c r="F82" s="281"/>
      <c r="G82" s="281">
        <f t="shared" si="27"/>
        <v>77.77584801198525</v>
      </c>
      <c r="H82" s="281">
        <f>+IF(H79=0,,H79/H80*100)</f>
        <v>0</v>
      </c>
      <c r="I82" s="281">
        <f t="shared" si="27"/>
        <v>21.719818370536075</v>
      </c>
      <c r="J82" s="281">
        <f t="shared" si="27"/>
        <v>57.18661733699329</v>
      </c>
      <c r="K82" s="1167"/>
      <c r="L82" s="281">
        <f t="shared" si="27"/>
        <v>111.15700007914302</v>
      </c>
      <c r="M82" s="281">
        <f t="shared" si="27"/>
        <v>73.71343432573639</v>
      </c>
      <c r="N82" s="281">
        <f t="shared" si="27"/>
        <v>95.47670789591383</v>
      </c>
      <c r="O82" s="282">
        <f t="shared" si="27"/>
        <v>83.81527954967866</v>
      </c>
      <c r="P82" s="283"/>
    </row>
    <row r="83" spans="1:16" s="274" customFormat="1" ht="34.5" thickBot="1">
      <c r="A83" s="268" t="s">
        <v>245</v>
      </c>
      <c r="B83" s="856"/>
      <c r="C83" s="287"/>
      <c r="D83" s="287"/>
      <c r="E83" s="287"/>
      <c r="F83" s="287"/>
      <c r="G83" s="287"/>
      <c r="H83" s="287"/>
      <c r="I83" s="287"/>
      <c r="J83" s="287"/>
      <c r="K83" s="1169"/>
      <c r="L83" s="287"/>
      <c r="M83" s="287"/>
      <c r="N83" s="287"/>
      <c r="O83" s="288"/>
      <c r="P83" s="289"/>
    </row>
    <row r="84" spans="1:16" s="256" customFormat="1" ht="20.25">
      <c r="A84" s="252" t="s">
        <v>356</v>
      </c>
      <c r="B84" s="1110">
        <v>403.6440000000002</v>
      </c>
      <c r="C84" s="253">
        <v>17612.876073966163</v>
      </c>
      <c r="D84" s="253">
        <v>12142.408904876562</v>
      </c>
      <c r="E84" s="253">
        <v>1712.7980761925523</v>
      </c>
      <c r="F84" s="253">
        <v>395.2432919437257</v>
      </c>
      <c r="G84" s="253">
        <v>18.23636669936874</v>
      </c>
      <c r="H84" s="253">
        <v>0</v>
      </c>
      <c r="I84" s="253">
        <v>49.80007135000147</v>
      </c>
      <c r="J84" s="253">
        <v>102.45331694925889</v>
      </c>
      <c r="K84" s="1154">
        <v>2.588914984491283</v>
      </c>
      <c r="L84" s="253">
        <v>14423.528942995958</v>
      </c>
      <c r="M84" s="253">
        <v>1475.5240178639258</v>
      </c>
      <c r="N84" s="253">
        <v>1713.8231131062678</v>
      </c>
      <c r="O84" s="254">
        <v>3189.347130970193</v>
      </c>
      <c r="P84" s="255"/>
    </row>
    <row r="85" spans="1:16" s="256" customFormat="1" ht="20.25">
      <c r="A85" s="772" t="s">
        <v>319</v>
      </c>
      <c r="B85" s="1111">
        <v>433.166</v>
      </c>
      <c r="C85" s="773">
        <v>18022</v>
      </c>
      <c r="D85" s="773">
        <v>12193</v>
      </c>
      <c r="E85" s="773">
        <v>1849</v>
      </c>
      <c r="F85" s="773">
        <v>393</v>
      </c>
      <c r="G85" s="773">
        <v>16</v>
      </c>
      <c r="H85" s="773">
        <v>0</v>
      </c>
      <c r="I85" s="773">
        <v>80</v>
      </c>
      <c r="J85" s="773">
        <v>88</v>
      </c>
      <c r="K85" s="1155"/>
      <c r="L85" s="773">
        <v>14619</v>
      </c>
      <c r="M85" s="773">
        <v>1702</v>
      </c>
      <c r="N85" s="773">
        <v>1702</v>
      </c>
      <c r="O85" s="774">
        <v>3403</v>
      </c>
      <c r="P85" s="775"/>
    </row>
    <row r="86" spans="1:16" s="264" customFormat="1" ht="21" thickBot="1">
      <c r="A86" s="260" t="s">
        <v>351</v>
      </c>
      <c r="B86" s="1124">
        <f aca="true" t="shared" si="28" ref="B86:O86">+B84-B85</f>
        <v>-29.52199999999982</v>
      </c>
      <c r="C86" s="278">
        <f t="shared" si="28"/>
        <v>-409.12392603383705</v>
      </c>
      <c r="D86" s="278">
        <f t="shared" si="28"/>
        <v>-50.59109512343821</v>
      </c>
      <c r="E86" s="278">
        <f t="shared" si="28"/>
        <v>-136.20192380744766</v>
      </c>
      <c r="F86" s="278">
        <f t="shared" si="28"/>
        <v>2.243291943725694</v>
      </c>
      <c r="G86" s="278">
        <f t="shared" si="28"/>
        <v>2.236366699368741</v>
      </c>
      <c r="H86" s="278">
        <f t="shared" si="28"/>
        <v>0</v>
      </c>
      <c r="I86" s="278">
        <f t="shared" si="28"/>
        <v>-30.199928649998533</v>
      </c>
      <c r="J86" s="278">
        <f t="shared" si="28"/>
        <v>14.453316949258891</v>
      </c>
      <c r="K86" s="1166"/>
      <c r="L86" s="278">
        <f t="shared" si="28"/>
        <v>-195.47105700404245</v>
      </c>
      <c r="M86" s="278">
        <f t="shared" si="28"/>
        <v>-226.4759821360742</v>
      </c>
      <c r="N86" s="278">
        <f t="shared" si="28"/>
        <v>11.823113106267783</v>
      </c>
      <c r="O86" s="279">
        <f t="shared" si="28"/>
        <v>-213.65286902980688</v>
      </c>
      <c r="P86" s="280"/>
    </row>
    <row r="87" spans="1:16" s="264" customFormat="1" ht="21" thickBot="1">
      <c r="A87" s="265" t="s">
        <v>354</v>
      </c>
      <c r="B87" s="862">
        <f aca="true" t="shared" si="29" ref="B87:O87">+B84/B85*100</f>
        <v>93.18459897591228</v>
      </c>
      <c r="C87" s="281">
        <f t="shared" si="29"/>
        <v>97.72986391058797</v>
      </c>
      <c r="D87" s="281">
        <f t="shared" si="29"/>
        <v>99.58508082405119</v>
      </c>
      <c r="E87" s="281">
        <f t="shared" si="29"/>
        <v>92.63375209262045</v>
      </c>
      <c r="F87" s="281">
        <f t="shared" si="29"/>
        <v>100.5708121994213</v>
      </c>
      <c r="G87" s="281">
        <f t="shared" si="29"/>
        <v>113.97729187105463</v>
      </c>
      <c r="H87" s="281">
        <f>+IF(H84=0,,H84/H85*100)</f>
        <v>0</v>
      </c>
      <c r="I87" s="281">
        <f t="shared" si="29"/>
        <v>62.250089187501835</v>
      </c>
      <c r="J87" s="281">
        <f t="shared" si="29"/>
        <v>116.42422380597601</v>
      </c>
      <c r="K87" s="1167"/>
      <c r="L87" s="281">
        <f t="shared" si="29"/>
        <v>98.66289720908378</v>
      </c>
      <c r="M87" s="281">
        <f t="shared" si="29"/>
        <v>86.6935380648605</v>
      </c>
      <c r="N87" s="281">
        <f t="shared" si="29"/>
        <v>100.69465999449282</v>
      </c>
      <c r="O87" s="282">
        <f t="shared" si="29"/>
        <v>93.72163182398452</v>
      </c>
      <c r="P87" s="283"/>
    </row>
    <row r="88" spans="1:16" s="746" customFormat="1" ht="34.5" thickBot="1">
      <c r="A88" s="743" t="s">
        <v>244</v>
      </c>
      <c r="B88" s="1127"/>
      <c r="C88" s="760"/>
      <c r="D88" s="760"/>
      <c r="E88" s="760"/>
      <c r="F88" s="760"/>
      <c r="G88" s="760"/>
      <c r="H88" s="760"/>
      <c r="I88" s="760"/>
      <c r="J88" s="760"/>
      <c r="K88" s="1170"/>
      <c r="L88" s="760"/>
      <c r="M88" s="760"/>
      <c r="N88" s="760"/>
      <c r="O88" s="761"/>
      <c r="P88" s="762"/>
    </row>
    <row r="89" spans="1:16" s="750" customFormat="1" ht="20.25">
      <c r="A89" s="252" t="s">
        <v>356</v>
      </c>
      <c r="B89" s="1128">
        <v>306.58</v>
      </c>
      <c r="C89" s="747">
        <v>15332.449116054539</v>
      </c>
      <c r="D89" s="747">
        <v>11001.025289755797</v>
      </c>
      <c r="E89" s="747">
        <v>1512.3597429708398</v>
      </c>
      <c r="F89" s="747">
        <v>261.03165024898345</v>
      </c>
      <c r="G89" s="747">
        <v>89.21950768695498</v>
      </c>
      <c r="H89" s="747">
        <v>0</v>
      </c>
      <c r="I89" s="747">
        <v>57.85901450409898</v>
      </c>
      <c r="J89" s="747">
        <v>415.33830212886244</v>
      </c>
      <c r="K89" s="1161">
        <v>0</v>
      </c>
      <c r="L89" s="747">
        <v>13336.833507295536</v>
      </c>
      <c r="M89" s="747">
        <v>880.1954900297911</v>
      </c>
      <c r="N89" s="747">
        <v>1115.420118729206</v>
      </c>
      <c r="O89" s="748">
        <v>1995.615608758997</v>
      </c>
      <c r="P89" s="749"/>
    </row>
    <row r="90" spans="1:16" s="750" customFormat="1" ht="20.25">
      <c r="A90" s="772" t="s">
        <v>319</v>
      </c>
      <c r="B90" s="1129">
        <v>321.412</v>
      </c>
      <c r="C90" s="763">
        <v>15490</v>
      </c>
      <c r="D90" s="763">
        <v>11182</v>
      </c>
      <c r="E90" s="763">
        <v>1628</v>
      </c>
      <c r="F90" s="763">
        <v>256</v>
      </c>
      <c r="G90" s="763">
        <v>102</v>
      </c>
      <c r="H90" s="763">
        <v>0</v>
      </c>
      <c r="I90" s="763">
        <v>68</v>
      </c>
      <c r="J90" s="763">
        <v>438</v>
      </c>
      <c r="K90" s="1171"/>
      <c r="L90" s="763">
        <v>13674</v>
      </c>
      <c r="M90" s="763">
        <v>908</v>
      </c>
      <c r="N90" s="763">
        <v>908</v>
      </c>
      <c r="O90" s="764">
        <v>1816</v>
      </c>
      <c r="P90" s="765"/>
    </row>
    <row r="91" spans="1:16" s="757" customFormat="1" ht="21" thickBot="1">
      <c r="A91" s="260" t="s">
        <v>351</v>
      </c>
      <c r="B91" s="1130">
        <f aca="true" t="shared" si="30" ref="B91:O91">+B89-B90</f>
        <v>-14.831999999999994</v>
      </c>
      <c r="C91" s="766">
        <f t="shared" si="30"/>
        <v>-157.55088394546146</v>
      </c>
      <c r="D91" s="766">
        <f t="shared" si="30"/>
        <v>-180.97471024420338</v>
      </c>
      <c r="E91" s="766">
        <f t="shared" si="30"/>
        <v>-115.64025702916024</v>
      </c>
      <c r="F91" s="766">
        <f t="shared" si="30"/>
        <v>5.031650248983453</v>
      </c>
      <c r="G91" s="766">
        <f t="shared" si="30"/>
        <v>-12.780492313045016</v>
      </c>
      <c r="H91" s="766">
        <f t="shared" si="30"/>
        <v>0</v>
      </c>
      <c r="I91" s="766">
        <f t="shared" si="30"/>
        <v>-10.14098549590102</v>
      </c>
      <c r="J91" s="766">
        <f t="shared" si="30"/>
        <v>-22.661697871137562</v>
      </c>
      <c r="K91" s="1172"/>
      <c r="L91" s="766">
        <f t="shared" si="30"/>
        <v>-337.16649270446396</v>
      </c>
      <c r="M91" s="766">
        <f t="shared" si="30"/>
        <v>-27.80450997020887</v>
      </c>
      <c r="N91" s="766">
        <f t="shared" si="30"/>
        <v>207.42011872920602</v>
      </c>
      <c r="O91" s="767">
        <f t="shared" si="30"/>
        <v>179.61560875899704</v>
      </c>
      <c r="P91" s="768"/>
    </row>
    <row r="92" spans="1:16" s="757" customFormat="1" ht="21" thickBot="1">
      <c r="A92" s="265" t="s">
        <v>354</v>
      </c>
      <c r="B92" s="1131">
        <f aca="true" t="shared" si="31" ref="B92:O92">+B89/B90*100</f>
        <v>95.38536208977885</v>
      </c>
      <c r="C92" s="769">
        <f t="shared" si="31"/>
        <v>98.98288648195313</v>
      </c>
      <c r="D92" s="769">
        <f t="shared" si="31"/>
        <v>98.38155329776245</v>
      </c>
      <c r="E92" s="769">
        <f t="shared" si="31"/>
        <v>92.89679010877394</v>
      </c>
      <c r="F92" s="769">
        <f t="shared" si="31"/>
        <v>101.96548837850916</v>
      </c>
      <c r="G92" s="769">
        <f t="shared" si="31"/>
        <v>87.47010557544607</v>
      </c>
      <c r="H92" s="769">
        <f>+IF(H89=0,,H89/H90*100)</f>
        <v>0</v>
      </c>
      <c r="I92" s="769">
        <f t="shared" si="31"/>
        <v>85.08678603543967</v>
      </c>
      <c r="J92" s="769">
        <f t="shared" si="31"/>
        <v>94.82609637645261</v>
      </c>
      <c r="K92" s="1173"/>
      <c r="L92" s="769">
        <f t="shared" si="31"/>
        <v>97.53425118689144</v>
      </c>
      <c r="M92" s="769">
        <f t="shared" si="31"/>
        <v>96.93782929843515</v>
      </c>
      <c r="N92" s="769">
        <f t="shared" si="31"/>
        <v>122.8436254107055</v>
      </c>
      <c r="O92" s="770">
        <f t="shared" si="31"/>
        <v>109.89072735457033</v>
      </c>
      <c r="P92" s="771"/>
    </row>
    <row r="93" spans="1:16" s="746" customFormat="1" ht="34.5" hidden="1" thickBot="1">
      <c r="A93" s="604" t="s">
        <v>105</v>
      </c>
      <c r="B93" s="1127"/>
      <c r="C93" s="625"/>
      <c r="D93" s="625"/>
      <c r="E93" s="625"/>
      <c r="F93" s="625"/>
      <c r="G93" s="625"/>
      <c r="H93" s="625"/>
      <c r="I93" s="625"/>
      <c r="J93" s="625"/>
      <c r="K93" s="1170"/>
      <c r="L93" s="625"/>
      <c r="M93" s="625"/>
      <c r="N93" s="625"/>
      <c r="O93" s="626"/>
      <c r="P93" s="627"/>
    </row>
    <row r="94" spans="1:16" s="750" customFormat="1" ht="21" hidden="1" thickBot="1">
      <c r="A94" s="608" t="s">
        <v>207</v>
      </c>
      <c r="B94" s="1128"/>
      <c r="C94" s="609"/>
      <c r="D94" s="609"/>
      <c r="E94" s="609"/>
      <c r="F94" s="609"/>
      <c r="G94" s="609"/>
      <c r="H94" s="609"/>
      <c r="I94" s="609"/>
      <c r="J94" s="609"/>
      <c r="K94" s="1161"/>
      <c r="L94" s="609"/>
      <c r="M94" s="609"/>
      <c r="N94" s="609"/>
      <c r="O94" s="610"/>
      <c r="P94" s="611">
        <v>16.5</v>
      </c>
    </row>
    <row r="95" spans="1:16" s="750" customFormat="1" ht="21" hidden="1" thickBot="1">
      <c r="A95" s="628" t="s">
        <v>207</v>
      </c>
      <c r="B95" s="1129"/>
      <c r="C95" s="629"/>
      <c r="D95" s="629"/>
      <c r="E95" s="629"/>
      <c r="F95" s="629"/>
      <c r="G95" s="629"/>
      <c r="H95" s="629"/>
      <c r="I95" s="629"/>
      <c r="J95" s="629"/>
      <c r="K95" s="1171"/>
      <c r="L95" s="629"/>
      <c r="M95" s="629"/>
      <c r="N95" s="629"/>
      <c r="O95" s="630"/>
      <c r="P95" s="631">
        <v>16.5</v>
      </c>
    </row>
    <row r="96" spans="1:16" s="757" customFormat="1" ht="21" hidden="1" thickBot="1">
      <c r="A96" s="617" t="s">
        <v>205</v>
      </c>
      <c r="B96" s="1130">
        <f aca="true" t="shared" si="32" ref="B96:O96">+B94-B95</f>
        <v>0</v>
      </c>
      <c r="C96" s="632">
        <f t="shared" si="32"/>
        <v>0</v>
      </c>
      <c r="D96" s="632">
        <f t="shared" si="32"/>
        <v>0</v>
      </c>
      <c r="E96" s="632">
        <f t="shared" si="32"/>
        <v>0</v>
      </c>
      <c r="F96" s="632">
        <f t="shared" si="32"/>
        <v>0</v>
      </c>
      <c r="G96" s="632">
        <f t="shared" si="32"/>
        <v>0</v>
      </c>
      <c r="H96" s="632">
        <f t="shared" si="32"/>
        <v>0</v>
      </c>
      <c r="I96" s="632">
        <f t="shared" si="32"/>
        <v>0</v>
      </c>
      <c r="J96" s="632">
        <f t="shared" si="32"/>
        <v>0</v>
      </c>
      <c r="K96" s="1172"/>
      <c r="L96" s="632">
        <f t="shared" si="32"/>
        <v>0</v>
      </c>
      <c r="M96" s="632">
        <f t="shared" si="32"/>
        <v>0</v>
      </c>
      <c r="N96" s="632">
        <f t="shared" si="32"/>
        <v>0</v>
      </c>
      <c r="O96" s="633">
        <f t="shared" si="32"/>
        <v>0</v>
      </c>
      <c r="P96" s="634"/>
    </row>
    <row r="97" spans="1:16" s="757" customFormat="1" ht="21" hidden="1" thickBot="1">
      <c r="A97" s="622" t="s">
        <v>206</v>
      </c>
      <c r="B97" s="1131" t="e">
        <f aca="true" t="shared" si="33" ref="B97:O97">+B94/B95*100</f>
        <v>#DIV/0!</v>
      </c>
      <c r="C97" s="635" t="e">
        <f t="shared" si="33"/>
        <v>#DIV/0!</v>
      </c>
      <c r="D97" s="635" t="e">
        <f t="shared" si="33"/>
        <v>#DIV/0!</v>
      </c>
      <c r="E97" s="635" t="e">
        <f t="shared" si="33"/>
        <v>#DIV/0!</v>
      </c>
      <c r="F97" s="635" t="e">
        <f t="shared" si="33"/>
        <v>#DIV/0!</v>
      </c>
      <c r="G97" s="635" t="e">
        <f t="shared" si="33"/>
        <v>#DIV/0!</v>
      </c>
      <c r="H97" s="635" t="e">
        <f t="shared" si="33"/>
        <v>#DIV/0!</v>
      </c>
      <c r="I97" s="635" t="e">
        <f t="shared" si="33"/>
        <v>#DIV/0!</v>
      </c>
      <c r="J97" s="635" t="e">
        <f t="shared" si="33"/>
        <v>#DIV/0!</v>
      </c>
      <c r="K97" s="1173"/>
      <c r="L97" s="635" t="e">
        <f t="shared" si="33"/>
        <v>#DIV/0!</v>
      </c>
      <c r="M97" s="635" t="e">
        <f t="shared" si="33"/>
        <v>#DIV/0!</v>
      </c>
      <c r="N97" s="635" t="e">
        <f t="shared" si="33"/>
        <v>#DIV/0!</v>
      </c>
      <c r="O97" s="636" t="e">
        <f t="shared" si="33"/>
        <v>#DIV/0!</v>
      </c>
      <c r="P97" s="637"/>
    </row>
    <row r="98" spans="1:16" s="746" customFormat="1" ht="34.5" hidden="1" thickBot="1">
      <c r="A98" s="604" t="s">
        <v>106</v>
      </c>
      <c r="B98" s="1127"/>
      <c r="C98" s="625"/>
      <c r="D98" s="625"/>
      <c r="E98" s="625"/>
      <c r="F98" s="625"/>
      <c r="G98" s="625"/>
      <c r="H98" s="625"/>
      <c r="I98" s="625"/>
      <c r="J98" s="625"/>
      <c r="K98" s="1170"/>
      <c r="L98" s="625"/>
      <c r="M98" s="625"/>
      <c r="N98" s="625"/>
      <c r="O98" s="626"/>
      <c r="P98" s="627"/>
    </row>
    <row r="99" spans="1:16" s="750" customFormat="1" ht="21" hidden="1" thickBot="1">
      <c r="A99" s="608" t="s">
        <v>207</v>
      </c>
      <c r="B99" s="1128"/>
      <c r="C99" s="609"/>
      <c r="D99" s="609"/>
      <c r="E99" s="609"/>
      <c r="F99" s="609"/>
      <c r="G99" s="609"/>
      <c r="H99" s="609"/>
      <c r="I99" s="609"/>
      <c r="J99" s="609"/>
      <c r="K99" s="1161"/>
      <c r="L99" s="609"/>
      <c r="M99" s="609"/>
      <c r="N99" s="609"/>
      <c r="O99" s="610"/>
      <c r="P99" s="611">
        <v>16.6</v>
      </c>
    </row>
    <row r="100" spans="1:16" s="750" customFormat="1" ht="21" hidden="1" thickBot="1">
      <c r="A100" s="628" t="s">
        <v>207</v>
      </c>
      <c r="B100" s="1129"/>
      <c r="C100" s="629"/>
      <c r="D100" s="629"/>
      <c r="E100" s="629"/>
      <c r="F100" s="629"/>
      <c r="G100" s="629"/>
      <c r="H100" s="629"/>
      <c r="I100" s="629"/>
      <c r="J100" s="629"/>
      <c r="K100" s="1171"/>
      <c r="L100" s="629"/>
      <c r="M100" s="629"/>
      <c r="N100" s="629"/>
      <c r="O100" s="630"/>
      <c r="P100" s="631">
        <v>16.6</v>
      </c>
    </row>
    <row r="101" spans="1:16" s="757" customFormat="1" ht="21" hidden="1" thickBot="1">
      <c r="A101" s="617" t="s">
        <v>205</v>
      </c>
      <c r="B101" s="1130">
        <f aca="true" t="shared" si="34" ref="B101:O101">+B99-B100</f>
        <v>0</v>
      </c>
      <c r="C101" s="632">
        <f t="shared" si="34"/>
        <v>0</v>
      </c>
      <c r="D101" s="632">
        <f t="shared" si="34"/>
        <v>0</v>
      </c>
      <c r="E101" s="632">
        <f t="shared" si="34"/>
        <v>0</v>
      </c>
      <c r="F101" s="632">
        <f t="shared" si="34"/>
        <v>0</v>
      </c>
      <c r="G101" s="632">
        <f t="shared" si="34"/>
        <v>0</v>
      </c>
      <c r="H101" s="632">
        <f t="shared" si="34"/>
        <v>0</v>
      </c>
      <c r="I101" s="632">
        <f t="shared" si="34"/>
        <v>0</v>
      </c>
      <c r="J101" s="632">
        <f t="shared" si="34"/>
        <v>0</v>
      </c>
      <c r="K101" s="1172"/>
      <c r="L101" s="632">
        <f t="shared" si="34"/>
        <v>0</v>
      </c>
      <c r="M101" s="632">
        <f t="shared" si="34"/>
        <v>0</v>
      </c>
      <c r="N101" s="632">
        <f t="shared" si="34"/>
        <v>0</v>
      </c>
      <c r="O101" s="633">
        <f t="shared" si="34"/>
        <v>0</v>
      </c>
      <c r="P101" s="634"/>
    </row>
    <row r="102" spans="1:16" s="757" customFormat="1" ht="21" hidden="1" thickBot="1">
      <c r="A102" s="622" t="s">
        <v>206</v>
      </c>
      <c r="B102" s="1131" t="e">
        <f aca="true" t="shared" si="35" ref="B102:O102">+B99/B100*100</f>
        <v>#DIV/0!</v>
      </c>
      <c r="C102" s="635" t="e">
        <f t="shared" si="35"/>
        <v>#DIV/0!</v>
      </c>
      <c r="D102" s="635" t="e">
        <f t="shared" si="35"/>
        <v>#DIV/0!</v>
      </c>
      <c r="E102" s="635" t="e">
        <f t="shared" si="35"/>
        <v>#DIV/0!</v>
      </c>
      <c r="F102" s="635" t="e">
        <f t="shared" si="35"/>
        <v>#DIV/0!</v>
      </c>
      <c r="G102" s="635" t="e">
        <f t="shared" si="35"/>
        <v>#DIV/0!</v>
      </c>
      <c r="H102" s="635" t="e">
        <f t="shared" si="35"/>
        <v>#DIV/0!</v>
      </c>
      <c r="I102" s="635" t="e">
        <f t="shared" si="35"/>
        <v>#DIV/0!</v>
      </c>
      <c r="J102" s="635" t="e">
        <f t="shared" si="35"/>
        <v>#DIV/0!</v>
      </c>
      <c r="K102" s="1173"/>
      <c r="L102" s="635" t="e">
        <f t="shared" si="35"/>
        <v>#DIV/0!</v>
      </c>
      <c r="M102" s="635" t="e">
        <f t="shared" si="35"/>
        <v>#DIV/0!</v>
      </c>
      <c r="N102" s="635" t="e">
        <f t="shared" si="35"/>
        <v>#DIV/0!</v>
      </c>
      <c r="O102" s="636" t="e">
        <f t="shared" si="35"/>
        <v>#DIV/0!</v>
      </c>
      <c r="P102" s="637"/>
    </row>
    <row r="103" spans="1:16" s="746" customFormat="1" ht="34.5" hidden="1" thickBot="1">
      <c r="A103" s="604" t="s">
        <v>107</v>
      </c>
      <c r="B103" s="1127"/>
      <c r="C103" s="625"/>
      <c r="D103" s="625"/>
      <c r="E103" s="625"/>
      <c r="F103" s="625"/>
      <c r="G103" s="625"/>
      <c r="H103" s="625"/>
      <c r="I103" s="625"/>
      <c r="J103" s="625"/>
      <c r="K103" s="1170"/>
      <c r="L103" s="625"/>
      <c r="M103" s="625"/>
      <c r="N103" s="625"/>
      <c r="O103" s="626"/>
      <c r="P103" s="627"/>
    </row>
    <row r="104" spans="1:16" s="750" customFormat="1" ht="21" hidden="1" thickBot="1">
      <c r="A104" s="608" t="s">
        <v>207</v>
      </c>
      <c r="B104" s="1128"/>
      <c r="C104" s="609"/>
      <c r="D104" s="609"/>
      <c r="E104" s="609"/>
      <c r="F104" s="609"/>
      <c r="G104" s="609"/>
      <c r="H104" s="609"/>
      <c r="I104" s="609"/>
      <c r="J104" s="609"/>
      <c r="K104" s="1161"/>
      <c r="L104" s="609"/>
      <c r="M104" s="609"/>
      <c r="N104" s="609"/>
      <c r="O104" s="610"/>
      <c r="P104" s="611">
        <v>24.2</v>
      </c>
    </row>
    <row r="105" spans="1:16" s="750" customFormat="1" ht="21" hidden="1" thickBot="1">
      <c r="A105" s="628" t="s">
        <v>207</v>
      </c>
      <c r="B105" s="1129"/>
      <c r="C105" s="629"/>
      <c r="D105" s="629"/>
      <c r="E105" s="629"/>
      <c r="F105" s="629"/>
      <c r="G105" s="629"/>
      <c r="H105" s="629"/>
      <c r="I105" s="629"/>
      <c r="J105" s="629"/>
      <c r="K105" s="1171"/>
      <c r="L105" s="629"/>
      <c r="M105" s="629"/>
      <c r="N105" s="629"/>
      <c r="O105" s="630"/>
      <c r="P105" s="631">
        <v>24.2</v>
      </c>
    </row>
    <row r="106" spans="1:16" s="757" customFormat="1" ht="21" hidden="1" thickBot="1">
      <c r="A106" s="617" t="s">
        <v>205</v>
      </c>
      <c r="B106" s="1130">
        <f aca="true" t="shared" si="36" ref="B106:O106">+B104-B105</f>
        <v>0</v>
      </c>
      <c r="C106" s="632">
        <f t="shared" si="36"/>
        <v>0</v>
      </c>
      <c r="D106" s="632">
        <f t="shared" si="36"/>
        <v>0</v>
      </c>
      <c r="E106" s="632">
        <f t="shared" si="36"/>
        <v>0</v>
      </c>
      <c r="F106" s="632">
        <f t="shared" si="36"/>
        <v>0</v>
      </c>
      <c r="G106" s="632">
        <f t="shared" si="36"/>
        <v>0</v>
      </c>
      <c r="H106" s="632">
        <f t="shared" si="36"/>
        <v>0</v>
      </c>
      <c r="I106" s="632">
        <f t="shared" si="36"/>
        <v>0</v>
      </c>
      <c r="J106" s="632">
        <f t="shared" si="36"/>
        <v>0</v>
      </c>
      <c r="K106" s="1172"/>
      <c r="L106" s="632">
        <f t="shared" si="36"/>
        <v>0</v>
      </c>
      <c r="M106" s="632">
        <f t="shared" si="36"/>
        <v>0</v>
      </c>
      <c r="N106" s="632">
        <f t="shared" si="36"/>
        <v>0</v>
      </c>
      <c r="O106" s="633">
        <f t="shared" si="36"/>
        <v>0</v>
      </c>
      <c r="P106" s="634"/>
    </row>
    <row r="107" spans="1:16" s="757" customFormat="1" ht="21" hidden="1" thickBot="1">
      <c r="A107" s="622" t="s">
        <v>206</v>
      </c>
      <c r="B107" s="1131" t="e">
        <f aca="true" t="shared" si="37" ref="B107:O107">+B104/B105*100</f>
        <v>#DIV/0!</v>
      </c>
      <c r="C107" s="635" t="e">
        <f t="shared" si="37"/>
        <v>#DIV/0!</v>
      </c>
      <c r="D107" s="635" t="e">
        <f t="shared" si="37"/>
        <v>#DIV/0!</v>
      </c>
      <c r="E107" s="635" t="e">
        <f t="shared" si="37"/>
        <v>#DIV/0!</v>
      </c>
      <c r="F107" s="635" t="e">
        <f t="shared" si="37"/>
        <v>#DIV/0!</v>
      </c>
      <c r="G107" s="635" t="e">
        <f t="shared" si="37"/>
        <v>#DIV/0!</v>
      </c>
      <c r="H107" s="635" t="e">
        <f t="shared" si="37"/>
        <v>#DIV/0!</v>
      </c>
      <c r="I107" s="635" t="e">
        <f t="shared" si="37"/>
        <v>#DIV/0!</v>
      </c>
      <c r="J107" s="635" t="e">
        <f t="shared" si="37"/>
        <v>#DIV/0!</v>
      </c>
      <c r="K107" s="1173"/>
      <c r="L107" s="635" t="e">
        <f t="shared" si="37"/>
        <v>#DIV/0!</v>
      </c>
      <c r="M107" s="635" t="e">
        <f t="shared" si="37"/>
        <v>#DIV/0!</v>
      </c>
      <c r="N107" s="635" t="e">
        <f t="shared" si="37"/>
        <v>#DIV/0!</v>
      </c>
      <c r="O107" s="636" t="e">
        <f t="shared" si="37"/>
        <v>#DIV/0!</v>
      </c>
      <c r="P107" s="637"/>
    </row>
    <row r="108" spans="1:16" s="1042" customFormat="1" ht="34.5" hidden="1" thickBot="1">
      <c r="A108" s="1039" t="s">
        <v>235</v>
      </c>
      <c r="B108" s="1060"/>
      <c r="C108" s="1060"/>
      <c r="D108" s="1060"/>
      <c r="E108" s="1060"/>
      <c r="F108" s="1060"/>
      <c r="G108" s="1060"/>
      <c r="H108" s="1060"/>
      <c r="I108" s="1060"/>
      <c r="J108" s="1060"/>
      <c r="K108" s="1169"/>
      <c r="L108" s="1060"/>
      <c r="M108" s="1060"/>
      <c r="N108" s="1060"/>
      <c r="O108" s="1061"/>
      <c r="P108" s="1062"/>
    </row>
    <row r="109" spans="1:16" s="1047" customFormat="1" ht="20.25" hidden="1">
      <c r="A109" s="1043" t="s">
        <v>319</v>
      </c>
      <c r="B109" s="1107">
        <v>0</v>
      </c>
      <c r="C109" s="1044">
        <v>0</v>
      </c>
      <c r="D109" s="1044">
        <v>0</v>
      </c>
      <c r="E109" s="1044">
        <v>0</v>
      </c>
      <c r="F109" s="1044">
        <v>0</v>
      </c>
      <c r="G109" s="1044">
        <v>0</v>
      </c>
      <c r="H109" s="1044">
        <v>0</v>
      </c>
      <c r="I109" s="1044">
        <v>0</v>
      </c>
      <c r="J109" s="1044">
        <v>0</v>
      </c>
      <c r="K109" s="1154"/>
      <c r="L109" s="1044">
        <v>0</v>
      </c>
      <c r="M109" s="1044">
        <v>0</v>
      </c>
      <c r="N109" s="1044">
        <v>0</v>
      </c>
      <c r="O109" s="1045">
        <v>0</v>
      </c>
      <c r="P109" s="1046"/>
    </row>
    <row r="110" spans="1:16" s="1047" customFormat="1" ht="20.25" hidden="1">
      <c r="A110" s="1048" t="s">
        <v>296</v>
      </c>
      <c r="B110" s="1132">
        <v>0</v>
      </c>
      <c r="C110" s="1072">
        <v>0</v>
      </c>
      <c r="D110" s="1072">
        <v>0</v>
      </c>
      <c r="E110" s="1072">
        <v>0</v>
      </c>
      <c r="F110" s="1072">
        <v>0</v>
      </c>
      <c r="G110" s="1072">
        <v>0</v>
      </c>
      <c r="H110" s="1072">
        <v>0</v>
      </c>
      <c r="I110" s="1072">
        <v>0</v>
      </c>
      <c r="J110" s="1072">
        <v>0</v>
      </c>
      <c r="K110" s="1174"/>
      <c r="L110" s="1072">
        <v>0</v>
      </c>
      <c r="M110" s="1072">
        <v>0</v>
      </c>
      <c r="N110" s="1072">
        <v>0</v>
      </c>
      <c r="O110" s="1073">
        <v>0</v>
      </c>
      <c r="P110" s="1074"/>
    </row>
    <row r="111" spans="1:16" s="1056" customFormat="1" ht="21" hidden="1" thickBot="1">
      <c r="A111" s="1052" t="s">
        <v>316</v>
      </c>
      <c r="B111" s="1126">
        <f aca="true" t="shared" si="38" ref="B111:O111">+B109-B110</f>
        <v>0</v>
      </c>
      <c r="C111" s="1063">
        <f t="shared" si="38"/>
        <v>0</v>
      </c>
      <c r="D111" s="1063">
        <f t="shared" si="38"/>
        <v>0</v>
      </c>
      <c r="E111" s="1063">
        <f t="shared" si="38"/>
        <v>0</v>
      </c>
      <c r="F111" s="1063">
        <f t="shared" si="38"/>
        <v>0</v>
      </c>
      <c r="G111" s="1063">
        <f t="shared" si="38"/>
        <v>0</v>
      </c>
      <c r="H111" s="1063">
        <f t="shared" si="38"/>
        <v>0</v>
      </c>
      <c r="I111" s="1063">
        <f t="shared" si="38"/>
        <v>0</v>
      </c>
      <c r="J111" s="1063">
        <f t="shared" si="38"/>
        <v>0</v>
      </c>
      <c r="K111" s="1166"/>
      <c r="L111" s="1063">
        <f t="shared" si="38"/>
        <v>0</v>
      </c>
      <c r="M111" s="1063">
        <f t="shared" si="38"/>
        <v>0</v>
      </c>
      <c r="N111" s="1063">
        <f t="shared" si="38"/>
        <v>0</v>
      </c>
      <c r="O111" s="1064">
        <f t="shared" si="38"/>
        <v>0</v>
      </c>
      <c r="P111" s="1065"/>
    </row>
    <row r="112" spans="1:16" s="1056" customFormat="1" ht="21" hidden="1" thickBot="1">
      <c r="A112" s="1057" t="s">
        <v>317</v>
      </c>
      <c r="B112" s="1066" t="e">
        <f aca="true" t="shared" si="39" ref="B112:O112">+B109/B110*100</f>
        <v>#DIV/0!</v>
      </c>
      <c r="C112" s="1066" t="e">
        <f t="shared" si="39"/>
        <v>#DIV/0!</v>
      </c>
      <c r="D112" s="1066" t="e">
        <f t="shared" si="39"/>
        <v>#DIV/0!</v>
      </c>
      <c r="E112" s="1066" t="e">
        <f t="shared" si="39"/>
        <v>#DIV/0!</v>
      </c>
      <c r="F112" s="1066" t="e">
        <f t="shared" si="39"/>
        <v>#DIV/0!</v>
      </c>
      <c r="G112" s="1066" t="e">
        <f t="shared" si="39"/>
        <v>#DIV/0!</v>
      </c>
      <c r="H112" s="1066" t="e">
        <f t="shared" si="39"/>
        <v>#DIV/0!</v>
      </c>
      <c r="I112" s="1066" t="e">
        <f t="shared" si="39"/>
        <v>#DIV/0!</v>
      </c>
      <c r="J112" s="1066" t="e">
        <f t="shared" si="39"/>
        <v>#DIV/0!</v>
      </c>
      <c r="K112" s="1167"/>
      <c r="L112" s="1066" t="e">
        <f t="shared" si="39"/>
        <v>#DIV/0!</v>
      </c>
      <c r="M112" s="1066" t="e">
        <f t="shared" si="39"/>
        <v>#DIV/0!</v>
      </c>
      <c r="N112" s="1066" t="e">
        <f t="shared" si="39"/>
        <v>#DIV/0!</v>
      </c>
      <c r="O112" s="1067" t="e">
        <f t="shared" si="39"/>
        <v>#DIV/0!</v>
      </c>
      <c r="P112" s="1068"/>
    </row>
    <row r="113" spans="1:16" s="1042" customFormat="1" ht="34.5" hidden="1" thickBot="1">
      <c r="A113" s="1039" t="s">
        <v>236</v>
      </c>
      <c r="B113" s="1060"/>
      <c r="C113" s="1060"/>
      <c r="D113" s="1060"/>
      <c r="E113" s="1060"/>
      <c r="F113" s="1060"/>
      <c r="G113" s="1060"/>
      <c r="H113" s="1060"/>
      <c r="I113" s="1060"/>
      <c r="J113" s="1060"/>
      <c r="K113" s="1169"/>
      <c r="L113" s="1060"/>
      <c r="M113" s="1060"/>
      <c r="N113" s="1060"/>
      <c r="O113" s="1061"/>
      <c r="P113" s="1062"/>
    </row>
    <row r="114" spans="1:16" s="1047" customFormat="1" ht="20.25" hidden="1">
      <c r="A114" s="1043" t="s">
        <v>319</v>
      </c>
      <c r="B114" s="1107">
        <v>13.639</v>
      </c>
      <c r="C114" s="1044">
        <v>29133</v>
      </c>
      <c r="D114" s="1044">
        <v>27016</v>
      </c>
      <c r="E114" s="1044">
        <v>2117</v>
      </c>
      <c r="F114" s="1044">
        <v>0</v>
      </c>
      <c r="G114" s="1044">
        <v>0</v>
      </c>
      <c r="H114" s="1044">
        <v>0</v>
      </c>
      <c r="I114" s="1044">
        <v>0</v>
      </c>
      <c r="J114" s="1044">
        <v>0</v>
      </c>
      <c r="K114" s="1154"/>
      <c r="L114" s="1044">
        <v>29133</v>
      </c>
      <c r="M114" s="1044">
        <v>0</v>
      </c>
      <c r="N114" s="1044">
        <v>0</v>
      </c>
      <c r="O114" s="1045">
        <v>0</v>
      </c>
      <c r="P114" s="1046"/>
    </row>
    <row r="115" spans="1:16" s="1047" customFormat="1" ht="20.25" hidden="1">
      <c r="A115" s="1048" t="s">
        <v>296</v>
      </c>
      <c r="B115" s="1132">
        <v>6.183</v>
      </c>
      <c r="C115" s="1072">
        <v>27726</v>
      </c>
      <c r="D115" s="1072">
        <v>25999</v>
      </c>
      <c r="E115" s="1072">
        <v>1538</v>
      </c>
      <c r="F115" s="1072">
        <v>0</v>
      </c>
      <c r="G115" s="1072">
        <v>0</v>
      </c>
      <c r="H115" s="1072">
        <v>0</v>
      </c>
      <c r="I115" s="1072">
        <v>0</v>
      </c>
      <c r="J115" s="1072">
        <v>0</v>
      </c>
      <c r="K115" s="1174"/>
      <c r="L115" s="1072">
        <v>27538</v>
      </c>
      <c r="M115" s="1072">
        <v>0</v>
      </c>
      <c r="N115" s="1072">
        <v>189</v>
      </c>
      <c r="O115" s="1073">
        <v>189</v>
      </c>
      <c r="P115" s="1074"/>
    </row>
    <row r="116" spans="1:16" s="1056" customFormat="1" ht="21" hidden="1" thickBot="1">
      <c r="A116" s="1052" t="s">
        <v>316</v>
      </c>
      <c r="B116" s="1126">
        <f aca="true" t="shared" si="40" ref="B116:O116">+B114-B115</f>
        <v>7.4559999999999995</v>
      </c>
      <c r="C116" s="1063">
        <f t="shared" si="40"/>
        <v>1407</v>
      </c>
      <c r="D116" s="1063">
        <f t="shared" si="40"/>
        <v>1017</v>
      </c>
      <c r="E116" s="1063">
        <f t="shared" si="40"/>
        <v>579</v>
      </c>
      <c r="F116" s="1063">
        <f t="shared" si="40"/>
        <v>0</v>
      </c>
      <c r="G116" s="1063">
        <f t="shared" si="40"/>
        <v>0</v>
      </c>
      <c r="H116" s="1063">
        <f t="shared" si="40"/>
        <v>0</v>
      </c>
      <c r="I116" s="1063">
        <f t="shared" si="40"/>
        <v>0</v>
      </c>
      <c r="J116" s="1063">
        <f t="shared" si="40"/>
        <v>0</v>
      </c>
      <c r="K116" s="1166"/>
      <c r="L116" s="1063">
        <f t="shared" si="40"/>
        <v>1595</v>
      </c>
      <c r="M116" s="1063">
        <f t="shared" si="40"/>
        <v>0</v>
      </c>
      <c r="N116" s="1063">
        <f t="shared" si="40"/>
        <v>-189</v>
      </c>
      <c r="O116" s="1064">
        <f t="shared" si="40"/>
        <v>-189</v>
      </c>
      <c r="P116" s="1065"/>
    </row>
    <row r="117" spans="1:16" s="1056" customFormat="1" ht="21" hidden="1" thickBot="1">
      <c r="A117" s="1057" t="s">
        <v>317</v>
      </c>
      <c r="B117" s="1066">
        <f aca="true" t="shared" si="41" ref="B117:O117">+B114/B115*100</f>
        <v>220.5887109817241</v>
      </c>
      <c r="C117" s="1066">
        <f t="shared" si="41"/>
        <v>105.07465916468297</v>
      </c>
      <c r="D117" s="1066">
        <f t="shared" si="41"/>
        <v>103.91168891111198</v>
      </c>
      <c r="E117" s="1066">
        <f t="shared" si="41"/>
        <v>137.64629388816644</v>
      </c>
      <c r="F117" s="1066" t="e">
        <f t="shared" si="41"/>
        <v>#DIV/0!</v>
      </c>
      <c r="G117" s="1066" t="e">
        <f t="shared" si="41"/>
        <v>#DIV/0!</v>
      </c>
      <c r="H117" s="1066" t="e">
        <f t="shared" si="41"/>
        <v>#DIV/0!</v>
      </c>
      <c r="I117" s="1066" t="e">
        <f t="shared" si="41"/>
        <v>#DIV/0!</v>
      </c>
      <c r="J117" s="1066" t="e">
        <f t="shared" si="41"/>
        <v>#DIV/0!</v>
      </c>
      <c r="K117" s="1167"/>
      <c r="L117" s="1066">
        <f t="shared" si="41"/>
        <v>105.79199651390805</v>
      </c>
      <c r="M117" s="1066" t="e">
        <f t="shared" si="41"/>
        <v>#DIV/0!</v>
      </c>
      <c r="N117" s="1066">
        <f t="shared" si="41"/>
        <v>0</v>
      </c>
      <c r="O117" s="1067">
        <f t="shared" si="41"/>
        <v>0</v>
      </c>
      <c r="P117" s="1068"/>
    </row>
    <row r="118" spans="1:16" s="274" customFormat="1" ht="34.5" thickBot="1">
      <c r="A118" s="268" t="s">
        <v>237</v>
      </c>
      <c r="B118" s="856"/>
      <c r="C118" s="287"/>
      <c r="D118" s="287"/>
      <c r="E118" s="287"/>
      <c r="F118" s="287"/>
      <c r="G118" s="287"/>
      <c r="H118" s="287"/>
      <c r="I118" s="287"/>
      <c r="J118" s="287"/>
      <c r="K118" s="1169"/>
      <c r="L118" s="287"/>
      <c r="M118" s="287"/>
      <c r="N118" s="287"/>
      <c r="O118" s="288"/>
      <c r="P118" s="289"/>
    </row>
    <row r="119" spans="1:16" s="256" customFormat="1" ht="20.25">
      <c r="A119" s="252" t="s">
        <v>356</v>
      </c>
      <c r="B119" s="1110">
        <v>8.18</v>
      </c>
      <c r="C119" s="253">
        <v>13399.001629991852</v>
      </c>
      <c r="D119" s="253">
        <v>10501.976365118175</v>
      </c>
      <c r="E119" s="253">
        <v>1492.8280358598208</v>
      </c>
      <c r="F119" s="253">
        <v>0</v>
      </c>
      <c r="G119" s="253">
        <v>179.94091279543602</v>
      </c>
      <c r="H119" s="253">
        <v>0</v>
      </c>
      <c r="I119" s="253">
        <v>0</v>
      </c>
      <c r="J119" s="253">
        <v>25.12224938875306</v>
      </c>
      <c r="K119" s="1154">
        <v>0</v>
      </c>
      <c r="L119" s="253">
        <v>12199.867563162185</v>
      </c>
      <c r="M119" s="253">
        <v>647.2493887530562</v>
      </c>
      <c r="N119" s="253">
        <v>551.8846780766097</v>
      </c>
      <c r="O119" s="254">
        <v>1199.134066829666</v>
      </c>
      <c r="P119" s="255"/>
    </row>
    <row r="120" spans="1:16" s="256" customFormat="1" ht="20.25">
      <c r="A120" s="772" t="s">
        <v>319</v>
      </c>
      <c r="B120" s="1133">
        <v>12.829</v>
      </c>
      <c r="C120" s="275">
        <v>13450</v>
      </c>
      <c r="D120" s="275">
        <v>10392</v>
      </c>
      <c r="E120" s="275">
        <v>1539</v>
      </c>
      <c r="F120" s="275">
        <v>0</v>
      </c>
      <c r="G120" s="275">
        <v>92</v>
      </c>
      <c r="H120" s="275">
        <v>0</v>
      </c>
      <c r="I120" s="275">
        <v>59</v>
      </c>
      <c r="J120" s="275">
        <v>27</v>
      </c>
      <c r="K120" s="1174"/>
      <c r="L120" s="275">
        <v>12110</v>
      </c>
      <c r="M120" s="275">
        <v>733</v>
      </c>
      <c r="N120" s="275">
        <v>608</v>
      </c>
      <c r="O120" s="276">
        <v>1340</v>
      </c>
      <c r="P120" s="277"/>
    </row>
    <row r="121" spans="1:16" s="264" customFormat="1" ht="21" thickBot="1">
      <c r="A121" s="260" t="s">
        <v>351</v>
      </c>
      <c r="B121" s="1124">
        <f aca="true" t="shared" si="42" ref="B121:O121">+B119-B120</f>
        <v>-4.649000000000001</v>
      </c>
      <c r="C121" s="278">
        <f t="shared" si="42"/>
        <v>-50.99837000814841</v>
      </c>
      <c r="D121" s="278">
        <f t="shared" si="42"/>
        <v>109.97636511817473</v>
      </c>
      <c r="E121" s="278">
        <f t="shared" si="42"/>
        <v>-46.17196414017917</v>
      </c>
      <c r="F121" s="278">
        <f t="shared" si="42"/>
        <v>0</v>
      </c>
      <c r="G121" s="278">
        <f t="shared" si="42"/>
        <v>87.94091279543602</v>
      </c>
      <c r="H121" s="278">
        <f t="shared" si="42"/>
        <v>0</v>
      </c>
      <c r="I121" s="278">
        <f t="shared" si="42"/>
        <v>-59</v>
      </c>
      <c r="J121" s="278">
        <f t="shared" si="42"/>
        <v>-1.8777506112469418</v>
      </c>
      <c r="K121" s="1166"/>
      <c r="L121" s="278">
        <f t="shared" si="42"/>
        <v>89.86756316218452</v>
      </c>
      <c r="M121" s="278">
        <f t="shared" si="42"/>
        <v>-85.75061124694378</v>
      </c>
      <c r="N121" s="278">
        <f t="shared" si="42"/>
        <v>-56.1153219233903</v>
      </c>
      <c r="O121" s="279">
        <f t="shared" si="42"/>
        <v>-140.86593317033407</v>
      </c>
      <c r="P121" s="280"/>
    </row>
    <row r="122" spans="1:16" s="264" customFormat="1" ht="21" thickBot="1">
      <c r="A122" s="265" t="s">
        <v>354</v>
      </c>
      <c r="B122" s="862">
        <f aca="true" t="shared" si="43" ref="B122:O122">+B119/B120*100</f>
        <v>63.76178969522176</v>
      </c>
      <c r="C122" s="281">
        <f t="shared" si="43"/>
        <v>99.6208299627647</v>
      </c>
      <c r="D122" s="281">
        <f t="shared" si="43"/>
        <v>101.0582791100671</v>
      </c>
      <c r="E122" s="281">
        <f t="shared" si="43"/>
        <v>96.9998723755569</v>
      </c>
      <c r="F122" s="281"/>
      <c r="G122" s="281">
        <f t="shared" si="43"/>
        <v>195.58794869069132</v>
      </c>
      <c r="H122" s="281">
        <f>+IF(H119=0,,H119/H120*100)</f>
        <v>0</v>
      </c>
      <c r="I122" s="281">
        <f t="shared" si="43"/>
        <v>0</v>
      </c>
      <c r="J122" s="281">
        <f t="shared" si="43"/>
        <v>93.04536810649282</v>
      </c>
      <c r="K122" s="1167"/>
      <c r="L122" s="281">
        <f t="shared" si="43"/>
        <v>100.74209383288344</v>
      </c>
      <c r="M122" s="281">
        <f t="shared" si="43"/>
        <v>88.30141729236783</v>
      </c>
      <c r="N122" s="281">
        <f t="shared" si="43"/>
        <v>90.77050626260028</v>
      </c>
      <c r="O122" s="282">
        <f t="shared" si="43"/>
        <v>89.48761692758701</v>
      </c>
      <c r="P122" s="283"/>
    </row>
    <row r="123" spans="1:16" s="274" customFormat="1" ht="34.5" thickBot="1">
      <c r="A123" s="268" t="s">
        <v>238</v>
      </c>
      <c r="B123" s="856"/>
      <c r="C123" s="287"/>
      <c r="D123" s="287"/>
      <c r="E123" s="287"/>
      <c r="F123" s="287"/>
      <c r="G123" s="287"/>
      <c r="H123" s="287"/>
      <c r="I123" s="287"/>
      <c r="J123" s="287"/>
      <c r="K123" s="1169"/>
      <c r="L123" s="287"/>
      <c r="M123" s="287"/>
      <c r="N123" s="287"/>
      <c r="O123" s="288"/>
      <c r="P123" s="289"/>
    </row>
    <row r="124" spans="1:16" s="256" customFormat="1" ht="20.25">
      <c r="A124" s="252" t="s">
        <v>356</v>
      </c>
      <c r="B124" s="1110">
        <v>0</v>
      </c>
      <c r="C124" s="253">
        <v>0</v>
      </c>
      <c r="D124" s="253">
        <v>0</v>
      </c>
      <c r="E124" s="253">
        <v>0</v>
      </c>
      <c r="F124" s="253">
        <v>0</v>
      </c>
      <c r="G124" s="253">
        <v>0</v>
      </c>
      <c r="H124" s="253">
        <v>0</v>
      </c>
      <c r="I124" s="253">
        <v>0</v>
      </c>
      <c r="J124" s="253">
        <v>0</v>
      </c>
      <c r="K124" s="1154"/>
      <c r="L124" s="253">
        <v>0</v>
      </c>
      <c r="M124" s="253">
        <v>0</v>
      </c>
      <c r="N124" s="253">
        <v>0</v>
      </c>
      <c r="O124" s="254">
        <v>0</v>
      </c>
      <c r="P124" s="255"/>
    </row>
    <row r="125" spans="1:16" s="256" customFormat="1" ht="20.25">
      <c r="A125" s="772" t="s">
        <v>319</v>
      </c>
      <c r="B125" s="1133">
        <v>0</v>
      </c>
      <c r="C125" s="275">
        <v>0</v>
      </c>
      <c r="D125" s="275">
        <v>0</v>
      </c>
      <c r="E125" s="275">
        <v>0</v>
      </c>
      <c r="F125" s="275">
        <v>0</v>
      </c>
      <c r="G125" s="275">
        <v>0</v>
      </c>
      <c r="H125" s="275">
        <v>0</v>
      </c>
      <c r="I125" s="275">
        <v>0</v>
      </c>
      <c r="J125" s="275">
        <v>0</v>
      </c>
      <c r="K125" s="1174"/>
      <c r="L125" s="275">
        <v>0</v>
      </c>
      <c r="M125" s="275">
        <v>0</v>
      </c>
      <c r="N125" s="275">
        <v>0</v>
      </c>
      <c r="O125" s="276">
        <v>0</v>
      </c>
      <c r="P125" s="277"/>
    </row>
    <row r="126" spans="1:16" s="264" customFormat="1" ht="21" thickBot="1">
      <c r="A126" s="260" t="s">
        <v>351</v>
      </c>
      <c r="B126" s="1124">
        <f aca="true" t="shared" si="44" ref="B126:O126">+B124-B125</f>
        <v>0</v>
      </c>
      <c r="C126" s="278">
        <f t="shared" si="44"/>
        <v>0</v>
      </c>
      <c r="D126" s="278">
        <f t="shared" si="44"/>
        <v>0</v>
      </c>
      <c r="E126" s="278">
        <f t="shared" si="44"/>
        <v>0</v>
      </c>
      <c r="F126" s="278">
        <f t="shared" si="44"/>
        <v>0</v>
      </c>
      <c r="G126" s="278">
        <f t="shared" si="44"/>
        <v>0</v>
      </c>
      <c r="H126" s="278">
        <f t="shared" si="44"/>
        <v>0</v>
      </c>
      <c r="I126" s="278">
        <f t="shared" si="44"/>
        <v>0</v>
      </c>
      <c r="J126" s="278">
        <f t="shared" si="44"/>
        <v>0</v>
      </c>
      <c r="K126" s="1166"/>
      <c r="L126" s="278">
        <f t="shared" si="44"/>
        <v>0</v>
      </c>
      <c r="M126" s="278">
        <f t="shared" si="44"/>
        <v>0</v>
      </c>
      <c r="N126" s="278">
        <f t="shared" si="44"/>
        <v>0</v>
      </c>
      <c r="O126" s="279">
        <f t="shared" si="44"/>
        <v>0</v>
      </c>
      <c r="P126" s="280"/>
    </row>
    <row r="127" spans="1:16" s="264" customFormat="1" ht="21" thickBot="1">
      <c r="A127" s="265" t="s">
        <v>354</v>
      </c>
      <c r="B127" s="862">
        <v>0</v>
      </c>
      <c r="C127" s="281">
        <v>0</v>
      </c>
      <c r="D127" s="281">
        <v>0</v>
      </c>
      <c r="E127" s="281">
        <v>0</v>
      </c>
      <c r="F127" s="281">
        <v>0</v>
      </c>
      <c r="G127" s="281">
        <v>0</v>
      </c>
      <c r="H127" s="281">
        <v>0</v>
      </c>
      <c r="I127" s="281">
        <v>0</v>
      </c>
      <c r="J127" s="281">
        <v>0</v>
      </c>
      <c r="K127" s="1167"/>
      <c r="L127" s="281">
        <v>0</v>
      </c>
      <c r="M127" s="281">
        <v>0</v>
      </c>
      <c r="N127" s="281">
        <v>0</v>
      </c>
      <c r="O127" s="282">
        <v>0</v>
      </c>
      <c r="P127" s="283"/>
    </row>
    <row r="128" spans="1:16" s="274" customFormat="1" ht="34.5" thickBot="1">
      <c r="A128" s="268" t="s">
        <v>239</v>
      </c>
      <c r="B128" s="856"/>
      <c r="C128" s="287"/>
      <c r="D128" s="287"/>
      <c r="E128" s="287"/>
      <c r="F128" s="287"/>
      <c r="G128" s="287"/>
      <c r="H128" s="287"/>
      <c r="I128" s="287"/>
      <c r="J128" s="287"/>
      <c r="K128" s="1169"/>
      <c r="L128" s="287"/>
      <c r="M128" s="287"/>
      <c r="N128" s="287"/>
      <c r="O128" s="288"/>
      <c r="P128" s="289"/>
    </row>
    <row r="129" spans="1:16" s="256" customFormat="1" ht="20.25">
      <c r="A129" s="252" t="s">
        <v>356</v>
      </c>
      <c r="B129" s="1110">
        <v>775.684</v>
      </c>
      <c r="C129" s="253">
        <v>15764.413622901424</v>
      </c>
      <c r="D129" s="253">
        <v>11889.133225213714</v>
      </c>
      <c r="E129" s="253">
        <v>1530.3934978676896</v>
      </c>
      <c r="F129" s="253">
        <v>314.60846169316386</v>
      </c>
      <c r="G129" s="253">
        <v>1.0127620697775555</v>
      </c>
      <c r="H129" s="253">
        <v>0</v>
      </c>
      <c r="I129" s="253">
        <v>41.85284643402898</v>
      </c>
      <c r="J129" s="253">
        <v>87.25105842069708</v>
      </c>
      <c r="K129" s="1154">
        <v>0</v>
      </c>
      <c r="L129" s="253">
        <v>13864.251851699068</v>
      </c>
      <c r="M129" s="253">
        <v>777.3604758295046</v>
      </c>
      <c r="N129" s="253">
        <v>1122.801295372857</v>
      </c>
      <c r="O129" s="254">
        <v>1900.161771202362</v>
      </c>
      <c r="P129" s="255"/>
    </row>
    <row r="130" spans="1:16" s="256" customFormat="1" ht="20.25">
      <c r="A130" s="772" t="s">
        <v>319</v>
      </c>
      <c r="B130" s="1133">
        <v>854.178</v>
      </c>
      <c r="C130" s="275">
        <v>16251</v>
      </c>
      <c r="D130" s="275">
        <v>12226</v>
      </c>
      <c r="E130" s="275">
        <v>1644</v>
      </c>
      <c r="F130" s="275">
        <v>317</v>
      </c>
      <c r="G130" s="275">
        <v>2</v>
      </c>
      <c r="H130" s="275">
        <v>0</v>
      </c>
      <c r="I130" s="275">
        <v>43</v>
      </c>
      <c r="J130" s="275">
        <v>105</v>
      </c>
      <c r="K130" s="1174"/>
      <c r="L130" s="275">
        <v>14336</v>
      </c>
      <c r="M130" s="275">
        <v>931</v>
      </c>
      <c r="N130" s="275">
        <v>984</v>
      </c>
      <c r="O130" s="276">
        <v>1916</v>
      </c>
      <c r="P130" s="277"/>
    </row>
    <row r="131" spans="1:16" s="264" customFormat="1" ht="21" thickBot="1">
      <c r="A131" s="260" t="s">
        <v>351</v>
      </c>
      <c r="B131" s="1124">
        <f aca="true" t="shared" si="45" ref="B131:O131">+B129-B130</f>
        <v>-78.49400000000003</v>
      </c>
      <c r="C131" s="278">
        <f t="shared" si="45"/>
        <v>-486.5863770985761</v>
      </c>
      <c r="D131" s="278">
        <f t="shared" si="45"/>
        <v>-336.86677478628553</v>
      </c>
      <c r="E131" s="278">
        <f t="shared" si="45"/>
        <v>-113.60650213231042</v>
      </c>
      <c r="F131" s="278">
        <f t="shared" si="45"/>
        <v>-2.3915383068361393</v>
      </c>
      <c r="G131" s="278">
        <f t="shared" si="45"/>
        <v>-0.9872379302224445</v>
      </c>
      <c r="H131" s="278">
        <f t="shared" si="45"/>
        <v>0</v>
      </c>
      <c r="I131" s="278">
        <f t="shared" si="45"/>
        <v>-1.147153565971017</v>
      </c>
      <c r="J131" s="278">
        <f t="shared" si="45"/>
        <v>-17.748941579302922</v>
      </c>
      <c r="K131" s="1166"/>
      <c r="L131" s="278">
        <f t="shared" si="45"/>
        <v>-471.74814830093237</v>
      </c>
      <c r="M131" s="278">
        <f t="shared" si="45"/>
        <v>-153.6395241704954</v>
      </c>
      <c r="N131" s="278">
        <f t="shared" si="45"/>
        <v>138.8012953728571</v>
      </c>
      <c r="O131" s="279">
        <f t="shared" si="45"/>
        <v>-15.838228797638067</v>
      </c>
      <c r="P131" s="280"/>
    </row>
    <row r="132" spans="1:16" s="264" customFormat="1" ht="21" thickBot="1">
      <c r="A132" s="265" t="s">
        <v>354</v>
      </c>
      <c r="B132" s="862">
        <f aca="true" t="shared" si="46" ref="B132:O132">+B129/B130*100</f>
        <v>90.81058046449336</v>
      </c>
      <c r="C132" s="281">
        <f t="shared" si="46"/>
        <v>97.00580655283628</v>
      </c>
      <c r="D132" s="281">
        <f t="shared" si="46"/>
        <v>97.24466894498376</v>
      </c>
      <c r="E132" s="281">
        <f t="shared" si="46"/>
        <v>93.08962882406871</v>
      </c>
      <c r="F132" s="281">
        <f t="shared" si="46"/>
        <v>99.24557151203908</v>
      </c>
      <c r="G132" s="281">
        <f t="shared" si="46"/>
        <v>50.638103488877775</v>
      </c>
      <c r="H132" s="281">
        <f>+IF(H129=0,,H129/H130*100)</f>
        <v>0</v>
      </c>
      <c r="I132" s="281">
        <f t="shared" si="46"/>
        <v>97.33220100936973</v>
      </c>
      <c r="J132" s="281">
        <f t="shared" si="46"/>
        <v>83.09624611494961</v>
      </c>
      <c r="K132" s="1167"/>
      <c r="L132" s="281">
        <f t="shared" si="46"/>
        <v>96.70934606374908</v>
      </c>
      <c r="M132" s="281">
        <f t="shared" si="46"/>
        <v>83.49736582486624</v>
      </c>
      <c r="N132" s="281">
        <f t="shared" si="46"/>
        <v>114.1058227004936</v>
      </c>
      <c r="O132" s="282">
        <f t="shared" si="46"/>
        <v>99.17337010450741</v>
      </c>
      <c r="P132" s="283"/>
    </row>
    <row r="133" spans="1:16" s="274" customFormat="1" ht="34.5" thickBot="1">
      <c r="A133" s="268" t="s">
        <v>240</v>
      </c>
      <c r="B133" s="856"/>
      <c r="C133" s="287"/>
      <c r="D133" s="287"/>
      <c r="E133" s="287"/>
      <c r="F133" s="287"/>
      <c r="G133" s="287"/>
      <c r="H133" s="287"/>
      <c r="I133" s="287"/>
      <c r="J133" s="287"/>
      <c r="K133" s="1169"/>
      <c r="L133" s="287"/>
      <c r="M133" s="287"/>
      <c r="N133" s="287"/>
      <c r="O133" s="288"/>
      <c r="P133" s="289"/>
    </row>
    <row r="134" spans="1:16" s="256" customFormat="1" ht="20.25">
      <c r="A134" s="252" t="s">
        <v>356</v>
      </c>
      <c r="B134" s="1110">
        <v>2782.3510000000015</v>
      </c>
      <c r="C134" s="253">
        <v>14468.09337978326</v>
      </c>
      <c r="D134" s="253">
        <v>10839.077666093646</v>
      </c>
      <c r="E134" s="253">
        <v>1446.3687064165035</v>
      </c>
      <c r="F134" s="253">
        <v>272.11561972830384</v>
      </c>
      <c r="G134" s="253">
        <v>29.5742102032897</v>
      </c>
      <c r="H134" s="253">
        <v>0</v>
      </c>
      <c r="I134" s="253">
        <v>47.585716779323164</v>
      </c>
      <c r="J134" s="253">
        <v>208.89435469021225</v>
      </c>
      <c r="K134" s="1154">
        <v>0</v>
      </c>
      <c r="L134" s="253">
        <v>12843.61627391128</v>
      </c>
      <c r="M134" s="253">
        <v>620.904916980879</v>
      </c>
      <c r="N134" s="253">
        <v>1003.5721888910966</v>
      </c>
      <c r="O134" s="254">
        <v>1624.4771058719757</v>
      </c>
      <c r="P134" s="255"/>
    </row>
    <row r="135" spans="1:16" s="256" customFormat="1" ht="20.25">
      <c r="A135" s="772" t="s">
        <v>319</v>
      </c>
      <c r="B135" s="1133">
        <v>3069.424</v>
      </c>
      <c r="C135" s="275">
        <v>14548</v>
      </c>
      <c r="D135" s="275">
        <v>10916</v>
      </c>
      <c r="E135" s="275">
        <v>1474</v>
      </c>
      <c r="F135" s="275">
        <v>259</v>
      </c>
      <c r="G135" s="275">
        <v>29</v>
      </c>
      <c r="H135" s="275">
        <v>0</v>
      </c>
      <c r="I135" s="275">
        <v>59</v>
      </c>
      <c r="J135" s="275">
        <v>229</v>
      </c>
      <c r="K135" s="1174"/>
      <c r="L135" s="275">
        <v>12966</v>
      </c>
      <c r="M135" s="275">
        <v>775</v>
      </c>
      <c r="N135" s="275">
        <v>807</v>
      </c>
      <c r="O135" s="276">
        <v>1582</v>
      </c>
      <c r="P135" s="277"/>
    </row>
    <row r="136" spans="1:16" s="264" customFormat="1" ht="21" thickBot="1">
      <c r="A136" s="260" t="s">
        <v>351</v>
      </c>
      <c r="B136" s="1124">
        <f aca="true" t="shared" si="47" ref="B136:O136">+B134-B135</f>
        <v>-287.0729999999985</v>
      </c>
      <c r="C136" s="278">
        <f t="shared" si="47"/>
        <v>-79.90662021673961</v>
      </c>
      <c r="D136" s="278">
        <f t="shared" si="47"/>
        <v>-76.92233390635374</v>
      </c>
      <c r="E136" s="278">
        <f t="shared" si="47"/>
        <v>-27.631293583496472</v>
      </c>
      <c r="F136" s="278">
        <f t="shared" si="47"/>
        <v>13.115619728303841</v>
      </c>
      <c r="G136" s="278">
        <f t="shared" si="47"/>
        <v>0.5742102032896987</v>
      </c>
      <c r="H136" s="278">
        <f t="shared" si="47"/>
        <v>0</v>
      </c>
      <c r="I136" s="278">
        <f t="shared" si="47"/>
        <v>-11.414283220676836</v>
      </c>
      <c r="J136" s="278">
        <f t="shared" si="47"/>
        <v>-20.105645309787747</v>
      </c>
      <c r="K136" s="1166"/>
      <c r="L136" s="278">
        <f t="shared" si="47"/>
        <v>-122.38372608871941</v>
      </c>
      <c r="M136" s="278">
        <f t="shared" si="47"/>
        <v>-154.09508301912103</v>
      </c>
      <c r="N136" s="278">
        <f t="shared" si="47"/>
        <v>196.57218889109663</v>
      </c>
      <c r="O136" s="279">
        <f t="shared" si="47"/>
        <v>42.47710587197571</v>
      </c>
      <c r="P136" s="280"/>
    </row>
    <row r="137" spans="1:16" s="264" customFormat="1" ht="21" thickBot="1">
      <c r="A137" s="265" t="s">
        <v>354</v>
      </c>
      <c r="B137" s="862">
        <f aca="true" t="shared" si="48" ref="B137:O137">+B134/B135*100</f>
        <v>90.64733318042738</v>
      </c>
      <c r="C137" s="281">
        <f t="shared" si="48"/>
        <v>99.45073810684121</v>
      </c>
      <c r="D137" s="281">
        <f t="shared" si="48"/>
        <v>99.29532490008836</v>
      </c>
      <c r="E137" s="281">
        <f t="shared" si="48"/>
        <v>98.12542105946427</v>
      </c>
      <c r="F137" s="281">
        <f t="shared" si="48"/>
        <v>105.06394584104395</v>
      </c>
      <c r="G137" s="281">
        <f t="shared" si="48"/>
        <v>101.98003518375758</v>
      </c>
      <c r="H137" s="281">
        <f>+IF(H134=0,,H134/H135*100)</f>
        <v>0</v>
      </c>
      <c r="I137" s="281">
        <f t="shared" si="48"/>
        <v>80.6537572530901</v>
      </c>
      <c r="J137" s="281">
        <f t="shared" si="48"/>
        <v>91.22024222280011</v>
      </c>
      <c r="K137" s="1167"/>
      <c r="L137" s="281">
        <f t="shared" si="48"/>
        <v>99.05611810821595</v>
      </c>
      <c r="M137" s="281">
        <f t="shared" si="48"/>
        <v>80.11676348140374</v>
      </c>
      <c r="N137" s="281">
        <f t="shared" si="48"/>
        <v>124.35838771884717</v>
      </c>
      <c r="O137" s="282">
        <f t="shared" si="48"/>
        <v>102.68502565562426</v>
      </c>
      <c r="P137" s="283"/>
    </row>
    <row r="138" spans="1:16" s="746" customFormat="1" ht="34.5" thickBot="1">
      <c r="A138" s="743" t="s">
        <v>241</v>
      </c>
      <c r="B138" s="1127"/>
      <c r="C138" s="760"/>
      <c r="D138" s="760"/>
      <c r="E138" s="760"/>
      <c r="F138" s="760"/>
      <c r="G138" s="760"/>
      <c r="H138" s="760"/>
      <c r="I138" s="760"/>
      <c r="J138" s="760"/>
      <c r="K138" s="1170"/>
      <c r="L138" s="760"/>
      <c r="M138" s="760"/>
      <c r="N138" s="760"/>
      <c r="O138" s="761"/>
      <c r="P138" s="762"/>
    </row>
    <row r="139" spans="1:16" s="750" customFormat="1" ht="20.25">
      <c r="A139" s="252" t="s">
        <v>356</v>
      </c>
      <c r="B139" s="1128">
        <v>31.176000000000002</v>
      </c>
      <c r="C139" s="747">
        <v>16601.432191429303</v>
      </c>
      <c r="D139" s="747">
        <v>12064.325656487896</v>
      </c>
      <c r="E139" s="747">
        <v>1522.231310409717</v>
      </c>
      <c r="F139" s="747">
        <v>476.37338551022145</v>
      </c>
      <c r="G139" s="747">
        <v>29.961615772816693</v>
      </c>
      <c r="H139" s="747">
        <v>0</v>
      </c>
      <c r="I139" s="747">
        <v>17.441301000769826</v>
      </c>
      <c r="J139" s="747">
        <v>529.3307886408348</v>
      </c>
      <c r="K139" s="1161">
        <v>0</v>
      </c>
      <c r="L139" s="747">
        <v>14639.66405782225</v>
      </c>
      <c r="M139" s="747">
        <v>540.1270207852193</v>
      </c>
      <c r="N139" s="747">
        <v>1421.6411128218288</v>
      </c>
      <c r="O139" s="748">
        <v>1961.7681336070482</v>
      </c>
      <c r="P139" s="749"/>
    </row>
    <row r="140" spans="1:16" s="750" customFormat="1" ht="20.25">
      <c r="A140" s="772" t="s">
        <v>319</v>
      </c>
      <c r="B140" s="1129">
        <v>34.159</v>
      </c>
      <c r="C140" s="763">
        <v>17057</v>
      </c>
      <c r="D140" s="763">
        <v>12116</v>
      </c>
      <c r="E140" s="763">
        <v>1543</v>
      </c>
      <c r="F140" s="763">
        <v>470</v>
      </c>
      <c r="G140" s="763">
        <v>69</v>
      </c>
      <c r="H140" s="763">
        <v>0</v>
      </c>
      <c r="I140" s="763">
        <v>6</v>
      </c>
      <c r="J140" s="763">
        <v>484</v>
      </c>
      <c r="K140" s="1171"/>
      <c r="L140" s="763">
        <v>14688</v>
      </c>
      <c r="M140" s="763">
        <v>912</v>
      </c>
      <c r="N140" s="763">
        <v>1458</v>
      </c>
      <c r="O140" s="764">
        <v>2369</v>
      </c>
      <c r="P140" s="765"/>
    </row>
    <row r="141" spans="1:16" s="757" customFormat="1" ht="21" thickBot="1">
      <c r="A141" s="260" t="s">
        <v>351</v>
      </c>
      <c r="B141" s="1130">
        <f aca="true" t="shared" si="49" ref="B141:O141">+B139-B140</f>
        <v>-2.982999999999997</v>
      </c>
      <c r="C141" s="766">
        <f t="shared" si="49"/>
        <v>-455.5678085706968</v>
      </c>
      <c r="D141" s="766">
        <f t="shared" si="49"/>
        <v>-51.674343512104315</v>
      </c>
      <c r="E141" s="766">
        <f t="shared" si="49"/>
        <v>-20.768689590282975</v>
      </c>
      <c r="F141" s="766">
        <f t="shared" si="49"/>
        <v>6.373385510221453</v>
      </c>
      <c r="G141" s="766">
        <f t="shared" si="49"/>
        <v>-39.03838422718331</v>
      </c>
      <c r="H141" s="766">
        <f t="shared" si="49"/>
        <v>0</v>
      </c>
      <c r="I141" s="766">
        <f t="shared" si="49"/>
        <v>11.441301000769826</v>
      </c>
      <c r="J141" s="766">
        <f t="shared" si="49"/>
        <v>45.33078864083484</v>
      </c>
      <c r="K141" s="1172"/>
      <c r="L141" s="766">
        <f t="shared" si="49"/>
        <v>-48.33594217774953</v>
      </c>
      <c r="M141" s="766">
        <f t="shared" si="49"/>
        <v>-371.8729792147807</v>
      </c>
      <c r="N141" s="766">
        <f t="shared" si="49"/>
        <v>-36.358887178171244</v>
      </c>
      <c r="O141" s="767">
        <f t="shared" si="49"/>
        <v>-407.2318663929518</v>
      </c>
      <c r="P141" s="768"/>
    </row>
    <row r="142" spans="1:16" s="757" customFormat="1" ht="21" thickBot="1">
      <c r="A142" s="265" t="s">
        <v>354</v>
      </c>
      <c r="B142" s="1131">
        <f aca="true" t="shared" si="50" ref="B142:O142">+B139/B140*100</f>
        <v>91.2673087619661</v>
      </c>
      <c r="C142" s="769">
        <f t="shared" si="50"/>
        <v>97.32914458245473</v>
      </c>
      <c r="D142" s="769">
        <f t="shared" si="50"/>
        <v>99.57350327243229</v>
      </c>
      <c r="E142" s="769">
        <f t="shared" si="50"/>
        <v>98.65400585934654</v>
      </c>
      <c r="F142" s="769">
        <f t="shared" si="50"/>
        <v>101.35603947025989</v>
      </c>
      <c r="G142" s="769">
        <f t="shared" si="50"/>
        <v>43.4226315548068</v>
      </c>
      <c r="H142" s="769">
        <f>+IF(H139=0,,H139/H140*100)</f>
        <v>0</v>
      </c>
      <c r="I142" s="769">
        <f t="shared" si="50"/>
        <v>290.6883500128304</v>
      </c>
      <c r="J142" s="769">
        <f t="shared" si="50"/>
        <v>109.36586542166009</v>
      </c>
      <c r="K142" s="1173"/>
      <c r="L142" s="769">
        <f t="shared" si="50"/>
        <v>99.67091542634975</v>
      </c>
      <c r="M142" s="769">
        <f t="shared" si="50"/>
        <v>59.22445403346703</v>
      </c>
      <c r="N142" s="769">
        <f t="shared" si="50"/>
        <v>97.50624916473448</v>
      </c>
      <c r="O142" s="770">
        <f t="shared" si="50"/>
        <v>82.80996764909447</v>
      </c>
      <c r="P142" s="771"/>
    </row>
    <row r="143" spans="1:16" s="274" customFormat="1" ht="34.5" thickBot="1">
      <c r="A143" s="268" t="s">
        <v>242</v>
      </c>
      <c r="B143" s="856"/>
      <c r="C143" s="287"/>
      <c r="D143" s="287"/>
      <c r="E143" s="287"/>
      <c r="F143" s="287"/>
      <c r="G143" s="287"/>
      <c r="H143" s="287"/>
      <c r="I143" s="287"/>
      <c r="J143" s="287"/>
      <c r="K143" s="1169"/>
      <c r="L143" s="287"/>
      <c r="M143" s="287"/>
      <c r="N143" s="287"/>
      <c r="O143" s="288"/>
      <c r="P143" s="289"/>
    </row>
    <row r="144" spans="1:16" s="256" customFormat="1" ht="20.25">
      <c r="A144" s="252" t="s">
        <v>356</v>
      </c>
      <c r="B144" s="1110">
        <v>1326.0319999999997</v>
      </c>
      <c r="C144" s="253">
        <v>16861.940486101903</v>
      </c>
      <c r="D144" s="253">
        <v>11560.072268240894</v>
      </c>
      <c r="E144" s="253">
        <v>1645.824095245566</v>
      </c>
      <c r="F144" s="253">
        <v>254.55104653080275</v>
      </c>
      <c r="G144" s="253">
        <v>112.46039562645048</v>
      </c>
      <c r="H144" s="253">
        <v>0</v>
      </c>
      <c r="I144" s="253">
        <v>74.43774609763061</v>
      </c>
      <c r="J144" s="253">
        <v>1009.6641710003986</v>
      </c>
      <c r="K144" s="1154">
        <v>0</v>
      </c>
      <c r="L144" s="253">
        <v>14657.009722741741</v>
      </c>
      <c r="M144" s="253">
        <v>762.345604530409</v>
      </c>
      <c r="N144" s="253">
        <v>1442.5851588297512</v>
      </c>
      <c r="O144" s="254">
        <v>2204.93076336016</v>
      </c>
      <c r="P144" s="255"/>
    </row>
    <row r="145" spans="1:16" s="256" customFormat="1" ht="20.25">
      <c r="A145" s="772" t="s">
        <v>319</v>
      </c>
      <c r="B145" s="1133">
        <v>1390.302</v>
      </c>
      <c r="C145" s="275">
        <v>17177</v>
      </c>
      <c r="D145" s="275">
        <v>11762</v>
      </c>
      <c r="E145" s="275">
        <v>1729</v>
      </c>
      <c r="F145" s="275">
        <v>256</v>
      </c>
      <c r="G145" s="275">
        <v>138</v>
      </c>
      <c r="H145" s="275">
        <v>0</v>
      </c>
      <c r="I145" s="275">
        <v>89</v>
      </c>
      <c r="J145" s="275">
        <v>1045</v>
      </c>
      <c r="K145" s="1174"/>
      <c r="L145" s="275">
        <v>15020</v>
      </c>
      <c r="M145" s="275">
        <v>1039</v>
      </c>
      <c r="N145" s="275">
        <v>1118</v>
      </c>
      <c r="O145" s="276">
        <v>2158</v>
      </c>
      <c r="P145" s="277"/>
    </row>
    <row r="146" spans="1:16" s="264" customFormat="1" ht="21" thickBot="1">
      <c r="A146" s="260" t="s">
        <v>351</v>
      </c>
      <c r="B146" s="1124">
        <f aca="true" t="shared" si="51" ref="B146:O146">+B144-B145</f>
        <v>-64.27000000000021</v>
      </c>
      <c r="C146" s="278">
        <f t="shared" si="51"/>
        <v>-315.05951389809707</v>
      </c>
      <c r="D146" s="278">
        <f t="shared" si="51"/>
        <v>-201.92773175910588</v>
      </c>
      <c r="E146" s="278">
        <f t="shared" si="51"/>
        <v>-83.17590475443399</v>
      </c>
      <c r="F146" s="278">
        <f t="shared" si="51"/>
        <v>-1.4489534691972494</v>
      </c>
      <c r="G146" s="278">
        <f t="shared" si="51"/>
        <v>-25.539604373549523</v>
      </c>
      <c r="H146" s="278">
        <f t="shared" si="51"/>
        <v>0</v>
      </c>
      <c r="I146" s="278">
        <f t="shared" si="51"/>
        <v>-14.562253902369392</v>
      </c>
      <c r="J146" s="278">
        <f t="shared" si="51"/>
        <v>-35.335828999601404</v>
      </c>
      <c r="K146" s="1166"/>
      <c r="L146" s="278">
        <f t="shared" si="51"/>
        <v>-362.9902772582591</v>
      </c>
      <c r="M146" s="278">
        <f t="shared" si="51"/>
        <v>-276.654395469591</v>
      </c>
      <c r="N146" s="278">
        <f t="shared" si="51"/>
        <v>324.5851588297512</v>
      </c>
      <c r="O146" s="279">
        <f t="shared" si="51"/>
        <v>46.9307633601602</v>
      </c>
      <c r="P146" s="280"/>
    </row>
    <row r="147" spans="1:16" s="264" customFormat="1" ht="21" thickBot="1">
      <c r="A147" s="265" t="s">
        <v>354</v>
      </c>
      <c r="B147" s="862">
        <f aca="true" t="shared" si="52" ref="B147:O147">+B144/B145*100</f>
        <v>95.37726335716987</v>
      </c>
      <c r="C147" s="281">
        <f t="shared" si="52"/>
        <v>98.1658059387664</v>
      </c>
      <c r="D147" s="281">
        <f t="shared" si="52"/>
        <v>98.28321942051433</v>
      </c>
      <c r="E147" s="281">
        <f t="shared" si="52"/>
        <v>95.18936351911891</v>
      </c>
      <c r="F147" s="281">
        <f t="shared" si="52"/>
        <v>99.43400255109482</v>
      </c>
      <c r="G147" s="281">
        <f t="shared" si="52"/>
        <v>81.49304030902208</v>
      </c>
      <c r="H147" s="281">
        <f>+IF(H144=0,,H144/H145*100)</f>
        <v>0</v>
      </c>
      <c r="I147" s="281">
        <f t="shared" si="52"/>
        <v>83.6379169636299</v>
      </c>
      <c r="J147" s="281">
        <f t="shared" si="52"/>
        <v>96.61858095697595</v>
      </c>
      <c r="K147" s="1167"/>
      <c r="L147" s="281">
        <f t="shared" si="52"/>
        <v>97.58328710214208</v>
      </c>
      <c r="M147" s="281">
        <f t="shared" si="52"/>
        <v>73.37301294806632</v>
      </c>
      <c r="N147" s="281">
        <f t="shared" si="52"/>
        <v>129.03266179156986</v>
      </c>
      <c r="O147" s="282">
        <f t="shared" si="52"/>
        <v>102.17473416868212</v>
      </c>
      <c r="P147" s="283"/>
    </row>
    <row r="148" spans="1:16" s="274" customFormat="1" ht="34.5" hidden="1" thickBot="1">
      <c r="A148" s="570" t="s">
        <v>108</v>
      </c>
      <c r="B148" s="856"/>
      <c r="C148" s="591"/>
      <c r="D148" s="591"/>
      <c r="E148" s="591"/>
      <c r="F148" s="591"/>
      <c r="G148" s="591"/>
      <c r="H148" s="591"/>
      <c r="I148" s="591"/>
      <c r="J148" s="591"/>
      <c r="K148" s="1169"/>
      <c r="L148" s="591"/>
      <c r="M148" s="591"/>
      <c r="N148" s="591"/>
      <c r="O148" s="592"/>
      <c r="P148" s="593"/>
    </row>
    <row r="149" spans="1:16" s="256" customFormat="1" ht="21" hidden="1" thickBot="1">
      <c r="A149" s="574" t="s">
        <v>207</v>
      </c>
      <c r="B149" s="1110"/>
      <c r="C149" s="575"/>
      <c r="D149" s="575"/>
      <c r="E149" s="575"/>
      <c r="F149" s="575"/>
      <c r="G149" s="575"/>
      <c r="H149" s="575"/>
      <c r="I149" s="575"/>
      <c r="J149" s="575"/>
      <c r="K149" s="1154"/>
      <c r="L149" s="575"/>
      <c r="M149" s="575"/>
      <c r="N149" s="575"/>
      <c r="O149" s="576"/>
      <c r="P149" s="577">
        <v>8.9</v>
      </c>
    </row>
    <row r="150" spans="1:16" s="256" customFormat="1" ht="21" hidden="1" thickBot="1">
      <c r="A150" s="594" t="s">
        <v>207</v>
      </c>
      <c r="B150" s="1133"/>
      <c r="C150" s="595"/>
      <c r="D150" s="595"/>
      <c r="E150" s="595"/>
      <c r="F150" s="595"/>
      <c r="G150" s="595"/>
      <c r="H150" s="595"/>
      <c r="I150" s="595"/>
      <c r="J150" s="595"/>
      <c r="K150" s="1174"/>
      <c r="L150" s="595"/>
      <c r="M150" s="595"/>
      <c r="N150" s="595"/>
      <c r="O150" s="596"/>
      <c r="P150" s="597">
        <v>8.9</v>
      </c>
    </row>
    <row r="151" spans="1:16" s="264" customFormat="1" ht="21" hidden="1" thickBot="1">
      <c r="A151" s="583" t="s">
        <v>205</v>
      </c>
      <c r="B151" s="1124">
        <f aca="true" t="shared" si="53" ref="B151:O151">+B149-B150</f>
        <v>0</v>
      </c>
      <c r="C151" s="598">
        <f t="shared" si="53"/>
        <v>0</v>
      </c>
      <c r="D151" s="598">
        <f t="shared" si="53"/>
        <v>0</v>
      </c>
      <c r="E151" s="598">
        <f t="shared" si="53"/>
        <v>0</v>
      </c>
      <c r="F151" s="598">
        <f t="shared" si="53"/>
        <v>0</v>
      </c>
      <c r="G151" s="598">
        <f t="shared" si="53"/>
        <v>0</v>
      </c>
      <c r="H151" s="598">
        <f t="shared" si="53"/>
        <v>0</v>
      </c>
      <c r="I151" s="598">
        <f t="shared" si="53"/>
        <v>0</v>
      </c>
      <c r="J151" s="598">
        <f t="shared" si="53"/>
        <v>0</v>
      </c>
      <c r="K151" s="1166"/>
      <c r="L151" s="598">
        <f t="shared" si="53"/>
        <v>0</v>
      </c>
      <c r="M151" s="598">
        <f t="shared" si="53"/>
        <v>0</v>
      </c>
      <c r="N151" s="598">
        <f t="shared" si="53"/>
        <v>0</v>
      </c>
      <c r="O151" s="599">
        <f t="shared" si="53"/>
        <v>0</v>
      </c>
      <c r="P151" s="600"/>
    </row>
    <row r="152" spans="1:16" s="264" customFormat="1" ht="21" hidden="1" thickBot="1">
      <c r="A152" s="588" t="s">
        <v>206</v>
      </c>
      <c r="B152" s="862" t="e">
        <f aca="true" t="shared" si="54" ref="B152:O152">+B149/B150*100</f>
        <v>#DIV/0!</v>
      </c>
      <c r="C152" s="601" t="e">
        <f t="shared" si="54"/>
        <v>#DIV/0!</v>
      </c>
      <c r="D152" s="601" t="e">
        <f t="shared" si="54"/>
        <v>#DIV/0!</v>
      </c>
      <c r="E152" s="601" t="e">
        <f t="shared" si="54"/>
        <v>#DIV/0!</v>
      </c>
      <c r="F152" s="601" t="e">
        <f t="shared" si="54"/>
        <v>#DIV/0!</v>
      </c>
      <c r="G152" s="601" t="e">
        <f t="shared" si="54"/>
        <v>#DIV/0!</v>
      </c>
      <c r="H152" s="601" t="e">
        <f t="shared" si="54"/>
        <v>#DIV/0!</v>
      </c>
      <c r="I152" s="601" t="e">
        <f t="shared" si="54"/>
        <v>#DIV/0!</v>
      </c>
      <c r="J152" s="601" t="e">
        <f t="shared" si="54"/>
        <v>#DIV/0!</v>
      </c>
      <c r="K152" s="1167"/>
      <c r="L152" s="601" t="e">
        <f t="shared" si="54"/>
        <v>#DIV/0!</v>
      </c>
      <c r="M152" s="601" t="e">
        <f t="shared" si="54"/>
        <v>#DIV/0!</v>
      </c>
      <c r="N152" s="601" t="e">
        <f t="shared" si="54"/>
        <v>#DIV/0!</v>
      </c>
      <c r="O152" s="602" t="e">
        <f t="shared" si="54"/>
        <v>#DIV/0!</v>
      </c>
      <c r="P152" s="603"/>
    </row>
    <row r="153" spans="1:16" s="274" customFormat="1" ht="34.5" thickBot="1">
      <c r="A153" s="268" t="s">
        <v>243</v>
      </c>
      <c r="B153" s="856"/>
      <c r="C153" s="287"/>
      <c r="D153" s="287"/>
      <c r="E153" s="287"/>
      <c r="F153" s="287"/>
      <c r="G153" s="287"/>
      <c r="H153" s="287"/>
      <c r="I153" s="287"/>
      <c r="J153" s="287"/>
      <c r="K153" s="1169"/>
      <c r="L153" s="287"/>
      <c r="M153" s="287"/>
      <c r="N153" s="287"/>
      <c r="O153" s="288"/>
      <c r="P153" s="289"/>
    </row>
    <row r="154" spans="1:16" s="256" customFormat="1" ht="20.25">
      <c r="A154" s="252" t="s">
        <v>356</v>
      </c>
      <c r="B154" s="1110">
        <v>219.81100000000004</v>
      </c>
      <c r="C154" s="253">
        <v>18383.16060919001</v>
      </c>
      <c r="D154" s="253">
        <v>13868.000615680443</v>
      </c>
      <c r="E154" s="253">
        <v>1862.4507721026998</v>
      </c>
      <c r="F154" s="253">
        <v>102.92706006523782</v>
      </c>
      <c r="G154" s="253">
        <v>0</v>
      </c>
      <c r="H154" s="253">
        <v>0</v>
      </c>
      <c r="I154" s="253">
        <v>2.94116309010923</v>
      </c>
      <c r="J154" s="253">
        <v>5.622254269956159</v>
      </c>
      <c r="K154" s="1154">
        <v>0</v>
      </c>
      <c r="L154" s="253">
        <v>15841.941865208448</v>
      </c>
      <c r="M154" s="253">
        <v>1245.151137416538</v>
      </c>
      <c r="N154" s="253">
        <v>1296.0676065650339</v>
      </c>
      <c r="O154" s="254">
        <v>2541.2187439815716</v>
      </c>
      <c r="P154" s="255"/>
    </row>
    <row r="155" spans="1:16" s="256" customFormat="1" ht="20.25">
      <c r="A155" s="772" t="s">
        <v>319</v>
      </c>
      <c r="B155" s="1133">
        <v>232.309</v>
      </c>
      <c r="C155" s="275">
        <v>18865</v>
      </c>
      <c r="D155" s="275">
        <v>14126</v>
      </c>
      <c r="E155" s="275">
        <v>1915</v>
      </c>
      <c r="F155" s="275">
        <v>94</v>
      </c>
      <c r="G155" s="275">
        <v>0</v>
      </c>
      <c r="H155" s="275">
        <v>0</v>
      </c>
      <c r="I155" s="275">
        <v>0</v>
      </c>
      <c r="J155" s="275">
        <v>5</v>
      </c>
      <c r="K155" s="1174"/>
      <c r="L155" s="275">
        <v>16139</v>
      </c>
      <c r="M155" s="275">
        <v>1510</v>
      </c>
      <c r="N155" s="275">
        <v>1215</v>
      </c>
      <c r="O155" s="276">
        <v>2726</v>
      </c>
      <c r="P155" s="277"/>
    </row>
    <row r="156" spans="1:16" s="264" customFormat="1" ht="21" thickBot="1">
      <c r="A156" s="260" t="s">
        <v>351</v>
      </c>
      <c r="B156" s="1124">
        <f aca="true" t="shared" si="55" ref="B156:O156">+B154-B155</f>
        <v>-12.497999999999962</v>
      </c>
      <c r="C156" s="278">
        <f t="shared" si="55"/>
        <v>-481.8393908099897</v>
      </c>
      <c r="D156" s="278">
        <f t="shared" si="55"/>
        <v>-257.99938431955707</v>
      </c>
      <c r="E156" s="278">
        <f t="shared" si="55"/>
        <v>-52.54922789730017</v>
      </c>
      <c r="F156" s="278">
        <f t="shared" si="55"/>
        <v>8.927060065237825</v>
      </c>
      <c r="G156" s="278">
        <f t="shared" si="55"/>
        <v>0</v>
      </c>
      <c r="H156" s="278">
        <f t="shared" si="55"/>
        <v>0</v>
      </c>
      <c r="I156" s="278">
        <f t="shared" si="55"/>
        <v>2.94116309010923</v>
      </c>
      <c r="J156" s="278">
        <f t="shared" si="55"/>
        <v>0.6222542699561586</v>
      </c>
      <c r="K156" s="1166"/>
      <c r="L156" s="278">
        <f t="shared" si="55"/>
        <v>-297.0581347915522</v>
      </c>
      <c r="M156" s="278">
        <f t="shared" si="55"/>
        <v>-264.84886258346205</v>
      </c>
      <c r="N156" s="278">
        <f t="shared" si="55"/>
        <v>81.06760656503388</v>
      </c>
      <c r="O156" s="279">
        <f t="shared" si="55"/>
        <v>-184.7812560184284</v>
      </c>
      <c r="P156" s="280"/>
    </row>
    <row r="157" spans="1:16" s="264" customFormat="1" ht="21" thickBot="1">
      <c r="A157" s="265" t="s">
        <v>354</v>
      </c>
      <c r="B157" s="862">
        <f aca="true" t="shared" si="56" ref="B157:O157">+B154/B155*100</f>
        <v>94.62009650939052</v>
      </c>
      <c r="C157" s="281">
        <f t="shared" si="56"/>
        <v>97.44585533628418</v>
      </c>
      <c r="D157" s="281">
        <f t="shared" si="56"/>
        <v>98.17358498995074</v>
      </c>
      <c r="E157" s="281">
        <f t="shared" si="56"/>
        <v>97.25591499230809</v>
      </c>
      <c r="F157" s="281">
        <f t="shared" si="56"/>
        <v>109.49687240982749</v>
      </c>
      <c r="G157" s="281">
        <v>0</v>
      </c>
      <c r="H157" s="281">
        <f>+IF(H154=0,,H154/H155*100)</f>
        <v>0</v>
      </c>
      <c r="I157" s="281">
        <v>0</v>
      </c>
      <c r="J157" s="281">
        <f t="shared" si="56"/>
        <v>112.44508539912317</v>
      </c>
      <c r="K157" s="1167"/>
      <c r="L157" s="281">
        <f t="shared" si="56"/>
        <v>98.15937706926357</v>
      </c>
      <c r="M157" s="281">
        <f t="shared" si="56"/>
        <v>82.46034022626078</v>
      </c>
      <c r="N157" s="281">
        <f t="shared" si="56"/>
        <v>106.6722309930069</v>
      </c>
      <c r="O157" s="282">
        <f t="shared" si="56"/>
        <v>93.22152399051987</v>
      </c>
      <c r="P157" s="283"/>
    </row>
    <row r="158" spans="1:16" s="746" customFormat="1" ht="34.5" thickBot="1">
      <c r="A158" s="743" t="s">
        <v>341</v>
      </c>
      <c r="B158" s="1127"/>
      <c r="C158" s="760"/>
      <c r="D158" s="760"/>
      <c r="E158" s="760"/>
      <c r="F158" s="760"/>
      <c r="G158" s="760"/>
      <c r="H158" s="760"/>
      <c r="I158" s="760"/>
      <c r="J158" s="760"/>
      <c r="K158" s="1170"/>
      <c r="L158" s="760"/>
      <c r="M158" s="760"/>
      <c r="N158" s="760"/>
      <c r="O158" s="761"/>
      <c r="P158" s="762"/>
    </row>
    <row r="159" spans="1:16" s="750" customFormat="1" ht="20.25">
      <c r="A159" s="252" t="s">
        <v>356</v>
      </c>
      <c r="B159" s="1128">
        <v>20348.68999999992</v>
      </c>
      <c r="C159" s="747">
        <v>14006.314112440023</v>
      </c>
      <c r="D159" s="747">
        <v>10935.357341594718</v>
      </c>
      <c r="E159" s="747">
        <v>1397.014279543307</v>
      </c>
      <c r="F159" s="747">
        <v>311.03547288138475</v>
      </c>
      <c r="G159" s="747">
        <v>1.0389530398926623</v>
      </c>
      <c r="H159" s="747">
        <v>0</v>
      </c>
      <c r="I159" s="747">
        <v>8.651707636544048</v>
      </c>
      <c r="J159" s="747">
        <v>6.960456258691203</v>
      </c>
      <c r="K159" s="1161">
        <v>0.5733743384299781</v>
      </c>
      <c r="L159" s="747">
        <v>12660.631585292967</v>
      </c>
      <c r="M159" s="747">
        <v>422.65135167587556</v>
      </c>
      <c r="N159" s="747">
        <v>923.0311754712521</v>
      </c>
      <c r="O159" s="748">
        <v>1345.6825271471278</v>
      </c>
      <c r="P159" s="749"/>
    </row>
    <row r="160" spans="1:16" s="750" customFormat="1" ht="20.25">
      <c r="A160" s="772" t="s">
        <v>319</v>
      </c>
      <c r="B160" s="1129">
        <v>20599.232</v>
      </c>
      <c r="C160" s="763">
        <v>14171</v>
      </c>
      <c r="D160" s="763">
        <v>11102</v>
      </c>
      <c r="E160" s="763">
        <v>1466</v>
      </c>
      <c r="F160" s="763">
        <v>315</v>
      </c>
      <c r="G160" s="763">
        <v>1</v>
      </c>
      <c r="H160" s="763">
        <v>0</v>
      </c>
      <c r="I160" s="763">
        <v>9</v>
      </c>
      <c r="J160" s="763">
        <v>8</v>
      </c>
      <c r="K160" s="1171"/>
      <c r="L160" s="763">
        <v>12902</v>
      </c>
      <c r="M160" s="763">
        <v>586</v>
      </c>
      <c r="N160" s="763">
        <v>683</v>
      </c>
      <c r="O160" s="764">
        <v>1270</v>
      </c>
      <c r="P160" s="765"/>
    </row>
    <row r="161" spans="1:16" s="757" customFormat="1" ht="21" thickBot="1">
      <c r="A161" s="260" t="s">
        <v>351</v>
      </c>
      <c r="B161" s="1130">
        <f aca="true" t="shared" si="57" ref="B161:O161">+B159-B160</f>
        <v>-250.54200000008132</v>
      </c>
      <c r="C161" s="766">
        <f t="shared" si="57"/>
        <v>-164.68588755997735</v>
      </c>
      <c r="D161" s="766">
        <f t="shared" si="57"/>
        <v>-166.64265840528242</v>
      </c>
      <c r="E161" s="766">
        <f t="shared" si="57"/>
        <v>-68.98572045669289</v>
      </c>
      <c r="F161" s="766">
        <f t="shared" si="57"/>
        <v>-3.9645271186152513</v>
      </c>
      <c r="G161" s="766">
        <f t="shared" si="57"/>
        <v>0.0389530398926623</v>
      </c>
      <c r="H161" s="766">
        <f t="shared" si="57"/>
        <v>0</v>
      </c>
      <c r="I161" s="766">
        <f t="shared" si="57"/>
        <v>-0.34829236345595227</v>
      </c>
      <c r="J161" s="766">
        <f t="shared" si="57"/>
        <v>-1.0395437413087967</v>
      </c>
      <c r="K161" s="1172"/>
      <c r="L161" s="766">
        <f t="shared" si="57"/>
        <v>-241.36841470703257</v>
      </c>
      <c r="M161" s="766">
        <f t="shared" si="57"/>
        <v>-163.34864832412444</v>
      </c>
      <c r="N161" s="766">
        <f t="shared" si="57"/>
        <v>240.03117547125214</v>
      </c>
      <c r="O161" s="767">
        <f t="shared" si="57"/>
        <v>75.68252714712776</v>
      </c>
      <c r="P161" s="768"/>
    </row>
    <row r="162" spans="1:16" s="757" customFormat="1" ht="21" thickBot="1">
      <c r="A162" s="265" t="s">
        <v>354</v>
      </c>
      <c r="B162" s="1131">
        <f aca="true" t="shared" si="58" ref="B162:O162">+B159/B160*100</f>
        <v>98.78373135464429</v>
      </c>
      <c r="C162" s="769">
        <f t="shared" si="58"/>
        <v>98.83786685794949</v>
      </c>
      <c r="D162" s="769">
        <f t="shared" si="58"/>
        <v>98.49898524225111</v>
      </c>
      <c r="E162" s="769">
        <f t="shared" si="58"/>
        <v>95.2942891912215</v>
      </c>
      <c r="F162" s="769">
        <f t="shared" si="58"/>
        <v>98.74141996234437</v>
      </c>
      <c r="G162" s="769">
        <f t="shared" si="58"/>
        <v>103.89530398926622</v>
      </c>
      <c r="H162" s="769">
        <f>+IF(H159=0,,H159/H160*100)</f>
        <v>0</v>
      </c>
      <c r="I162" s="769">
        <f t="shared" si="58"/>
        <v>96.13008485048941</v>
      </c>
      <c r="J162" s="769">
        <f t="shared" si="58"/>
        <v>87.00570323364005</v>
      </c>
      <c r="K162" s="1173"/>
      <c r="L162" s="769">
        <f t="shared" si="58"/>
        <v>98.12921706164136</v>
      </c>
      <c r="M162" s="769">
        <f t="shared" si="58"/>
        <v>72.1248040402518</v>
      </c>
      <c r="N162" s="769">
        <f t="shared" si="58"/>
        <v>135.14365673078362</v>
      </c>
      <c r="O162" s="770">
        <f t="shared" si="58"/>
        <v>105.95925410607305</v>
      </c>
      <c r="P162" s="771"/>
    </row>
    <row r="163" spans="1:16" s="274" customFormat="1" ht="34.5" hidden="1" thickBot="1">
      <c r="A163" s="570" t="s">
        <v>109</v>
      </c>
      <c r="B163" s="856"/>
      <c r="C163" s="591"/>
      <c r="D163" s="591"/>
      <c r="E163" s="591"/>
      <c r="F163" s="591"/>
      <c r="G163" s="591"/>
      <c r="H163" s="591"/>
      <c r="I163" s="591"/>
      <c r="J163" s="591"/>
      <c r="K163" s="591"/>
      <c r="L163" s="591"/>
      <c r="M163" s="591"/>
      <c r="N163" s="591"/>
      <c r="O163" s="592"/>
      <c r="P163" s="593"/>
    </row>
    <row r="164" spans="1:16" s="256" customFormat="1" ht="21" hidden="1" thickBot="1">
      <c r="A164" s="574" t="s">
        <v>207</v>
      </c>
      <c r="B164" s="1110"/>
      <c r="C164" s="575"/>
      <c r="D164" s="575"/>
      <c r="E164" s="575"/>
      <c r="F164" s="575"/>
      <c r="G164" s="575"/>
      <c r="H164" s="575"/>
      <c r="I164" s="575"/>
      <c r="J164" s="575"/>
      <c r="K164" s="575"/>
      <c r="L164" s="575"/>
      <c r="M164" s="575"/>
      <c r="N164" s="575"/>
      <c r="O164" s="576"/>
      <c r="P164" s="577">
        <v>15.9</v>
      </c>
    </row>
    <row r="165" spans="1:16" s="256" customFormat="1" ht="21" hidden="1" thickBot="1">
      <c r="A165" s="594" t="s">
        <v>207</v>
      </c>
      <c r="B165" s="1133"/>
      <c r="C165" s="595"/>
      <c r="D165" s="595"/>
      <c r="E165" s="595"/>
      <c r="F165" s="595"/>
      <c r="G165" s="595"/>
      <c r="H165" s="595"/>
      <c r="I165" s="595"/>
      <c r="J165" s="595"/>
      <c r="K165" s="595"/>
      <c r="L165" s="595"/>
      <c r="M165" s="595"/>
      <c r="N165" s="595"/>
      <c r="O165" s="596"/>
      <c r="P165" s="597">
        <v>15.9</v>
      </c>
    </row>
    <row r="166" spans="1:16" s="264" customFormat="1" ht="21" hidden="1" thickBot="1">
      <c r="A166" s="583" t="s">
        <v>205</v>
      </c>
      <c r="B166" s="1124">
        <f aca="true" t="shared" si="59" ref="B166:O166">+B164-B165</f>
        <v>0</v>
      </c>
      <c r="C166" s="598">
        <f t="shared" si="59"/>
        <v>0</v>
      </c>
      <c r="D166" s="598">
        <f t="shared" si="59"/>
        <v>0</v>
      </c>
      <c r="E166" s="598">
        <f t="shared" si="59"/>
        <v>0</v>
      </c>
      <c r="F166" s="598">
        <f t="shared" si="59"/>
        <v>0</v>
      </c>
      <c r="G166" s="598">
        <f t="shared" si="59"/>
        <v>0</v>
      </c>
      <c r="H166" s="598">
        <f t="shared" si="59"/>
        <v>0</v>
      </c>
      <c r="I166" s="598">
        <f t="shared" si="59"/>
        <v>0</v>
      </c>
      <c r="J166" s="598">
        <f t="shared" si="59"/>
        <v>0</v>
      </c>
      <c r="K166" s="598"/>
      <c r="L166" s="598">
        <f t="shared" si="59"/>
        <v>0</v>
      </c>
      <c r="M166" s="598">
        <f t="shared" si="59"/>
        <v>0</v>
      </c>
      <c r="N166" s="598">
        <f t="shared" si="59"/>
        <v>0</v>
      </c>
      <c r="O166" s="599">
        <f t="shared" si="59"/>
        <v>0</v>
      </c>
      <c r="P166" s="600"/>
    </row>
    <row r="167" spans="1:16" s="264" customFormat="1" ht="21" hidden="1" thickBot="1">
      <c r="A167" s="588" t="s">
        <v>206</v>
      </c>
      <c r="B167" s="862" t="e">
        <f aca="true" t="shared" si="60" ref="B167:O167">+B164/B165*100</f>
        <v>#DIV/0!</v>
      </c>
      <c r="C167" s="601" t="e">
        <f t="shared" si="60"/>
        <v>#DIV/0!</v>
      </c>
      <c r="D167" s="601" t="e">
        <f t="shared" si="60"/>
        <v>#DIV/0!</v>
      </c>
      <c r="E167" s="601" t="e">
        <f t="shared" si="60"/>
        <v>#DIV/0!</v>
      </c>
      <c r="F167" s="601" t="e">
        <f t="shared" si="60"/>
        <v>#DIV/0!</v>
      </c>
      <c r="G167" s="601" t="e">
        <f t="shared" si="60"/>
        <v>#DIV/0!</v>
      </c>
      <c r="H167" s="601" t="e">
        <f t="shared" si="60"/>
        <v>#DIV/0!</v>
      </c>
      <c r="I167" s="601" t="e">
        <f t="shared" si="60"/>
        <v>#DIV/0!</v>
      </c>
      <c r="J167" s="601" t="e">
        <f t="shared" si="60"/>
        <v>#DIV/0!</v>
      </c>
      <c r="K167" s="601"/>
      <c r="L167" s="601" t="e">
        <f t="shared" si="60"/>
        <v>#DIV/0!</v>
      </c>
      <c r="M167" s="601" t="e">
        <f t="shared" si="60"/>
        <v>#DIV/0!</v>
      </c>
      <c r="N167" s="601" t="e">
        <f t="shared" si="60"/>
        <v>#DIV/0!</v>
      </c>
      <c r="O167" s="602" t="e">
        <f t="shared" si="60"/>
        <v>#DIV/0!</v>
      </c>
      <c r="P167" s="603"/>
    </row>
    <row r="168" spans="1:16" s="274" customFormat="1" ht="34.5" hidden="1" thickBot="1">
      <c r="A168" s="570" t="s">
        <v>110</v>
      </c>
      <c r="B168" s="856"/>
      <c r="C168" s="591"/>
      <c r="D168" s="591"/>
      <c r="E168" s="591"/>
      <c r="F168" s="591"/>
      <c r="G168" s="591"/>
      <c r="H168" s="591"/>
      <c r="I168" s="591"/>
      <c r="J168" s="591"/>
      <c r="K168" s="591"/>
      <c r="L168" s="591"/>
      <c r="M168" s="591"/>
      <c r="N168" s="591"/>
      <c r="O168" s="592"/>
      <c r="P168" s="593"/>
    </row>
    <row r="169" spans="1:16" s="256" customFormat="1" ht="21" hidden="1" thickBot="1">
      <c r="A169" s="574" t="s">
        <v>207</v>
      </c>
      <c r="B169" s="1110"/>
      <c r="C169" s="575"/>
      <c r="D169" s="575"/>
      <c r="E169" s="575"/>
      <c r="F169" s="575"/>
      <c r="G169" s="575"/>
      <c r="H169" s="575"/>
      <c r="I169" s="575"/>
      <c r="J169" s="575"/>
      <c r="K169" s="575"/>
      <c r="L169" s="575"/>
      <c r="M169" s="575"/>
      <c r="N169" s="575"/>
      <c r="O169" s="576"/>
      <c r="P169" s="577">
        <v>22.1</v>
      </c>
    </row>
    <row r="170" spans="1:16" s="256" customFormat="1" ht="21" hidden="1" thickBot="1">
      <c r="A170" s="594" t="s">
        <v>207</v>
      </c>
      <c r="B170" s="1133"/>
      <c r="C170" s="595"/>
      <c r="D170" s="595"/>
      <c r="E170" s="595"/>
      <c r="F170" s="595"/>
      <c r="G170" s="595"/>
      <c r="H170" s="595"/>
      <c r="I170" s="595"/>
      <c r="J170" s="595"/>
      <c r="K170" s="595"/>
      <c r="L170" s="595"/>
      <c r="M170" s="595"/>
      <c r="N170" s="595"/>
      <c r="O170" s="596"/>
      <c r="P170" s="597">
        <v>22.1</v>
      </c>
    </row>
    <row r="171" spans="1:16" s="264" customFormat="1" ht="21" hidden="1" thickBot="1">
      <c r="A171" s="583" t="s">
        <v>205</v>
      </c>
      <c r="B171" s="1124">
        <f aca="true" t="shared" si="61" ref="B171:O171">+B169-B170</f>
        <v>0</v>
      </c>
      <c r="C171" s="598">
        <f t="shared" si="61"/>
        <v>0</v>
      </c>
      <c r="D171" s="598">
        <f t="shared" si="61"/>
        <v>0</v>
      </c>
      <c r="E171" s="598">
        <f t="shared" si="61"/>
        <v>0</v>
      </c>
      <c r="F171" s="598">
        <f t="shared" si="61"/>
        <v>0</v>
      </c>
      <c r="G171" s="598">
        <f t="shared" si="61"/>
        <v>0</v>
      </c>
      <c r="H171" s="598">
        <f t="shared" si="61"/>
        <v>0</v>
      </c>
      <c r="I171" s="598">
        <f t="shared" si="61"/>
        <v>0</v>
      </c>
      <c r="J171" s="598">
        <f t="shared" si="61"/>
        <v>0</v>
      </c>
      <c r="K171" s="598"/>
      <c r="L171" s="598">
        <f t="shared" si="61"/>
        <v>0</v>
      </c>
      <c r="M171" s="598">
        <f t="shared" si="61"/>
        <v>0</v>
      </c>
      <c r="N171" s="598">
        <f t="shared" si="61"/>
        <v>0</v>
      </c>
      <c r="O171" s="599">
        <f t="shared" si="61"/>
        <v>0</v>
      </c>
      <c r="P171" s="600"/>
    </row>
    <row r="172" spans="1:16" s="264" customFormat="1" ht="21" hidden="1" thickBot="1">
      <c r="A172" s="588" t="s">
        <v>206</v>
      </c>
      <c r="B172" s="862" t="e">
        <f aca="true" t="shared" si="62" ref="B172:O172">+B169/B170*100</f>
        <v>#DIV/0!</v>
      </c>
      <c r="C172" s="601" t="e">
        <f t="shared" si="62"/>
        <v>#DIV/0!</v>
      </c>
      <c r="D172" s="601" t="e">
        <f t="shared" si="62"/>
        <v>#DIV/0!</v>
      </c>
      <c r="E172" s="601" t="e">
        <f t="shared" si="62"/>
        <v>#DIV/0!</v>
      </c>
      <c r="F172" s="601" t="e">
        <f t="shared" si="62"/>
        <v>#DIV/0!</v>
      </c>
      <c r="G172" s="601" t="e">
        <f t="shared" si="62"/>
        <v>#DIV/0!</v>
      </c>
      <c r="H172" s="601" t="e">
        <f t="shared" si="62"/>
        <v>#DIV/0!</v>
      </c>
      <c r="I172" s="601" t="e">
        <f t="shared" si="62"/>
        <v>#DIV/0!</v>
      </c>
      <c r="J172" s="601" t="e">
        <f t="shared" si="62"/>
        <v>#DIV/0!</v>
      </c>
      <c r="K172" s="601"/>
      <c r="L172" s="601" t="e">
        <f t="shared" si="62"/>
        <v>#DIV/0!</v>
      </c>
      <c r="M172" s="601" t="e">
        <f t="shared" si="62"/>
        <v>#DIV/0!</v>
      </c>
      <c r="N172" s="601" t="e">
        <f t="shared" si="62"/>
        <v>#DIV/0!</v>
      </c>
      <c r="O172" s="602" t="e">
        <f t="shared" si="62"/>
        <v>#DIV/0!</v>
      </c>
      <c r="P172" s="603"/>
    </row>
    <row r="173" spans="1:16" s="1042" customFormat="1" ht="34.5" hidden="1" thickBot="1">
      <c r="A173" s="1039" t="s">
        <v>111</v>
      </c>
      <c r="B173" s="1060"/>
      <c r="C173" s="1060"/>
      <c r="D173" s="1060"/>
      <c r="E173" s="1060"/>
      <c r="F173" s="1060"/>
      <c r="G173" s="1060"/>
      <c r="H173" s="1060"/>
      <c r="I173" s="1060"/>
      <c r="J173" s="1060"/>
      <c r="K173" s="1060"/>
      <c r="L173" s="1060"/>
      <c r="M173" s="1060"/>
      <c r="N173" s="1060"/>
      <c r="O173" s="1061"/>
      <c r="P173" s="1062"/>
    </row>
    <row r="174" spans="1:16" s="1047" customFormat="1" ht="20.25" hidden="1">
      <c r="A174" s="1043" t="s">
        <v>319</v>
      </c>
      <c r="B174" s="1107">
        <v>0</v>
      </c>
      <c r="C174" s="1044">
        <v>0</v>
      </c>
      <c r="D174" s="1044">
        <v>0</v>
      </c>
      <c r="E174" s="1044">
        <v>0</v>
      </c>
      <c r="F174" s="1044">
        <v>0</v>
      </c>
      <c r="G174" s="1044">
        <v>0</v>
      </c>
      <c r="H174" s="1044">
        <v>0</v>
      </c>
      <c r="I174" s="1044">
        <v>0</v>
      </c>
      <c r="J174" s="1044">
        <v>0</v>
      </c>
      <c r="K174" s="1044"/>
      <c r="L174" s="1044">
        <v>0</v>
      </c>
      <c r="M174" s="1044">
        <v>0</v>
      </c>
      <c r="N174" s="1044">
        <v>0</v>
      </c>
      <c r="O174" s="1045">
        <v>0</v>
      </c>
      <c r="P174" s="1046"/>
    </row>
    <row r="175" spans="1:16" s="1047" customFormat="1" ht="20.25" hidden="1">
      <c r="A175" s="1048" t="s">
        <v>296</v>
      </c>
      <c r="B175" s="1132">
        <v>0.04</v>
      </c>
      <c r="C175" s="1072">
        <v>804167</v>
      </c>
      <c r="D175" s="1072">
        <v>520650</v>
      </c>
      <c r="E175" s="1072">
        <v>0</v>
      </c>
      <c r="F175" s="1072">
        <v>0</v>
      </c>
      <c r="G175" s="1072">
        <v>0</v>
      </c>
      <c r="H175" s="1072">
        <v>0</v>
      </c>
      <c r="I175" s="1072">
        <v>0</v>
      </c>
      <c r="J175" s="1072">
        <v>0</v>
      </c>
      <c r="K175" s="1072"/>
      <c r="L175" s="1072">
        <v>520650</v>
      </c>
      <c r="M175" s="1072">
        <v>0</v>
      </c>
      <c r="N175" s="1072">
        <v>283517</v>
      </c>
      <c r="O175" s="1073">
        <v>283517</v>
      </c>
      <c r="P175" s="1074"/>
    </row>
    <row r="176" spans="1:16" s="1056" customFormat="1" ht="21" hidden="1" thickBot="1">
      <c r="A176" s="1052" t="s">
        <v>316</v>
      </c>
      <c r="B176" s="1126">
        <f aca="true" t="shared" si="63" ref="B176:O176">+B174-B175</f>
        <v>-0.04</v>
      </c>
      <c r="C176" s="1063">
        <f t="shared" si="63"/>
        <v>-804167</v>
      </c>
      <c r="D176" s="1063">
        <f t="shared" si="63"/>
        <v>-520650</v>
      </c>
      <c r="E176" s="1063">
        <f t="shared" si="63"/>
        <v>0</v>
      </c>
      <c r="F176" s="1063">
        <f t="shared" si="63"/>
        <v>0</v>
      </c>
      <c r="G176" s="1063">
        <f t="shared" si="63"/>
        <v>0</v>
      </c>
      <c r="H176" s="1063">
        <f t="shared" si="63"/>
        <v>0</v>
      </c>
      <c r="I176" s="1063">
        <f t="shared" si="63"/>
        <v>0</v>
      </c>
      <c r="J176" s="1063">
        <f t="shared" si="63"/>
        <v>0</v>
      </c>
      <c r="K176" s="1063"/>
      <c r="L176" s="1063">
        <f t="shared" si="63"/>
        <v>-520650</v>
      </c>
      <c r="M176" s="1063">
        <f t="shared" si="63"/>
        <v>0</v>
      </c>
      <c r="N176" s="1063">
        <f t="shared" si="63"/>
        <v>-283517</v>
      </c>
      <c r="O176" s="1064">
        <f t="shared" si="63"/>
        <v>-283517</v>
      </c>
      <c r="P176" s="1065"/>
    </row>
    <row r="177" spans="1:16" s="1056" customFormat="1" ht="21" hidden="1" thickBot="1">
      <c r="A177" s="1057" t="s">
        <v>317</v>
      </c>
      <c r="B177" s="1066">
        <f aca="true" t="shared" si="64" ref="B177:O177">+B174/B175*100</f>
        <v>0</v>
      </c>
      <c r="C177" s="1066">
        <f t="shared" si="64"/>
        <v>0</v>
      </c>
      <c r="D177" s="1066">
        <f t="shared" si="64"/>
        <v>0</v>
      </c>
      <c r="E177" s="1066" t="e">
        <f t="shared" si="64"/>
        <v>#DIV/0!</v>
      </c>
      <c r="F177" s="1066" t="e">
        <f t="shared" si="64"/>
        <v>#DIV/0!</v>
      </c>
      <c r="G177" s="1066" t="e">
        <f t="shared" si="64"/>
        <v>#DIV/0!</v>
      </c>
      <c r="H177" s="1066" t="e">
        <f t="shared" si="64"/>
        <v>#DIV/0!</v>
      </c>
      <c r="I177" s="1066" t="e">
        <f t="shared" si="64"/>
        <v>#DIV/0!</v>
      </c>
      <c r="J177" s="1066" t="e">
        <f t="shared" si="64"/>
        <v>#DIV/0!</v>
      </c>
      <c r="K177" s="1066"/>
      <c r="L177" s="1066">
        <f t="shared" si="64"/>
        <v>0</v>
      </c>
      <c r="M177" s="1066" t="e">
        <f t="shared" si="64"/>
        <v>#DIV/0!</v>
      </c>
      <c r="N177" s="1066">
        <f t="shared" si="64"/>
        <v>0</v>
      </c>
      <c r="O177" s="1067">
        <f t="shared" si="64"/>
        <v>0</v>
      </c>
      <c r="P177" s="1068"/>
    </row>
    <row r="178" spans="1:16" s="1042" customFormat="1" ht="34.5" hidden="1" thickBot="1">
      <c r="A178" s="1039" t="s">
        <v>112</v>
      </c>
      <c r="B178" s="1060"/>
      <c r="C178" s="1060"/>
      <c r="D178" s="1060"/>
      <c r="E178" s="1060"/>
      <c r="F178" s="1060"/>
      <c r="G178" s="1060"/>
      <c r="H178" s="1060"/>
      <c r="I178" s="1060"/>
      <c r="J178" s="1060"/>
      <c r="K178" s="1060"/>
      <c r="L178" s="1060"/>
      <c r="M178" s="1060"/>
      <c r="N178" s="1060"/>
      <c r="O178" s="1061"/>
      <c r="P178" s="1062"/>
    </row>
    <row r="179" spans="1:16" s="1047" customFormat="1" ht="21" hidden="1" thickBot="1">
      <c r="A179" s="1043" t="s">
        <v>207</v>
      </c>
      <c r="B179" s="1107"/>
      <c r="C179" s="1044"/>
      <c r="D179" s="1044"/>
      <c r="E179" s="1044"/>
      <c r="F179" s="1044"/>
      <c r="G179" s="1044"/>
      <c r="H179" s="1044"/>
      <c r="I179" s="1044"/>
      <c r="J179" s="1044"/>
      <c r="K179" s="1044"/>
      <c r="L179" s="1044"/>
      <c r="M179" s="1044"/>
      <c r="N179" s="1044"/>
      <c r="O179" s="1045"/>
      <c r="P179" s="1046">
        <v>20.3</v>
      </c>
    </row>
    <row r="180" spans="1:16" s="1047" customFormat="1" ht="21" hidden="1" thickBot="1">
      <c r="A180" s="1077" t="s">
        <v>207</v>
      </c>
      <c r="B180" s="1132"/>
      <c r="C180" s="1072"/>
      <c r="D180" s="1072"/>
      <c r="E180" s="1072"/>
      <c r="F180" s="1072"/>
      <c r="G180" s="1072"/>
      <c r="H180" s="1072"/>
      <c r="I180" s="1072"/>
      <c r="J180" s="1072"/>
      <c r="K180" s="1072"/>
      <c r="L180" s="1072"/>
      <c r="M180" s="1072"/>
      <c r="N180" s="1072"/>
      <c r="O180" s="1073"/>
      <c r="P180" s="1074">
        <v>20.3</v>
      </c>
    </row>
    <row r="181" spans="1:16" s="1056" customFormat="1" ht="21" hidden="1" thickBot="1">
      <c r="A181" s="1052" t="s">
        <v>205</v>
      </c>
      <c r="B181" s="1126">
        <f aca="true" t="shared" si="65" ref="B181:O181">+B179-B180</f>
        <v>0</v>
      </c>
      <c r="C181" s="1063">
        <f t="shared" si="65"/>
        <v>0</v>
      </c>
      <c r="D181" s="1063">
        <f t="shared" si="65"/>
        <v>0</v>
      </c>
      <c r="E181" s="1063">
        <f t="shared" si="65"/>
        <v>0</v>
      </c>
      <c r="F181" s="1063">
        <f t="shared" si="65"/>
        <v>0</v>
      </c>
      <c r="G181" s="1063">
        <f t="shared" si="65"/>
        <v>0</v>
      </c>
      <c r="H181" s="1063">
        <f t="shared" si="65"/>
        <v>0</v>
      </c>
      <c r="I181" s="1063">
        <f t="shared" si="65"/>
        <v>0</v>
      </c>
      <c r="J181" s="1063">
        <f t="shared" si="65"/>
        <v>0</v>
      </c>
      <c r="K181" s="1063"/>
      <c r="L181" s="1063">
        <f t="shared" si="65"/>
        <v>0</v>
      </c>
      <c r="M181" s="1063">
        <f t="shared" si="65"/>
        <v>0</v>
      </c>
      <c r="N181" s="1063">
        <f t="shared" si="65"/>
        <v>0</v>
      </c>
      <c r="O181" s="1064">
        <f t="shared" si="65"/>
        <v>0</v>
      </c>
      <c r="P181" s="1065"/>
    </row>
    <row r="182" spans="1:16" s="1056" customFormat="1" ht="21" hidden="1" thickBot="1">
      <c r="A182" s="1057" t="s">
        <v>206</v>
      </c>
      <c r="B182" s="1066" t="e">
        <f aca="true" t="shared" si="66" ref="B182:O182">+B179/B180*100</f>
        <v>#DIV/0!</v>
      </c>
      <c r="C182" s="1066" t="e">
        <f t="shared" si="66"/>
        <v>#DIV/0!</v>
      </c>
      <c r="D182" s="1066" t="e">
        <f t="shared" si="66"/>
        <v>#DIV/0!</v>
      </c>
      <c r="E182" s="1066" t="e">
        <f t="shared" si="66"/>
        <v>#DIV/0!</v>
      </c>
      <c r="F182" s="1066" t="e">
        <f t="shared" si="66"/>
        <v>#DIV/0!</v>
      </c>
      <c r="G182" s="1066" t="e">
        <f t="shared" si="66"/>
        <v>#DIV/0!</v>
      </c>
      <c r="H182" s="1066" t="e">
        <f t="shared" si="66"/>
        <v>#DIV/0!</v>
      </c>
      <c r="I182" s="1066" t="e">
        <f t="shared" si="66"/>
        <v>#DIV/0!</v>
      </c>
      <c r="J182" s="1066" t="e">
        <f t="shared" si="66"/>
        <v>#DIV/0!</v>
      </c>
      <c r="K182" s="1066"/>
      <c r="L182" s="1066" t="e">
        <f t="shared" si="66"/>
        <v>#DIV/0!</v>
      </c>
      <c r="M182" s="1066" t="e">
        <f t="shared" si="66"/>
        <v>#DIV/0!</v>
      </c>
      <c r="N182" s="1066" t="e">
        <f t="shared" si="66"/>
        <v>#DIV/0!</v>
      </c>
      <c r="O182" s="1067" t="e">
        <f t="shared" si="66"/>
        <v>#DIV/0!</v>
      </c>
      <c r="P182" s="1068"/>
    </row>
    <row r="183" spans="1:16" s="1042" customFormat="1" ht="34.5" hidden="1" thickBot="1">
      <c r="A183" s="1039" t="s">
        <v>113</v>
      </c>
      <c r="B183" s="1060"/>
      <c r="C183" s="1060"/>
      <c r="D183" s="1060"/>
      <c r="E183" s="1060"/>
      <c r="F183" s="1060"/>
      <c r="G183" s="1060"/>
      <c r="H183" s="1060"/>
      <c r="I183" s="1060"/>
      <c r="J183" s="1060"/>
      <c r="K183" s="1060"/>
      <c r="L183" s="1060"/>
      <c r="M183" s="1060"/>
      <c r="N183" s="1060"/>
      <c r="O183" s="1061"/>
      <c r="P183" s="1062"/>
    </row>
    <row r="184" spans="1:16" s="1047" customFormat="1" ht="20.25" hidden="1">
      <c r="A184" s="1043" t="s">
        <v>319</v>
      </c>
      <c r="B184" s="1107">
        <v>0</v>
      </c>
      <c r="C184" s="1044">
        <v>0</v>
      </c>
      <c r="D184" s="1044">
        <v>0</v>
      </c>
      <c r="E184" s="1044">
        <v>0</v>
      </c>
      <c r="F184" s="1044">
        <v>0</v>
      </c>
      <c r="G184" s="1044">
        <v>0</v>
      </c>
      <c r="H184" s="1044">
        <v>0</v>
      </c>
      <c r="I184" s="1044">
        <v>0</v>
      </c>
      <c r="J184" s="1044">
        <v>0</v>
      </c>
      <c r="K184" s="1044"/>
      <c r="L184" s="1044">
        <v>0</v>
      </c>
      <c r="M184" s="1044">
        <v>0</v>
      </c>
      <c r="N184" s="1044">
        <v>0</v>
      </c>
      <c r="O184" s="1045">
        <v>0</v>
      </c>
      <c r="P184" s="1046"/>
    </row>
    <row r="185" spans="1:16" s="1047" customFormat="1" ht="20.25" hidden="1">
      <c r="A185" s="1048" t="s">
        <v>296</v>
      </c>
      <c r="B185" s="1132">
        <v>0</v>
      </c>
      <c r="C185" s="1072">
        <v>0</v>
      </c>
      <c r="D185" s="1072">
        <v>0</v>
      </c>
      <c r="E185" s="1072">
        <v>0</v>
      </c>
      <c r="F185" s="1072">
        <v>0</v>
      </c>
      <c r="G185" s="1072">
        <v>0</v>
      </c>
      <c r="H185" s="1072">
        <v>0</v>
      </c>
      <c r="I185" s="1072">
        <v>0</v>
      </c>
      <c r="J185" s="1072">
        <v>0</v>
      </c>
      <c r="K185" s="1072"/>
      <c r="L185" s="1072">
        <v>0</v>
      </c>
      <c r="M185" s="1072">
        <v>0</v>
      </c>
      <c r="N185" s="1072">
        <v>0</v>
      </c>
      <c r="O185" s="1073">
        <v>0</v>
      </c>
      <c r="P185" s="1074"/>
    </row>
    <row r="186" spans="1:16" s="1056" customFormat="1" ht="21" hidden="1" thickBot="1">
      <c r="A186" s="1052" t="s">
        <v>316</v>
      </c>
      <c r="B186" s="1126">
        <f aca="true" t="shared" si="67" ref="B186:O186">+B184-B185</f>
        <v>0</v>
      </c>
      <c r="C186" s="1063">
        <f t="shared" si="67"/>
        <v>0</v>
      </c>
      <c r="D186" s="1063">
        <f t="shared" si="67"/>
        <v>0</v>
      </c>
      <c r="E186" s="1063">
        <f t="shared" si="67"/>
        <v>0</v>
      </c>
      <c r="F186" s="1063">
        <f t="shared" si="67"/>
        <v>0</v>
      </c>
      <c r="G186" s="1063">
        <f t="shared" si="67"/>
        <v>0</v>
      </c>
      <c r="H186" s="1063">
        <f t="shared" si="67"/>
        <v>0</v>
      </c>
      <c r="I186" s="1063">
        <f t="shared" si="67"/>
        <v>0</v>
      </c>
      <c r="J186" s="1063">
        <f t="shared" si="67"/>
        <v>0</v>
      </c>
      <c r="K186" s="1063"/>
      <c r="L186" s="1063">
        <f t="shared" si="67"/>
        <v>0</v>
      </c>
      <c r="M186" s="1063">
        <f t="shared" si="67"/>
        <v>0</v>
      </c>
      <c r="N186" s="1063">
        <f t="shared" si="67"/>
        <v>0</v>
      </c>
      <c r="O186" s="1064">
        <f t="shared" si="67"/>
        <v>0</v>
      </c>
      <c r="P186" s="1065"/>
    </row>
    <row r="187" spans="1:16" s="1056" customFormat="1" ht="21" hidden="1" thickBot="1">
      <c r="A187" s="1057" t="s">
        <v>317</v>
      </c>
      <c r="B187" s="1066" t="e">
        <f aca="true" t="shared" si="68" ref="B187:O187">+B184/B185*100</f>
        <v>#DIV/0!</v>
      </c>
      <c r="C187" s="1066" t="e">
        <f t="shared" si="68"/>
        <v>#DIV/0!</v>
      </c>
      <c r="D187" s="1066" t="e">
        <f t="shared" si="68"/>
        <v>#DIV/0!</v>
      </c>
      <c r="E187" s="1066" t="e">
        <f t="shared" si="68"/>
        <v>#DIV/0!</v>
      </c>
      <c r="F187" s="1066" t="e">
        <f t="shared" si="68"/>
        <v>#DIV/0!</v>
      </c>
      <c r="G187" s="1066" t="e">
        <f t="shared" si="68"/>
        <v>#DIV/0!</v>
      </c>
      <c r="H187" s="1066" t="e">
        <f t="shared" si="68"/>
        <v>#DIV/0!</v>
      </c>
      <c r="I187" s="1066" t="e">
        <f t="shared" si="68"/>
        <v>#DIV/0!</v>
      </c>
      <c r="J187" s="1066" t="e">
        <f t="shared" si="68"/>
        <v>#DIV/0!</v>
      </c>
      <c r="K187" s="1066"/>
      <c r="L187" s="1066" t="e">
        <f t="shared" si="68"/>
        <v>#DIV/0!</v>
      </c>
      <c r="M187" s="1066" t="e">
        <f t="shared" si="68"/>
        <v>#DIV/0!</v>
      </c>
      <c r="N187" s="1066" t="e">
        <f t="shared" si="68"/>
        <v>#DIV/0!</v>
      </c>
      <c r="O187" s="1067" t="e">
        <f t="shared" si="68"/>
        <v>#DIV/0!</v>
      </c>
      <c r="P187" s="1068"/>
    </row>
    <row r="188" spans="1:16" s="1042" customFormat="1" ht="34.5" hidden="1" thickBot="1">
      <c r="A188" s="1039" t="s">
        <v>114</v>
      </c>
      <c r="B188" s="1060"/>
      <c r="C188" s="1060"/>
      <c r="D188" s="1060"/>
      <c r="E188" s="1060"/>
      <c r="F188" s="1060"/>
      <c r="G188" s="1060"/>
      <c r="H188" s="1060"/>
      <c r="I188" s="1060"/>
      <c r="J188" s="1060"/>
      <c r="K188" s="1060"/>
      <c r="L188" s="1060"/>
      <c r="M188" s="1060"/>
      <c r="N188" s="1060"/>
      <c r="O188" s="1061"/>
      <c r="P188" s="1062"/>
    </row>
    <row r="189" spans="1:16" s="1047" customFormat="1" ht="20.25" hidden="1">
      <c r="A189" s="1043" t="s">
        <v>319</v>
      </c>
      <c r="B189" s="1107">
        <v>6.709</v>
      </c>
      <c r="C189" s="1044">
        <v>14946</v>
      </c>
      <c r="D189" s="1044">
        <v>11425</v>
      </c>
      <c r="E189" s="1044">
        <v>1802</v>
      </c>
      <c r="F189" s="1044">
        <v>121</v>
      </c>
      <c r="G189" s="1044">
        <v>0</v>
      </c>
      <c r="H189" s="1044">
        <v>0</v>
      </c>
      <c r="I189" s="1044">
        <v>16</v>
      </c>
      <c r="J189" s="1044">
        <v>0</v>
      </c>
      <c r="K189" s="1044"/>
      <c r="L189" s="1044">
        <v>13364</v>
      </c>
      <c r="M189" s="1044">
        <v>356</v>
      </c>
      <c r="N189" s="1044">
        <v>1225</v>
      </c>
      <c r="O189" s="1045">
        <v>1582</v>
      </c>
      <c r="P189" s="1046"/>
    </row>
    <row r="190" spans="1:16" s="1047" customFormat="1" ht="20.25" hidden="1">
      <c r="A190" s="1048" t="s">
        <v>296</v>
      </c>
      <c r="B190" s="1132">
        <v>4.385</v>
      </c>
      <c r="C190" s="1072">
        <v>14357</v>
      </c>
      <c r="D190" s="1072">
        <v>9895</v>
      </c>
      <c r="E190" s="1072">
        <v>2317</v>
      </c>
      <c r="F190" s="1072">
        <v>0</v>
      </c>
      <c r="G190" s="1072">
        <v>0</v>
      </c>
      <c r="H190" s="1072">
        <v>0</v>
      </c>
      <c r="I190" s="1072">
        <v>95</v>
      </c>
      <c r="J190" s="1072">
        <v>0</v>
      </c>
      <c r="K190" s="1072"/>
      <c r="L190" s="1072">
        <v>12307</v>
      </c>
      <c r="M190" s="1072">
        <v>590</v>
      </c>
      <c r="N190" s="1072">
        <v>1460</v>
      </c>
      <c r="O190" s="1073">
        <v>2050</v>
      </c>
      <c r="P190" s="1074"/>
    </row>
    <row r="191" spans="1:16" s="1056" customFormat="1" ht="21" hidden="1" thickBot="1">
      <c r="A191" s="1052" t="s">
        <v>316</v>
      </c>
      <c r="B191" s="1126">
        <f aca="true" t="shared" si="69" ref="B191:O191">+B189-B190</f>
        <v>2.324</v>
      </c>
      <c r="C191" s="1063">
        <f t="shared" si="69"/>
        <v>589</v>
      </c>
      <c r="D191" s="1063">
        <f t="shared" si="69"/>
        <v>1530</v>
      </c>
      <c r="E191" s="1063">
        <f t="shared" si="69"/>
        <v>-515</v>
      </c>
      <c r="F191" s="1063">
        <f t="shared" si="69"/>
        <v>121</v>
      </c>
      <c r="G191" s="1063">
        <f t="shared" si="69"/>
        <v>0</v>
      </c>
      <c r="H191" s="1063">
        <f t="shared" si="69"/>
        <v>0</v>
      </c>
      <c r="I191" s="1063">
        <f t="shared" si="69"/>
        <v>-79</v>
      </c>
      <c r="J191" s="1063">
        <f t="shared" si="69"/>
        <v>0</v>
      </c>
      <c r="K191" s="1063"/>
      <c r="L191" s="1063">
        <f t="shared" si="69"/>
        <v>1057</v>
      </c>
      <c r="M191" s="1063">
        <f t="shared" si="69"/>
        <v>-234</v>
      </c>
      <c r="N191" s="1063">
        <f t="shared" si="69"/>
        <v>-235</v>
      </c>
      <c r="O191" s="1064">
        <f t="shared" si="69"/>
        <v>-468</v>
      </c>
      <c r="P191" s="1065"/>
    </row>
    <row r="192" spans="1:16" s="1056" customFormat="1" ht="21" hidden="1" thickBot="1">
      <c r="A192" s="1057" t="s">
        <v>317</v>
      </c>
      <c r="B192" s="1066">
        <f aca="true" t="shared" si="70" ref="B192:O192">+B189/B190*100</f>
        <v>152.9988597491448</v>
      </c>
      <c r="C192" s="1066">
        <f t="shared" si="70"/>
        <v>104.102528383367</v>
      </c>
      <c r="D192" s="1066">
        <f t="shared" si="70"/>
        <v>115.46235472460839</v>
      </c>
      <c r="E192" s="1066">
        <f t="shared" si="70"/>
        <v>77.77298230470436</v>
      </c>
      <c r="F192" s="1066" t="e">
        <f t="shared" si="70"/>
        <v>#DIV/0!</v>
      </c>
      <c r="G192" s="1066" t="e">
        <f t="shared" si="70"/>
        <v>#DIV/0!</v>
      </c>
      <c r="H192" s="1066" t="e">
        <f t="shared" si="70"/>
        <v>#DIV/0!</v>
      </c>
      <c r="I192" s="1066">
        <f t="shared" si="70"/>
        <v>16.842105263157894</v>
      </c>
      <c r="J192" s="1066" t="e">
        <f t="shared" si="70"/>
        <v>#DIV/0!</v>
      </c>
      <c r="K192" s="1066"/>
      <c r="L192" s="1066">
        <f t="shared" si="70"/>
        <v>108.58860810920615</v>
      </c>
      <c r="M192" s="1066">
        <f t="shared" si="70"/>
        <v>60.33898305084746</v>
      </c>
      <c r="N192" s="1066">
        <f t="shared" si="70"/>
        <v>83.9041095890411</v>
      </c>
      <c r="O192" s="1067">
        <f t="shared" si="70"/>
        <v>77.17073170731707</v>
      </c>
      <c r="P192" s="1068"/>
    </row>
    <row r="193" spans="1:16" s="1042" customFormat="1" ht="34.5" hidden="1" thickBot="1">
      <c r="A193" s="1039" t="s">
        <v>115</v>
      </c>
      <c r="B193" s="1060"/>
      <c r="C193" s="1060"/>
      <c r="D193" s="1060"/>
      <c r="E193" s="1060"/>
      <c r="F193" s="1060"/>
      <c r="G193" s="1060"/>
      <c r="H193" s="1060"/>
      <c r="I193" s="1060"/>
      <c r="J193" s="1060"/>
      <c r="K193" s="1060"/>
      <c r="L193" s="1060"/>
      <c r="M193" s="1060"/>
      <c r="N193" s="1060"/>
      <c r="O193" s="1061"/>
      <c r="P193" s="1062"/>
    </row>
    <row r="194" spans="1:16" s="1047" customFormat="1" ht="20.25" hidden="1">
      <c r="A194" s="1043" t="s">
        <v>319</v>
      </c>
      <c r="B194" s="1107">
        <v>3.998</v>
      </c>
      <c r="C194" s="1044">
        <v>14327</v>
      </c>
      <c r="D194" s="1044">
        <v>11762</v>
      </c>
      <c r="E194" s="1044">
        <v>1409</v>
      </c>
      <c r="F194" s="1044">
        <v>0</v>
      </c>
      <c r="G194" s="1044">
        <v>0</v>
      </c>
      <c r="H194" s="1044">
        <v>0</v>
      </c>
      <c r="I194" s="1044">
        <v>0</v>
      </c>
      <c r="J194" s="1044">
        <v>0</v>
      </c>
      <c r="K194" s="1044"/>
      <c r="L194" s="1044">
        <v>13171</v>
      </c>
      <c r="M194" s="1044">
        <v>489</v>
      </c>
      <c r="N194" s="1044">
        <v>667</v>
      </c>
      <c r="O194" s="1045">
        <v>1156</v>
      </c>
      <c r="P194" s="1046"/>
    </row>
    <row r="195" spans="1:16" s="1047" customFormat="1" ht="20.25" hidden="1">
      <c r="A195" s="1048" t="s">
        <v>296</v>
      </c>
      <c r="B195" s="1132">
        <v>6.262</v>
      </c>
      <c r="C195" s="1072">
        <v>15473</v>
      </c>
      <c r="D195" s="1072">
        <v>11458</v>
      </c>
      <c r="E195" s="1072">
        <v>1520</v>
      </c>
      <c r="F195" s="1072">
        <v>213</v>
      </c>
      <c r="G195" s="1072">
        <v>0</v>
      </c>
      <c r="H195" s="1072">
        <v>0</v>
      </c>
      <c r="I195" s="1072">
        <v>0</v>
      </c>
      <c r="J195" s="1072">
        <v>713</v>
      </c>
      <c r="K195" s="1072"/>
      <c r="L195" s="1072">
        <v>13904</v>
      </c>
      <c r="M195" s="1072">
        <v>1120</v>
      </c>
      <c r="N195" s="1072">
        <v>449</v>
      </c>
      <c r="O195" s="1073">
        <v>1569</v>
      </c>
      <c r="P195" s="1074"/>
    </row>
    <row r="196" spans="1:16" s="1056" customFormat="1" ht="21" hidden="1" thickBot="1">
      <c r="A196" s="1052" t="s">
        <v>316</v>
      </c>
      <c r="B196" s="1126">
        <f aca="true" t="shared" si="71" ref="B196:O196">+B194-B195</f>
        <v>-2.2639999999999993</v>
      </c>
      <c r="C196" s="1063">
        <f t="shared" si="71"/>
        <v>-1146</v>
      </c>
      <c r="D196" s="1063">
        <f t="shared" si="71"/>
        <v>304</v>
      </c>
      <c r="E196" s="1063">
        <f t="shared" si="71"/>
        <v>-111</v>
      </c>
      <c r="F196" s="1063">
        <f t="shared" si="71"/>
        <v>-213</v>
      </c>
      <c r="G196" s="1063">
        <f t="shared" si="71"/>
        <v>0</v>
      </c>
      <c r="H196" s="1063">
        <f t="shared" si="71"/>
        <v>0</v>
      </c>
      <c r="I196" s="1063">
        <f t="shared" si="71"/>
        <v>0</v>
      </c>
      <c r="J196" s="1063">
        <f t="shared" si="71"/>
        <v>-713</v>
      </c>
      <c r="K196" s="1063"/>
      <c r="L196" s="1063">
        <f t="shared" si="71"/>
        <v>-733</v>
      </c>
      <c r="M196" s="1063">
        <f t="shared" si="71"/>
        <v>-631</v>
      </c>
      <c r="N196" s="1063">
        <f t="shared" si="71"/>
        <v>218</v>
      </c>
      <c r="O196" s="1064">
        <f t="shared" si="71"/>
        <v>-413</v>
      </c>
      <c r="P196" s="1065"/>
    </row>
    <row r="197" spans="1:16" s="1056" customFormat="1" ht="21" hidden="1" thickBot="1">
      <c r="A197" s="1057" t="s">
        <v>317</v>
      </c>
      <c r="B197" s="1066">
        <f aca="true" t="shared" si="72" ref="B197:O197">+B194/B195*100</f>
        <v>63.845416799744505</v>
      </c>
      <c r="C197" s="1066">
        <f t="shared" si="72"/>
        <v>92.5935500549344</v>
      </c>
      <c r="D197" s="1066">
        <f t="shared" si="72"/>
        <v>102.65316809216267</v>
      </c>
      <c r="E197" s="1066">
        <f t="shared" si="72"/>
        <v>92.69736842105263</v>
      </c>
      <c r="F197" s="1066">
        <f t="shared" si="72"/>
        <v>0</v>
      </c>
      <c r="G197" s="1066" t="e">
        <f t="shared" si="72"/>
        <v>#DIV/0!</v>
      </c>
      <c r="H197" s="1066" t="e">
        <f t="shared" si="72"/>
        <v>#DIV/0!</v>
      </c>
      <c r="I197" s="1066" t="e">
        <f t="shared" si="72"/>
        <v>#DIV/0!</v>
      </c>
      <c r="J197" s="1066">
        <f t="shared" si="72"/>
        <v>0</v>
      </c>
      <c r="K197" s="1066"/>
      <c r="L197" s="1066">
        <f t="shared" si="72"/>
        <v>94.72813578826236</v>
      </c>
      <c r="M197" s="1066">
        <f t="shared" si="72"/>
        <v>43.660714285714285</v>
      </c>
      <c r="N197" s="1066">
        <f t="shared" si="72"/>
        <v>148.5523385300668</v>
      </c>
      <c r="O197" s="1067">
        <f t="shared" si="72"/>
        <v>73.67750159337157</v>
      </c>
      <c r="P197" s="1068"/>
    </row>
  </sheetData>
  <sheetProtection/>
  <mergeCells count="2">
    <mergeCell ref="A9:A12"/>
    <mergeCell ref="D9:O9"/>
  </mergeCells>
  <printOptions/>
  <pageMargins left="0" right="0" top="0.7874015748031497" bottom="0.7874015748031497" header="0.5118110236220472" footer="0.5118110236220472"/>
  <pageSetup fitToHeight="2" fitToWidth="1" horizontalDpi="300" verticalDpi="300" orientation="portrait" paperSize="8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zoomScalePageLayoutView="0" workbookViewId="0" topLeftCell="A1">
      <selection activeCell="I11" sqref="I11"/>
    </sheetView>
  </sheetViews>
  <sheetFormatPr defaultColWidth="9.00390625" defaultRowHeight="12.75"/>
  <cols>
    <col min="1" max="1" width="24.625" style="0" customWidth="1"/>
    <col min="2" max="2" width="15.75390625" style="84" customWidth="1"/>
    <col min="3" max="3" width="9.75390625" style="85" customWidth="1"/>
    <col min="4" max="4" width="8.75390625" style="85" customWidth="1"/>
    <col min="5" max="5" width="8.375" style="85" customWidth="1"/>
    <col min="6" max="6" width="8.75390625" style="85" customWidth="1"/>
    <col min="7" max="7" width="8.625" style="85" customWidth="1"/>
    <col min="8" max="8" width="13.25390625" style="85" bestFit="1" customWidth="1"/>
    <col min="9" max="9" width="8.875" style="85" customWidth="1"/>
    <col min="10" max="11" width="11.625" style="85" customWidth="1"/>
    <col min="12" max="12" width="9.25390625" style="85" customWidth="1"/>
    <col min="13" max="13" width="8.875" style="85" customWidth="1"/>
    <col min="14" max="14" width="8.25390625" style="85" customWidth="1"/>
    <col min="15" max="15" width="12.125" style="85" customWidth="1"/>
    <col min="16" max="16" width="12.125" style="84" customWidth="1"/>
    <col min="17" max="17" width="15.25390625" style="84" customWidth="1"/>
    <col min="18" max="18" width="16.625" style="0" bestFit="1" customWidth="1"/>
    <col min="19" max="19" width="12.625" style="0" bestFit="1" customWidth="1"/>
    <col min="20" max="20" width="14.75390625" style="0" customWidth="1"/>
    <col min="21" max="21" width="11.125" style="0" bestFit="1" customWidth="1"/>
  </cols>
  <sheetData>
    <row r="1" spans="1:17" s="2" customFormat="1" ht="15.75">
      <c r="A1" s="113" t="s">
        <v>250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314" t="s">
        <v>139</v>
      </c>
    </row>
    <row r="2" spans="2:15" s="2" customFormat="1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s="2" customFormat="1" ht="26.25">
      <c r="A3" s="4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</row>
    <row r="4" spans="2:17" s="2" customFormat="1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</row>
    <row r="5" spans="1:17" s="2" customFormat="1" ht="20.25" customHeight="1">
      <c r="A5" s="34" t="s">
        <v>352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</row>
    <row r="6" spans="1:18" s="312" customFormat="1" ht="26.25" customHeight="1" thickBot="1">
      <c r="A6" s="307" t="s">
        <v>141</v>
      </c>
      <c r="B6" s="308"/>
      <c r="C6" s="308"/>
      <c r="D6" s="308"/>
      <c r="E6" s="308"/>
      <c r="F6" s="309"/>
      <c r="G6" s="309"/>
      <c r="H6" s="309"/>
      <c r="I6" s="309"/>
      <c r="J6" s="309"/>
      <c r="K6" s="309"/>
      <c r="L6" s="310"/>
      <c r="M6" s="309"/>
      <c r="N6" s="309"/>
      <c r="O6" s="309"/>
      <c r="P6" s="309"/>
      <c r="Q6" s="309"/>
      <c r="R6" s="311"/>
    </row>
    <row r="7" spans="1:17" s="2" customFormat="1" ht="15" customHeight="1">
      <c r="A7" s="1181" t="s">
        <v>17</v>
      </c>
      <c r="B7" s="124" t="s">
        <v>2</v>
      </c>
      <c r="C7" s="386" t="s">
        <v>35</v>
      </c>
      <c r="D7" s="1211" t="s">
        <v>36</v>
      </c>
      <c r="E7" s="1211"/>
      <c r="F7" s="1211"/>
      <c r="G7" s="1211"/>
      <c r="H7" s="1211"/>
      <c r="I7" s="1211"/>
      <c r="J7" s="1211"/>
      <c r="K7" s="1211"/>
      <c r="L7" s="1211"/>
      <c r="M7" s="1211"/>
      <c r="N7" s="1211"/>
      <c r="O7" s="1212"/>
      <c r="P7" s="341" t="s">
        <v>37</v>
      </c>
      <c r="Q7" s="342" t="s">
        <v>37</v>
      </c>
    </row>
    <row r="8" spans="1:17" s="2" customFormat="1" ht="14.25">
      <c r="A8" s="1182"/>
      <c r="B8" s="127" t="s">
        <v>38</v>
      </c>
      <c r="C8" s="389" t="s">
        <v>39</v>
      </c>
      <c r="D8" s="133" t="s">
        <v>40</v>
      </c>
      <c r="E8" s="134" t="s">
        <v>41</v>
      </c>
      <c r="F8" s="134" t="s">
        <v>42</v>
      </c>
      <c r="G8" s="134" t="s">
        <v>43</v>
      </c>
      <c r="H8" s="134" t="s">
        <v>255</v>
      </c>
      <c r="I8" s="49" t="s">
        <v>44</v>
      </c>
      <c r="J8" s="49" t="s">
        <v>251</v>
      </c>
      <c r="K8" s="1134" t="s">
        <v>369</v>
      </c>
      <c r="L8" s="134" t="s">
        <v>46</v>
      </c>
      <c r="M8" s="134" t="s">
        <v>47</v>
      </c>
      <c r="N8" s="134" t="s">
        <v>48</v>
      </c>
      <c r="O8" s="350" t="s">
        <v>90</v>
      </c>
      <c r="P8" s="347" t="s">
        <v>50</v>
      </c>
      <c r="Q8" s="348" t="s">
        <v>50</v>
      </c>
    </row>
    <row r="9" spans="1:17" s="2" customFormat="1" ht="14.25">
      <c r="A9" s="1182"/>
      <c r="B9" s="127" t="s">
        <v>15</v>
      </c>
      <c r="C9" s="389" t="s">
        <v>51</v>
      </c>
      <c r="D9" s="133" t="s">
        <v>52</v>
      </c>
      <c r="E9" s="134" t="s">
        <v>53</v>
      </c>
      <c r="F9" s="134" t="s">
        <v>54</v>
      </c>
      <c r="G9" s="134" t="s">
        <v>55</v>
      </c>
      <c r="H9" s="134" t="s">
        <v>218</v>
      </c>
      <c r="I9" s="49" t="s">
        <v>56</v>
      </c>
      <c r="J9" s="49" t="s">
        <v>57</v>
      </c>
      <c r="K9" s="1134" t="s">
        <v>9</v>
      </c>
      <c r="L9" s="134" t="s">
        <v>58</v>
      </c>
      <c r="M9" s="134" t="s">
        <v>55</v>
      </c>
      <c r="N9" s="134"/>
      <c r="O9" s="350" t="s">
        <v>58</v>
      </c>
      <c r="P9" s="347" t="s">
        <v>59</v>
      </c>
      <c r="Q9" s="348" t="s">
        <v>297</v>
      </c>
    </row>
    <row r="10" spans="1:17" s="2" customFormat="1" ht="15" thickBot="1">
      <c r="A10" s="1183"/>
      <c r="B10" s="127" t="s">
        <v>60</v>
      </c>
      <c r="C10" s="389" t="s">
        <v>33</v>
      </c>
      <c r="D10" s="133"/>
      <c r="E10" s="139"/>
      <c r="F10" s="139"/>
      <c r="G10" s="139"/>
      <c r="H10" s="139"/>
      <c r="I10" s="52"/>
      <c r="J10" s="52" t="s">
        <v>61</v>
      </c>
      <c r="K10" s="1135"/>
      <c r="L10" s="139" t="s">
        <v>53</v>
      </c>
      <c r="M10" s="139"/>
      <c r="N10" s="139"/>
      <c r="O10" s="350" t="s">
        <v>53</v>
      </c>
      <c r="P10" s="347" t="s">
        <v>62</v>
      </c>
      <c r="Q10" s="348" t="s">
        <v>62</v>
      </c>
    </row>
    <row r="11" spans="1:21" s="320" customFormat="1" ht="18.75" customHeight="1" thickBot="1">
      <c r="A11" s="315" t="s">
        <v>18</v>
      </c>
      <c r="B11" s="316">
        <v>207476.50799999892</v>
      </c>
      <c r="C11" s="317">
        <v>21932.33143452261</v>
      </c>
      <c r="D11" s="975">
        <v>15222.96614941744</v>
      </c>
      <c r="E11" s="318">
        <v>3313.252660714107</v>
      </c>
      <c r="F11" s="318">
        <v>451.3526325753159</v>
      </c>
      <c r="G11" s="318">
        <v>208.53887226596365</v>
      </c>
      <c r="H11" s="318">
        <v>299.3781128062334</v>
      </c>
      <c r="I11" s="318">
        <v>27.56832394409373</v>
      </c>
      <c r="J11" s="318">
        <v>68.48964277279377</v>
      </c>
      <c r="K11" s="1136">
        <v>2.064840597117959</v>
      </c>
      <c r="L11" s="318">
        <v>19593.61123509306</v>
      </c>
      <c r="M11" s="318">
        <v>1029.32796532962</v>
      </c>
      <c r="N11" s="318">
        <v>1309.3922340997447</v>
      </c>
      <c r="O11" s="318">
        <v>2338.7201994293646</v>
      </c>
      <c r="P11" s="971">
        <f>+O11/D11*100</f>
        <v>15.36310451244657</v>
      </c>
      <c r="Q11" s="967">
        <f>+O11/C11*100</f>
        <v>10.663345146007138</v>
      </c>
      <c r="R11" s="319"/>
      <c r="S11" s="319"/>
      <c r="T11" s="319"/>
      <c r="U11" s="319"/>
    </row>
    <row r="12" spans="1:21" s="170" customFormat="1" ht="18.75" customHeight="1">
      <c r="A12" s="27" t="s">
        <v>19</v>
      </c>
      <c r="B12" s="321">
        <v>20883.784000000018</v>
      </c>
      <c r="C12" s="322">
        <v>21877.644611723616</v>
      </c>
      <c r="D12" s="976">
        <v>15378.285475786692</v>
      </c>
      <c r="E12" s="323">
        <v>3323.8940438188743</v>
      </c>
      <c r="F12" s="323">
        <v>426.9572147461389</v>
      </c>
      <c r="G12" s="323">
        <v>204.09304973977257</v>
      </c>
      <c r="H12" s="323">
        <v>273.34574918670535</v>
      </c>
      <c r="I12" s="323">
        <v>48.09207070264019</v>
      </c>
      <c r="J12" s="323">
        <v>42.32259026110077</v>
      </c>
      <c r="K12" s="1137">
        <v>0.33885142654223943</v>
      </c>
      <c r="L12" s="323">
        <v>19697.329045668463</v>
      </c>
      <c r="M12" s="323">
        <v>1252.6209609969767</v>
      </c>
      <c r="N12" s="323">
        <v>927.6946050581615</v>
      </c>
      <c r="O12" s="323">
        <v>2180.315566055138</v>
      </c>
      <c r="P12" s="972">
        <f aca="true" t="shared" si="0" ref="P12:P25">+O12/D12*100</f>
        <v>14.177884585951228</v>
      </c>
      <c r="Q12" s="968">
        <f aca="true" t="shared" si="1" ref="Q12:Q25">+O12/C12*100</f>
        <v>9.965952024317865</v>
      </c>
      <c r="R12" s="319"/>
      <c r="S12" s="319"/>
      <c r="T12" s="324"/>
      <c r="U12" s="324"/>
    </row>
    <row r="13" spans="1:21" s="170" customFormat="1" ht="18.75" customHeight="1">
      <c r="A13" s="28" t="s">
        <v>20</v>
      </c>
      <c r="B13" s="185">
        <v>22791.99299999998</v>
      </c>
      <c r="C13" s="325">
        <v>22019.699103686693</v>
      </c>
      <c r="D13" s="186">
        <v>15203.271462482464</v>
      </c>
      <c r="E13" s="187">
        <v>3263.953533301515</v>
      </c>
      <c r="F13" s="187">
        <v>479.3295208248494</v>
      </c>
      <c r="G13" s="187">
        <v>200.26647808582018</v>
      </c>
      <c r="H13" s="187">
        <v>366.7869494051417</v>
      </c>
      <c r="I13" s="187">
        <v>43.90786126806323</v>
      </c>
      <c r="J13" s="187">
        <v>72.19872859151306</v>
      </c>
      <c r="K13" s="1138">
        <v>0.5492499054382832</v>
      </c>
      <c r="L13" s="187">
        <v>19630.263783864808</v>
      </c>
      <c r="M13" s="187">
        <v>1089.3141288697302</v>
      </c>
      <c r="N13" s="187">
        <v>1300.1211909521621</v>
      </c>
      <c r="O13" s="187">
        <v>2389.4353198218923</v>
      </c>
      <c r="P13" s="973">
        <f t="shared" si="0"/>
        <v>15.716586563085244</v>
      </c>
      <c r="Q13" s="969">
        <f t="shared" si="1"/>
        <v>10.85135318412156</v>
      </c>
      <c r="R13" s="319"/>
      <c r="S13" s="319"/>
      <c r="T13" s="324"/>
      <c r="U13" s="324"/>
    </row>
    <row r="14" spans="1:21" s="170" customFormat="1" ht="18.75" customHeight="1">
      <c r="A14" s="29" t="s">
        <v>21</v>
      </c>
      <c r="B14" s="185">
        <v>13562.11699999997</v>
      </c>
      <c r="C14" s="325">
        <v>21827.402689663726</v>
      </c>
      <c r="D14" s="186">
        <v>15219.39251814451</v>
      </c>
      <c r="E14" s="187">
        <v>3387.750427655709</v>
      </c>
      <c r="F14" s="187">
        <v>434.3938277974364</v>
      </c>
      <c r="G14" s="187">
        <v>191.16826180848736</v>
      </c>
      <c r="H14" s="187">
        <v>306.4495511037602</v>
      </c>
      <c r="I14" s="187">
        <v>19.678657100510225</v>
      </c>
      <c r="J14" s="187">
        <v>67.253340069745</v>
      </c>
      <c r="K14" s="1138">
        <v>3.8849945034392577</v>
      </c>
      <c r="L14" s="187">
        <v>19629.971578183595</v>
      </c>
      <c r="M14" s="187">
        <v>947.7253563486206</v>
      </c>
      <c r="N14" s="187">
        <v>1249.7057551314977</v>
      </c>
      <c r="O14" s="187">
        <v>2197.4311114801185</v>
      </c>
      <c r="P14" s="973">
        <f t="shared" si="0"/>
        <v>14.438362824668252</v>
      </c>
      <c r="Q14" s="969">
        <f t="shared" si="1"/>
        <v>10.06730458370433</v>
      </c>
      <c r="R14" s="319"/>
      <c r="S14" s="319"/>
      <c r="T14" s="324"/>
      <c r="U14" s="324"/>
    </row>
    <row r="15" spans="1:21" s="170" customFormat="1" ht="18.75" customHeight="1">
      <c r="A15" s="29" t="s">
        <v>22</v>
      </c>
      <c r="B15" s="185">
        <v>11247.426999999989</v>
      </c>
      <c r="C15" s="325">
        <v>21903.56595186913</v>
      </c>
      <c r="D15" s="186">
        <v>15349.02198816971</v>
      </c>
      <c r="E15" s="187">
        <v>3199.698947442234</v>
      </c>
      <c r="F15" s="187">
        <v>390.30615624355704</v>
      </c>
      <c r="G15" s="187">
        <v>206.70132674195932</v>
      </c>
      <c r="H15" s="187">
        <v>275.93542801685516</v>
      </c>
      <c r="I15" s="187">
        <v>26.543878287303727</v>
      </c>
      <c r="J15" s="187">
        <v>75.07306634071361</v>
      </c>
      <c r="K15" s="1138">
        <v>0</v>
      </c>
      <c r="L15" s="187">
        <v>19523.280791242323</v>
      </c>
      <c r="M15" s="187">
        <v>1120.721980828742</v>
      </c>
      <c r="N15" s="187">
        <v>1259.563179798071</v>
      </c>
      <c r="O15" s="187">
        <v>2380.2851606268127</v>
      </c>
      <c r="P15" s="973">
        <f t="shared" si="0"/>
        <v>15.507731779011213</v>
      </c>
      <c r="Q15" s="969">
        <f t="shared" si="1"/>
        <v>10.867112532531227</v>
      </c>
      <c r="R15" s="319"/>
      <c r="S15" s="319"/>
      <c r="T15" s="324"/>
      <c r="U15" s="324"/>
    </row>
    <row r="16" spans="1:21" s="170" customFormat="1" ht="18.75" customHeight="1">
      <c r="A16" s="29" t="s">
        <v>23</v>
      </c>
      <c r="B16" s="185">
        <v>6091.605000000001</v>
      </c>
      <c r="C16" s="325">
        <v>22093.57866276623</v>
      </c>
      <c r="D16" s="186">
        <v>15251.479125780483</v>
      </c>
      <c r="E16" s="187">
        <v>3157.9504224803386</v>
      </c>
      <c r="F16" s="187">
        <v>466.21489738747005</v>
      </c>
      <c r="G16" s="187">
        <v>217.07171864667288</v>
      </c>
      <c r="H16" s="187">
        <v>394.5304234269946</v>
      </c>
      <c r="I16" s="187">
        <v>16.56536605158519</v>
      </c>
      <c r="J16" s="187">
        <v>98.15162287552565</v>
      </c>
      <c r="K16" s="1138">
        <v>8.940596662674832</v>
      </c>
      <c r="L16" s="187">
        <v>19610.90417331174</v>
      </c>
      <c r="M16" s="187">
        <v>878.0230880586201</v>
      </c>
      <c r="N16" s="187">
        <v>1604.651401395855</v>
      </c>
      <c r="O16" s="187">
        <v>2482.674489454475</v>
      </c>
      <c r="P16" s="973">
        <f t="shared" si="0"/>
        <v>16.27825385970507</v>
      </c>
      <c r="Q16" s="969">
        <f t="shared" si="1"/>
        <v>11.23708624731975</v>
      </c>
      <c r="R16" s="319"/>
      <c r="S16" s="319"/>
      <c r="T16" s="324"/>
      <c r="U16" s="324"/>
    </row>
    <row r="17" spans="1:21" s="170" customFormat="1" ht="18.75" customHeight="1">
      <c r="A17" s="29" t="s">
        <v>24</v>
      </c>
      <c r="B17" s="185">
        <v>16999.132000000005</v>
      </c>
      <c r="C17" s="325">
        <v>22497.034054444655</v>
      </c>
      <c r="D17" s="186">
        <v>14993.105206783484</v>
      </c>
      <c r="E17" s="187">
        <v>3411.0705574065005</v>
      </c>
      <c r="F17" s="187">
        <v>467.49850227646897</v>
      </c>
      <c r="G17" s="187">
        <v>229.26555897089304</v>
      </c>
      <c r="H17" s="187">
        <v>309.6557812481249</v>
      </c>
      <c r="I17" s="187">
        <v>26.142942671033644</v>
      </c>
      <c r="J17" s="187">
        <v>84.48046053174947</v>
      </c>
      <c r="K17" s="1138">
        <v>9.679788356252539</v>
      </c>
      <c r="L17" s="187">
        <v>19530.898798244507</v>
      </c>
      <c r="M17" s="187">
        <v>1141.6338149892972</v>
      </c>
      <c r="N17" s="187">
        <v>1824.5014412108453</v>
      </c>
      <c r="O17" s="187">
        <v>2966.135256200143</v>
      </c>
      <c r="P17" s="973">
        <f t="shared" si="0"/>
        <v>19.783328505279506</v>
      </c>
      <c r="Q17" s="969">
        <f t="shared" si="1"/>
        <v>13.184561347161825</v>
      </c>
      <c r="R17" s="319"/>
      <c r="S17" s="319"/>
      <c r="T17" s="324"/>
      <c r="U17" s="324"/>
    </row>
    <row r="18" spans="1:21" s="170" customFormat="1" ht="18.75" customHeight="1">
      <c r="A18" s="29" t="s">
        <v>25</v>
      </c>
      <c r="B18" s="185">
        <v>8761.26499999999</v>
      </c>
      <c r="C18" s="325">
        <v>22261.556968847173</v>
      </c>
      <c r="D18" s="186">
        <v>15258.965999772883</v>
      </c>
      <c r="E18" s="187">
        <v>3327.558073329977</v>
      </c>
      <c r="F18" s="187">
        <v>411.61780481091176</v>
      </c>
      <c r="G18" s="187">
        <v>202.54727294897882</v>
      </c>
      <c r="H18" s="187">
        <v>280.6200645683014</v>
      </c>
      <c r="I18" s="187">
        <v>24.343820974102137</v>
      </c>
      <c r="J18" s="187">
        <v>71.83643001324586</v>
      </c>
      <c r="K18" s="1138">
        <v>0</v>
      </c>
      <c r="L18" s="187">
        <v>19577.489466418403</v>
      </c>
      <c r="M18" s="187">
        <v>1199.0324361455434</v>
      </c>
      <c r="N18" s="187">
        <v>1485.0350662832366</v>
      </c>
      <c r="O18" s="187">
        <v>2684.0675024287802</v>
      </c>
      <c r="P18" s="973">
        <f t="shared" si="0"/>
        <v>17.590100813310222</v>
      </c>
      <c r="Q18" s="969">
        <f t="shared" si="1"/>
        <v>12.056962171086527</v>
      </c>
      <c r="R18" s="319"/>
      <c r="S18" s="319"/>
      <c r="T18" s="324"/>
      <c r="U18" s="324"/>
    </row>
    <row r="19" spans="1:21" s="170" customFormat="1" ht="18.75" customHeight="1">
      <c r="A19" s="29" t="s">
        <v>26</v>
      </c>
      <c r="B19" s="185">
        <v>11782.930999999997</v>
      </c>
      <c r="C19" s="325">
        <v>21605.546715555494</v>
      </c>
      <c r="D19" s="186">
        <v>15108.591741732178</v>
      </c>
      <c r="E19" s="187">
        <v>3425.740074067027</v>
      </c>
      <c r="F19" s="187">
        <v>470.13334373255674</v>
      </c>
      <c r="G19" s="187">
        <v>207.2000520640124</v>
      </c>
      <c r="H19" s="187">
        <v>306.431262023572</v>
      </c>
      <c r="I19" s="187">
        <v>25.532293280848386</v>
      </c>
      <c r="J19" s="187">
        <v>61.9740113898656</v>
      </c>
      <c r="K19" s="1138">
        <v>0</v>
      </c>
      <c r="L19" s="187">
        <v>19605.60277829006</v>
      </c>
      <c r="M19" s="187">
        <v>721.7836051714684</v>
      </c>
      <c r="N19" s="187">
        <v>1278.1603320939407</v>
      </c>
      <c r="O19" s="187">
        <v>1999.9439372654092</v>
      </c>
      <c r="P19" s="973">
        <f t="shared" si="0"/>
        <v>13.237130047939985</v>
      </c>
      <c r="Q19" s="969">
        <f t="shared" si="1"/>
        <v>9.256622679330285</v>
      </c>
      <c r="R19" s="319"/>
      <c r="S19" s="319"/>
      <c r="T19" s="324"/>
      <c r="U19" s="324"/>
    </row>
    <row r="20" spans="1:21" s="170" customFormat="1" ht="18.75" customHeight="1">
      <c r="A20" s="29" t="s">
        <v>27</v>
      </c>
      <c r="B20" s="185">
        <v>10896.302999999996</v>
      </c>
      <c r="C20" s="325">
        <v>21854.580746332063</v>
      </c>
      <c r="D20" s="186">
        <v>15157.781397659972</v>
      </c>
      <c r="E20" s="187">
        <v>3333.91791998932</v>
      </c>
      <c r="F20" s="187">
        <v>471.25167132375105</v>
      </c>
      <c r="G20" s="187">
        <v>199.36299342385522</v>
      </c>
      <c r="H20" s="187">
        <v>291.83334017051476</v>
      </c>
      <c r="I20" s="187">
        <v>16.607773602967296</v>
      </c>
      <c r="J20" s="187">
        <v>54.00172578411839</v>
      </c>
      <c r="K20" s="1138">
        <v>0</v>
      </c>
      <c r="L20" s="187">
        <v>19524.756821954496</v>
      </c>
      <c r="M20" s="187">
        <v>884.2586563534442</v>
      </c>
      <c r="N20" s="187">
        <v>1445.5652680240876</v>
      </c>
      <c r="O20" s="187">
        <v>2329.8239243775315</v>
      </c>
      <c r="P20" s="973">
        <f t="shared" si="0"/>
        <v>15.370481096509318</v>
      </c>
      <c r="Q20" s="969">
        <f t="shared" si="1"/>
        <v>10.66057478484713</v>
      </c>
      <c r="R20" s="319"/>
      <c r="S20" s="319"/>
      <c r="T20" s="324"/>
      <c r="U20" s="324"/>
    </row>
    <row r="21" spans="1:21" s="170" customFormat="1" ht="18.75" customHeight="1">
      <c r="A21" s="29" t="s">
        <v>28</v>
      </c>
      <c r="B21" s="185">
        <v>10909.133999999995</v>
      </c>
      <c r="C21" s="325">
        <v>21478.522852195867</v>
      </c>
      <c r="D21" s="186">
        <v>15231.316459216656</v>
      </c>
      <c r="E21" s="187">
        <v>3205.090882252131</v>
      </c>
      <c r="F21" s="187">
        <v>453.669443422366</v>
      </c>
      <c r="G21" s="187">
        <v>197.52480658256965</v>
      </c>
      <c r="H21" s="187">
        <v>329.14118114233486</v>
      </c>
      <c r="I21" s="187">
        <v>31.625318135548927</v>
      </c>
      <c r="J21" s="187">
        <v>70.12476884049634</v>
      </c>
      <c r="K21" s="1138">
        <v>0.5493485245177729</v>
      </c>
      <c r="L21" s="187">
        <v>19519.04220811662</v>
      </c>
      <c r="M21" s="187">
        <v>694.9306883571135</v>
      </c>
      <c r="N21" s="187">
        <v>1264.549955722122</v>
      </c>
      <c r="O21" s="187">
        <v>1959.4806440792354</v>
      </c>
      <c r="P21" s="973">
        <f t="shared" si="0"/>
        <v>12.864814734339852</v>
      </c>
      <c r="Q21" s="969">
        <f t="shared" si="1"/>
        <v>9.122976740827905</v>
      </c>
      <c r="R21" s="319"/>
      <c r="S21" s="319"/>
      <c r="T21" s="324"/>
      <c r="U21" s="324"/>
    </row>
    <row r="22" spans="1:21" s="170" customFormat="1" ht="18.75" customHeight="1">
      <c r="A22" s="29" t="s">
        <v>29</v>
      </c>
      <c r="B22" s="185">
        <v>22929.53899999998</v>
      </c>
      <c r="C22" s="325">
        <v>21911.64204900359</v>
      </c>
      <c r="D22" s="186">
        <v>15374.815334635956</v>
      </c>
      <c r="E22" s="187">
        <v>3277.830443952684</v>
      </c>
      <c r="F22" s="187">
        <v>465.6704684148553</v>
      </c>
      <c r="G22" s="187">
        <v>209.92962760103177</v>
      </c>
      <c r="H22" s="187">
        <v>277.4457400415543</v>
      </c>
      <c r="I22" s="187">
        <v>30.8104827867088</v>
      </c>
      <c r="J22" s="187">
        <v>70.95230959505982</v>
      </c>
      <c r="K22" s="1138">
        <v>0.3743388241109721</v>
      </c>
      <c r="L22" s="187">
        <v>19707.828745851966</v>
      </c>
      <c r="M22" s="187">
        <v>958.586044112502</v>
      </c>
      <c r="N22" s="187">
        <v>1245.2272590390908</v>
      </c>
      <c r="O22" s="187">
        <v>2203.8133031515927</v>
      </c>
      <c r="P22" s="973">
        <f t="shared" si="0"/>
        <v>14.333917222322038</v>
      </c>
      <c r="Q22" s="969">
        <f t="shared" si="1"/>
        <v>10.05772775140697</v>
      </c>
      <c r="R22" s="319"/>
      <c r="S22" s="319"/>
      <c r="T22" s="324"/>
      <c r="U22" s="324"/>
    </row>
    <row r="23" spans="1:21" s="170" customFormat="1" ht="18.75" customHeight="1">
      <c r="A23" s="29" t="s">
        <v>30</v>
      </c>
      <c r="B23" s="185">
        <v>13120.336999999994</v>
      </c>
      <c r="C23" s="325">
        <v>22180.09033736457</v>
      </c>
      <c r="D23" s="186">
        <v>15278.109904240027</v>
      </c>
      <c r="E23" s="187">
        <v>3323.1837337714787</v>
      </c>
      <c r="F23" s="204">
        <v>453.9271234674336</v>
      </c>
      <c r="G23" s="187">
        <v>225.4377498077985</v>
      </c>
      <c r="H23" s="187">
        <v>241.38763864576538</v>
      </c>
      <c r="I23" s="187">
        <v>18.345514549918434</v>
      </c>
      <c r="J23" s="187">
        <v>71.25359407053848</v>
      </c>
      <c r="K23" s="1138">
        <v>2.766189110335607</v>
      </c>
      <c r="L23" s="187">
        <v>19614.411447663293</v>
      </c>
      <c r="M23" s="187">
        <v>985.7544436549149</v>
      </c>
      <c r="N23" s="187">
        <v>1579.9244460463703</v>
      </c>
      <c r="O23" s="187">
        <v>2565.6788897012852</v>
      </c>
      <c r="P23" s="973">
        <f t="shared" si="0"/>
        <v>16.79316948092676</v>
      </c>
      <c r="Q23" s="969">
        <f t="shared" si="1"/>
        <v>11.567486203512631</v>
      </c>
      <c r="R23" s="319"/>
      <c r="S23" s="319"/>
      <c r="T23" s="324"/>
      <c r="U23" s="324"/>
    </row>
    <row r="24" spans="1:21" s="170" customFormat="1" ht="18.75" customHeight="1">
      <c r="A24" s="29" t="s">
        <v>31</v>
      </c>
      <c r="B24" s="185">
        <v>12355.45899999998</v>
      </c>
      <c r="C24" s="325">
        <v>21575.137044011637</v>
      </c>
      <c r="D24" s="186">
        <v>15165.159633756524</v>
      </c>
      <c r="E24" s="187">
        <v>3253.6791227262393</v>
      </c>
      <c r="F24" s="187">
        <v>451.5332858131786</v>
      </c>
      <c r="G24" s="187">
        <v>204.6926517798061</v>
      </c>
      <c r="H24" s="187">
        <v>315.3422305071793</v>
      </c>
      <c r="I24" s="187">
        <v>16.649813117694276</v>
      </c>
      <c r="J24" s="187">
        <v>58.937504196862854</v>
      </c>
      <c r="K24" s="1138">
        <v>5.14964680794134</v>
      </c>
      <c r="L24" s="187">
        <v>19471.14388870543</v>
      </c>
      <c r="M24" s="187">
        <v>851.2264025696402</v>
      </c>
      <c r="N24" s="187">
        <v>1252.7667527365866</v>
      </c>
      <c r="O24" s="187">
        <v>2103.993155306227</v>
      </c>
      <c r="P24" s="973">
        <f t="shared" si="0"/>
        <v>13.873860916194339</v>
      </c>
      <c r="Q24" s="969">
        <f t="shared" si="1"/>
        <v>9.751934140739134</v>
      </c>
      <c r="R24" s="319"/>
      <c r="S24" s="319"/>
      <c r="T24" s="324"/>
      <c r="U24" s="324"/>
    </row>
    <row r="25" spans="1:21" s="170" customFormat="1" ht="18.75" customHeight="1" thickBot="1">
      <c r="A25" s="30" t="s">
        <v>32</v>
      </c>
      <c r="B25" s="326">
        <v>25145.482000000015</v>
      </c>
      <c r="C25" s="327">
        <v>21881.29208791194</v>
      </c>
      <c r="D25" s="977">
        <v>15132.690052763086</v>
      </c>
      <c r="E25" s="328">
        <v>3367.8723809443445</v>
      </c>
      <c r="F25" s="328">
        <v>449.1198425493162</v>
      </c>
      <c r="G25" s="328">
        <v>217.11477499881164</v>
      </c>
      <c r="H25" s="328">
        <v>272.57270312018636</v>
      </c>
      <c r="I25" s="328">
        <v>16.343065127962138</v>
      </c>
      <c r="J25" s="328">
        <v>75.04740811888199</v>
      </c>
      <c r="K25" s="1139">
        <v>0.8993928478550004</v>
      </c>
      <c r="L25" s="328">
        <v>19531.659620470447</v>
      </c>
      <c r="M25" s="328">
        <v>1221.0480826469459</v>
      </c>
      <c r="N25" s="328">
        <v>1128.584384794584</v>
      </c>
      <c r="O25" s="328">
        <v>2349.63246744153</v>
      </c>
      <c r="P25" s="974">
        <f t="shared" si="0"/>
        <v>15.526865740652035</v>
      </c>
      <c r="Q25" s="970">
        <f t="shared" si="1"/>
        <v>10.738088308503302</v>
      </c>
      <c r="R25" s="319"/>
      <c r="S25" s="319"/>
      <c r="T25" s="324"/>
      <c r="U25" s="324"/>
    </row>
    <row r="26" ht="6.75" customHeight="1"/>
    <row r="27" spans="1:4" ht="18">
      <c r="A27" s="24"/>
      <c r="B27" s="1032"/>
      <c r="C27" s="55"/>
      <c r="D27" s="431"/>
    </row>
    <row r="28" spans="2:4" ht="18">
      <c r="B28" s="432"/>
      <c r="C28" s="55"/>
      <c r="D28" s="431"/>
    </row>
    <row r="29" spans="2:4" ht="18">
      <c r="B29" s="433"/>
      <c r="C29" s="55"/>
      <c r="D29" s="431"/>
    </row>
    <row r="30" spans="2:4" ht="18">
      <c r="B30" s="433"/>
      <c r="C30" s="55"/>
      <c r="D30" s="431"/>
    </row>
    <row r="31" spans="2:4" ht="18">
      <c r="B31" s="433"/>
      <c r="C31" s="55"/>
      <c r="D31" s="431"/>
    </row>
    <row r="32" spans="2:4" ht="18">
      <c r="B32" s="433"/>
      <c r="C32" s="55"/>
      <c r="D32" s="431"/>
    </row>
    <row r="33" spans="2:4" ht="18">
      <c r="B33" s="433"/>
      <c r="C33" s="55"/>
      <c r="D33" s="431"/>
    </row>
    <row r="34" spans="2:4" ht="18">
      <c r="B34" s="433"/>
      <c r="C34" s="55"/>
      <c r="D34" s="431"/>
    </row>
    <row r="35" spans="2:4" ht="18">
      <c r="B35" s="433"/>
      <c r="C35" s="55"/>
      <c r="D35" s="431"/>
    </row>
    <row r="36" spans="2:4" ht="18">
      <c r="B36" s="433"/>
      <c r="C36" s="55"/>
      <c r="D36" s="431"/>
    </row>
    <row r="37" spans="2:4" ht="18">
      <c r="B37" s="433"/>
      <c r="C37" s="55"/>
      <c r="D37" s="431"/>
    </row>
    <row r="38" spans="2:4" ht="18">
      <c r="B38" s="433"/>
      <c r="C38" s="55"/>
      <c r="D38" s="431"/>
    </row>
    <row r="39" spans="2:4" ht="18">
      <c r="B39" s="433"/>
      <c r="C39" s="55"/>
      <c r="D39" s="431"/>
    </row>
    <row r="40" spans="2:4" ht="18">
      <c r="B40" s="433"/>
      <c r="C40" s="55"/>
      <c r="D40" s="431"/>
    </row>
    <row r="41" spans="2:4" ht="18">
      <c r="B41" s="433"/>
      <c r="C41" s="55"/>
      <c r="D41" s="431"/>
    </row>
    <row r="42" spans="2:4" ht="12.75">
      <c r="B42" s="214"/>
      <c r="C42" s="55"/>
      <c r="D42" s="431"/>
    </row>
    <row r="43" spans="2:4" ht="12.75">
      <c r="B43" s="214"/>
      <c r="C43" s="55"/>
      <c r="D43" s="431"/>
    </row>
    <row r="44" ht="12.75">
      <c r="D44" s="430"/>
    </row>
    <row r="45" ht="12.75">
      <c r="D45" s="430"/>
    </row>
    <row r="46" ht="12.75">
      <c r="D46" s="430"/>
    </row>
    <row r="47" ht="12.75">
      <c r="D47" s="430"/>
    </row>
    <row r="48" ht="12.75">
      <c r="D48" s="430"/>
    </row>
  </sheetData>
  <sheetProtection/>
  <mergeCells count="2">
    <mergeCell ref="D7:O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GridLines="0" zoomScale="8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24.625" style="0" customWidth="1"/>
    <col min="2" max="2" width="15.75390625" style="84" customWidth="1"/>
    <col min="3" max="3" width="9.75390625" style="85" customWidth="1"/>
    <col min="4" max="4" width="8.75390625" style="85" customWidth="1"/>
    <col min="5" max="5" width="9.875" style="85" bestFit="1" customWidth="1"/>
    <col min="6" max="6" width="8.75390625" style="85" customWidth="1"/>
    <col min="7" max="7" width="8.625" style="85" customWidth="1"/>
    <col min="8" max="8" width="13.25390625" style="85" bestFit="1" customWidth="1"/>
    <col min="9" max="9" width="8.875" style="85" customWidth="1"/>
    <col min="10" max="11" width="11.625" style="85" customWidth="1"/>
    <col min="12" max="12" width="9.25390625" style="85" customWidth="1"/>
    <col min="13" max="13" width="8.875" style="85" customWidth="1"/>
    <col min="14" max="14" width="8.25390625" style="85" customWidth="1"/>
    <col min="15" max="15" width="12.125" style="85" customWidth="1"/>
    <col min="16" max="16" width="12.125" style="84" customWidth="1"/>
    <col min="17" max="17" width="16.625" style="84" bestFit="1" customWidth="1"/>
    <col min="18" max="18" width="12.25390625" style="0" hidden="1" customWidth="1"/>
    <col min="19" max="19" width="13.625" style="0" hidden="1" customWidth="1"/>
    <col min="20" max="20" width="10.875" style="0" hidden="1" customWidth="1"/>
    <col min="21" max="21" width="9.875" style="0" hidden="1" customWidth="1"/>
    <col min="22" max="22" width="15.75390625" style="0" hidden="1" customWidth="1"/>
  </cols>
  <sheetData>
    <row r="1" spans="1:17" s="2" customFormat="1" ht="15.75">
      <c r="A1" s="113" t="s">
        <v>250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314" t="s">
        <v>342</v>
      </c>
    </row>
    <row r="2" spans="2:15" s="2" customFormat="1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s="2" customFormat="1" ht="26.25">
      <c r="A3" s="4" t="s">
        <v>117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</row>
    <row r="4" spans="2:17" s="2" customFormat="1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</row>
    <row r="5" spans="1:17" s="2" customFormat="1" ht="20.25" customHeight="1">
      <c r="A5" s="34" t="s">
        <v>352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</row>
    <row r="6" spans="1:18" s="312" customFormat="1" ht="26.25" customHeight="1" thickBot="1">
      <c r="A6" s="307" t="s">
        <v>141</v>
      </c>
      <c r="B6" s="308"/>
      <c r="C6" s="308"/>
      <c r="D6" s="308"/>
      <c r="E6" s="308"/>
      <c r="F6" s="309"/>
      <c r="G6" s="309"/>
      <c r="H6" s="309"/>
      <c r="I6" s="309"/>
      <c r="J6" s="309"/>
      <c r="K6" s="309"/>
      <c r="L6" s="310"/>
      <c r="M6" s="309"/>
      <c r="N6" s="309"/>
      <c r="O6" s="309"/>
      <c r="P6" s="309"/>
      <c r="Q6" s="309"/>
      <c r="R6" s="311"/>
    </row>
    <row r="7" spans="1:17" s="2" customFormat="1" ht="15" customHeight="1">
      <c r="A7" s="1181" t="s">
        <v>17</v>
      </c>
      <c r="B7" s="124" t="s">
        <v>2</v>
      </c>
      <c r="C7" s="386" t="s">
        <v>35</v>
      </c>
      <c r="D7" s="1211" t="s">
        <v>36</v>
      </c>
      <c r="E7" s="1211"/>
      <c r="F7" s="1211"/>
      <c r="G7" s="1211"/>
      <c r="H7" s="1211"/>
      <c r="I7" s="1211"/>
      <c r="J7" s="1211"/>
      <c r="K7" s="1211"/>
      <c r="L7" s="1211"/>
      <c r="M7" s="1211"/>
      <c r="N7" s="1211"/>
      <c r="O7" s="1212"/>
      <c r="P7" s="341" t="s">
        <v>37</v>
      </c>
      <c r="Q7" s="342" t="s">
        <v>37</v>
      </c>
    </row>
    <row r="8" spans="1:17" s="2" customFormat="1" ht="14.25">
      <c r="A8" s="1182"/>
      <c r="B8" s="127" t="s">
        <v>38</v>
      </c>
      <c r="C8" s="389" t="s">
        <v>39</v>
      </c>
      <c r="D8" s="133" t="s">
        <v>40</v>
      </c>
      <c r="E8" s="134" t="s">
        <v>41</v>
      </c>
      <c r="F8" s="134" t="s">
        <v>42</v>
      </c>
      <c r="G8" s="134" t="s">
        <v>43</v>
      </c>
      <c r="H8" s="134" t="s">
        <v>255</v>
      </c>
      <c r="I8" s="49" t="s">
        <v>44</v>
      </c>
      <c r="J8" s="49" t="s">
        <v>251</v>
      </c>
      <c r="K8" s="1134" t="s">
        <v>369</v>
      </c>
      <c r="L8" s="134" t="s">
        <v>46</v>
      </c>
      <c r="M8" s="134" t="s">
        <v>47</v>
      </c>
      <c r="N8" s="134" t="s">
        <v>48</v>
      </c>
      <c r="O8" s="350" t="s">
        <v>90</v>
      </c>
      <c r="P8" s="347" t="s">
        <v>50</v>
      </c>
      <c r="Q8" s="348" t="s">
        <v>50</v>
      </c>
    </row>
    <row r="9" spans="1:17" s="2" customFormat="1" ht="14.25">
      <c r="A9" s="1182"/>
      <c r="B9" s="127" t="s">
        <v>15</v>
      </c>
      <c r="C9" s="389" t="s">
        <v>51</v>
      </c>
      <c r="D9" s="133" t="s">
        <v>52</v>
      </c>
      <c r="E9" s="134" t="s">
        <v>53</v>
      </c>
      <c r="F9" s="134" t="s">
        <v>54</v>
      </c>
      <c r="G9" s="134" t="s">
        <v>55</v>
      </c>
      <c r="H9" s="134" t="s">
        <v>218</v>
      </c>
      <c r="I9" s="49" t="s">
        <v>56</v>
      </c>
      <c r="J9" s="49" t="s">
        <v>57</v>
      </c>
      <c r="K9" s="1134" t="s">
        <v>9</v>
      </c>
      <c r="L9" s="134" t="s">
        <v>58</v>
      </c>
      <c r="M9" s="134" t="s">
        <v>55</v>
      </c>
      <c r="N9" s="134"/>
      <c r="O9" s="350" t="s">
        <v>58</v>
      </c>
      <c r="P9" s="347" t="s">
        <v>59</v>
      </c>
      <c r="Q9" s="348" t="s">
        <v>297</v>
      </c>
    </row>
    <row r="10" spans="1:17" s="2" customFormat="1" ht="15" thickBot="1">
      <c r="A10" s="1183"/>
      <c r="B10" s="127" t="s">
        <v>60</v>
      </c>
      <c r="C10" s="389" t="s">
        <v>33</v>
      </c>
      <c r="D10" s="133"/>
      <c r="E10" s="139"/>
      <c r="F10" s="139"/>
      <c r="G10" s="139"/>
      <c r="H10" s="139"/>
      <c r="I10" s="52"/>
      <c r="J10" s="52" t="s">
        <v>61</v>
      </c>
      <c r="K10" s="1135"/>
      <c r="L10" s="139" t="s">
        <v>53</v>
      </c>
      <c r="M10" s="139"/>
      <c r="N10" s="139"/>
      <c r="O10" s="350" t="s">
        <v>53</v>
      </c>
      <c r="P10" s="347" t="s">
        <v>62</v>
      </c>
      <c r="Q10" s="348" t="s">
        <v>62</v>
      </c>
    </row>
    <row r="11" spans="1:22" s="320" customFormat="1" ht="18.75" customHeight="1" thickBot="1">
      <c r="A11" s="315" t="s">
        <v>18</v>
      </c>
      <c r="B11" s="316">
        <v>146362.15899999934</v>
      </c>
      <c r="C11" s="317">
        <v>25028.76366424772</v>
      </c>
      <c r="D11" s="975">
        <v>16983.41316373553</v>
      </c>
      <c r="E11" s="318">
        <v>4105.050719883569</v>
      </c>
      <c r="F11" s="318">
        <v>538.5213372216905</v>
      </c>
      <c r="G11" s="318">
        <v>292.67432153234057</v>
      </c>
      <c r="H11" s="318">
        <v>424.3851405380494</v>
      </c>
      <c r="I11" s="318">
        <v>28.659648860012677</v>
      </c>
      <c r="J11" s="318">
        <v>63.60766548954803</v>
      </c>
      <c r="K11" s="1136">
        <v>0.813268612688342</v>
      </c>
      <c r="L11" s="318">
        <v>22437.125265873434</v>
      </c>
      <c r="M11" s="318">
        <v>1196.8474930964476</v>
      </c>
      <c r="N11" s="318">
        <v>1394.7909052776479</v>
      </c>
      <c r="O11" s="318">
        <v>2591.6383983740952</v>
      </c>
      <c r="P11" s="971">
        <f>+O11/D11*100</f>
        <v>15.259820704992258</v>
      </c>
      <c r="Q11" s="967">
        <f>+O11/C11*100</f>
        <v>10.35464009784916</v>
      </c>
      <c r="R11" s="319">
        <f>+'7a-ped'!D11</f>
        <v>21443.118999998915</v>
      </c>
      <c r="S11" s="319">
        <f aca="true" t="shared" si="0" ref="S11:S25">+B11*F11*12/1000</f>
        <v>945829.747</v>
      </c>
      <c r="T11" s="319">
        <f aca="true" t="shared" si="1" ref="T11:T25">+S11/R11/12*1000</f>
        <v>3675.73138885893</v>
      </c>
      <c r="U11" s="319"/>
      <c r="V11" s="320">
        <f>+N11*B11*12/1000</f>
        <v>2449735.2990000015</v>
      </c>
    </row>
    <row r="12" spans="1:22" s="170" customFormat="1" ht="18.75" customHeight="1">
      <c r="A12" s="27" t="s">
        <v>19</v>
      </c>
      <c r="B12" s="321">
        <v>14797.816000000008</v>
      </c>
      <c r="C12" s="322">
        <v>24862.57187096619</v>
      </c>
      <c r="D12" s="976">
        <v>17082.276623343154</v>
      </c>
      <c r="E12" s="323">
        <v>4089.3665265649074</v>
      </c>
      <c r="F12" s="323">
        <v>484.0673842230048</v>
      </c>
      <c r="G12" s="323">
        <v>285.80314937465545</v>
      </c>
      <c r="H12" s="323">
        <v>385.7659524441534</v>
      </c>
      <c r="I12" s="323">
        <v>56.650110845186006</v>
      </c>
      <c r="J12" s="323">
        <v>44.338845903566636</v>
      </c>
      <c r="K12" s="1137">
        <v>0.4782124605414743</v>
      </c>
      <c r="L12" s="323">
        <v>22428.746805159175</v>
      </c>
      <c r="M12" s="323">
        <v>1435.3556632951784</v>
      </c>
      <c r="N12" s="323">
        <v>998.4694025118287</v>
      </c>
      <c r="O12" s="323">
        <v>2433.825065807007</v>
      </c>
      <c r="P12" s="972">
        <f aca="true" t="shared" si="2" ref="P12:P25">+O12/D12*100</f>
        <v>14.247662179180223</v>
      </c>
      <c r="Q12" s="968">
        <f aca="true" t="shared" si="3" ref="Q12:Q25">+O12/C12*100</f>
        <v>9.789112238421156</v>
      </c>
      <c r="R12" s="319">
        <f>+'7a-ped'!D12</f>
        <v>2006.1929999999975</v>
      </c>
      <c r="S12" s="319">
        <f t="shared" si="0"/>
        <v>85957.68099999998</v>
      </c>
      <c r="T12" s="319">
        <f t="shared" si="1"/>
        <v>3570.5139452352496</v>
      </c>
      <c r="U12" s="319"/>
      <c r="V12" s="170">
        <f aca="true" t="shared" si="4" ref="V12:V25">+N12*B12*12/1000</f>
        <v>177301.99799999985</v>
      </c>
    </row>
    <row r="13" spans="1:22" s="170" customFormat="1" ht="18.75" customHeight="1">
      <c r="A13" s="28" t="s">
        <v>20</v>
      </c>
      <c r="B13" s="185">
        <v>15926.775999999998</v>
      </c>
      <c r="C13" s="325">
        <v>25293.465110787896</v>
      </c>
      <c r="D13" s="186">
        <v>17043.219601799297</v>
      </c>
      <c r="E13" s="187">
        <v>4063.7023358232395</v>
      </c>
      <c r="F13" s="187">
        <v>585.1190054618282</v>
      </c>
      <c r="G13" s="187">
        <v>284.18378061364484</v>
      </c>
      <c r="H13" s="187">
        <v>524.890008080313</v>
      </c>
      <c r="I13" s="187">
        <v>50.2433815439693</v>
      </c>
      <c r="J13" s="187">
        <v>70.85042928127248</v>
      </c>
      <c r="K13" s="1138">
        <v>0.31472680555897403</v>
      </c>
      <c r="L13" s="187">
        <v>22622.523269409117</v>
      </c>
      <c r="M13" s="187">
        <v>1294.618744559479</v>
      </c>
      <c r="N13" s="187">
        <v>1376.3230968192604</v>
      </c>
      <c r="O13" s="187">
        <v>2670.9418413787394</v>
      </c>
      <c r="P13" s="973">
        <f t="shared" si="2"/>
        <v>15.671580275224295</v>
      </c>
      <c r="Q13" s="969">
        <f t="shared" si="3"/>
        <v>10.559809933829738</v>
      </c>
      <c r="R13" s="319">
        <f>+'7a-ped'!D13</f>
        <v>2537.2309999999798</v>
      </c>
      <c r="S13" s="319">
        <f t="shared" si="0"/>
        <v>111828.71199999977</v>
      </c>
      <c r="T13" s="319">
        <f t="shared" si="1"/>
        <v>3672.925064108624</v>
      </c>
      <c r="U13" s="319"/>
      <c r="V13" s="170">
        <f t="shared" si="4"/>
        <v>263044.67600000004</v>
      </c>
    </row>
    <row r="14" spans="1:22" s="170" customFormat="1" ht="18.75" customHeight="1">
      <c r="A14" s="29" t="s">
        <v>21</v>
      </c>
      <c r="B14" s="185">
        <v>9474.054000000002</v>
      </c>
      <c r="C14" s="325">
        <v>25039.76279144422</v>
      </c>
      <c r="D14" s="186">
        <v>17005.58995125002</v>
      </c>
      <c r="E14" s="187">
        <v>4244.343349038681</v>
      </c>
      <c r="F14" s="187">
        <v>508.6937439875269</v>
      </c>
      <c r="G14" s="187">
        <v>271.7098456479135</v>
      </c>
      <c r="H14" s="187">
        <v>438.68281378453884</v>
      </c>
      <c r="I14" s="187">
        <v>19.327391420821534</v>
      </c>
      <c r="J14" s="187">
        <v>68.10946507165778</v>
      </c>
      <c r="K14" s="1138">
        <v>1.5494335019271228</v>
      </c>
      <c r="L14" s="187">
        <v>22558.00599370309</v>
      </c>
      <c r="M14" s="187">
        <v>1149.3238269488434</v>
      </c>
      <c r="N14" s="187">
        <v>1332.4329707922996</v>
      </c>
      <c r="O14" s="187">
        <v>2481.756797741143</v>
      </c>
      <c r="P14" s="973">
        <f t="shared" si="2"/>
        <v>14.593770665149542</v>
      </c>
      <c r="Q14" s="969">
        <f t="shared" si="3"/>
        <v>9.91126321128381</v>
      </c>
      <c r="R14" s="319">
        <f>+'7a-ped'!D14</f>
        <v>1365.676999999996</v>
      </c>
      <c r="S14" s="319">
        <f t="shared" si="0"/>
        <v>57832.70400000007</v>
      </c>
      <c r="T14" s="319">
        <f t="shared" si="1"/>
        <v>3528.939859132152</v>
      </c>
      <c r="U14" s="319"/>
      <c r="V14" s="170">
        <f t="shared" si="4"/>
        <v>151482.50300000006</v>
      </c>
    </row>
    <row r="15" spans="1:22" s="170" customFormat="1" ht="18.75" customHeight="1">
      <c r="A15" s="29" t="s">
        <v>22</v>
      </c>
      <c r="B15" s="185">
        <v>8037.0499999999865</v>
      </c>
      <c r="C15" s="325">
        <v>24844.09305445827</v>
      </c>
      <c r="D15" s="186">
        <v>17110.995659684446</v>
      </c>
      <c r="E15" s="187">
        <v>3907.0393054665674</v>
      </c>
      <c r="F15" s="187">
        <v>469.13846913150206</v>
      </c>
      <c r="G15" s="187">
        <v>285.44958452832026</v>
      </c>
      <c r="H15" s="187">
        <v>386.1570580416118</v>
      </c>
      <c r="I15" s="187">
        <v>25.01874651354253</v>
      </c>
      <c r="J15" s="187">
        <v>74.93447015177637</v>
      </c>
      <c r="K15" s="1138">
        <v>0</v>
      </c>
      <c r="L15" s="187">
        <v>22258.733293517762</v>
      </c>
      <c r="M15" s="187">
        <v>1270.579555516847</v>
      </c>
      <c r="N15" s="187">
        <v>1314.7802054236352</v>
      </c>
      <c r="O15" s="187">
        <v>2585.359760940482</v>
      </c>
      <c r="P15" s="973">
        <f t="shared" si="2"/>
        <v>15.109347301349032</v>
      </c>
      <c r="Q15" s="969">
        <f t="shared" si="3"/>
        <v>10.406335845198178</v>
      </c>
      <c r="R15" s="319">
        <f>+'7a-ped'!D15</f>
        <v>1065.4279999999999</v>
      </c>
      <c r="S15" s="319">
        <f t="shared" si="0"/>
        <v>45245.871999999996</v>
      </c>
      <c r="T15" s="319">
        <f t="shared" si="1"/>
        <v>3538.9433479628224</v>
      </c>
      <c r="U15" s="319"/>
      <c r="V15" s="170">
        <f t="shared" si="4"/>
        <v>126803.45100000012</v>
      </c>
    </row>
    <row r="16" spans="1:22" s="170" customFormat="1" ht="18.75" customHeight="1">
      <c r="A16" s="29" t="s">
        <v>23</v>
      </c>
      <c r="B16" s="185">
        <v>4328.079999999997</v>
      </c>
      <c r="C16" s="325">
        <v>25136.11122021774</v>
      </c>
      <c r="D16" s="186">
        <v>16940.33451322526</v>
      </c>
      <c r="E16" s="187">
        <v>3875.173421779019</v>
      </c>
      <c r="F16" s="187">
        <v>560.8154770706643</v>
      </c>
      <c r="G16" s="187">
        <v>300.28734835462063</v>
      </c>
      <c r="H16" s="187">
        <v>555.2862932293302</v>
      </c>
      <c r="I16" s="187">
        <v>14.422157168998732</v>
      </c>
      <c r="J16" s="187">
        <v>74.3348282225221</v>
      </c>
      <c r="K16" s="1138">
        <v>0</v>
      </c>
      <c r="L16" s="187">
        <v>22320.654039050423</v>
      </c>
      <c r="M16" s="187">
        <v>1036.2773831968611</v>
      </c>
      <c r="N16" s="187">
        <v>1779.1797979704652</v>
      </c>
      <c r="O16" s="187">
        <v>2815.457181167327</v>
      </c>
      <c r="P16" s="973">
        <f t="shared" si="2"/>
        <v>16.619844070784488</v>
      </c>
      <c r="Q16" s="969">
        <f t="shared" si="3"/>
        <v>11.200846290426854</v>
      </c>
      <c r="R16" s="319">
        <f>+'7a-ped'!D16</f>
        <v>647.4110000000001</v>
      </c>
      <c r="S16" s="319">
        <f t="shared" si="0"/>
        <v>29127.05099999999</v>
      </c>
      <c r="T16" s="319">
        <f t="shared" si="1"/>
        <v>3749.170542360261</v>
      </c>
      <c r="U16" s="319"/>
      <c r="V16" s="170">
        <f t="shared" si="4"/>
        <v>92405.19000000006</v>
      </c>
    </row>
    <row r="17" spans="1:22" s="170" customFormat="1" ht="18.75" customHeight="1">
      <c r="A17" s="29" t="s">
        <v>24</v>
      </c>
      <c r="B17" s="185">
        <v>11959.581000000006</v>
      </c>
      <c r="C17" s="325">
        <v>25667.68918716024</v>
      </c>
      <c r="D17" s="186">
        <v>16653.242276352863</v>
      </c>
      <c r="E17" s="187">
        <v>4242.402632388767</v>
      </c>
      <c r="F17" s="187">
        <v>555.745305792904</v>
      </c>
      <c r="G17" s="187">
        <v>321.7453576899274</v>
      </c>
      <c r="H17" s="187">
        <v>440.139123603076</v>
      </c>
      <c r="I17" s="187">
        <v>27.86348312146833</v>
      </c>
      <c r="J17" s="187">
        <v>70.45107460983232</v>
      </c>
      <c r="K17" s="1138">
        <v>2.204418086776339</v>
      </c>
      <c r="L17" s="187">
        <v>22313.793671645613</v>
      </c>
      <c r="M17" s="187">
        <v>1313.1181254036715</v>
      </c>
      <c r="N17" s="187">
        <v>2040.7773901109083</v>
      </c>
      <c r="O17" s="187">
        <v>3353.89551551458</v>
      </c>
      <c r="P17" s="973">
        <f t="shared" si="2"/>
        <v>20.139594799968876</v>
      </c>
      <c r="Q17" s="969">
        <f t="shared" si="3"/>
        <v>13.066604831697514</v>
      </c>
      <c r="R17" s="319">
        <f>+'7a-ped'!D17</f>
        <v>1723.9860000000008</v>
      </c>
      <c r="S17" s="319">
        <f t="shared" si="0"/>
        <v>79757.77200000008</v>
      </c>
      <c r="T17" s="319">
        <f t="shared" si="1"/>
        <v>3855.2987089222324</v>
      </c>
      <c r="U17" s="319"/>
      <c r="V17" s="170">
        <f t="shared" si="4"/>
        <v>292882.1100000002</v>
      </c>
    </row>
    <row r="18" spans="1:22" s="170" customFormat="1" ht="18.75" customHeight="1">
      <c r="A18" s="29" t="s">
        <v>25</v>
      </c>
      <c r="B18" s="185">
        <v>6234.897000000002</v>
      </c>
      <c r="C18" s="325">
        <v>25304.90706849956</v>
      </c>
      <c r="D18" s="186">
        <v>16998.33143461177</v>
      </c>
      <c r="E18" s="187">
        <v>4101.293066001461</v>
      </c>
      <c r="F18" s="187">
        <v>495.9781479416043</v>
      </c>
      <c r="G18" s="187">
        <v>281.6310624965683</v>
      </c>
      <c r="H18" s="187">
        <v>394.3267627356147</v>
      </c>
      <c r="I18" s="187">
        <v>23.479551199215198</v>
      </c>
      <c r="J18" s="187">
        <v>71.39479075061968</v>
      </c>
      <c r="K18" s="1138">
        <v>0</v>
      </c>
      <c r="L18" s="187">
        <v>22366.43481573685</v>
      </c>
      <c r="M18" s="187">
        <v>1392.557246735592</v>
      </c>
      <c r="N18" s="187">
        <v>1545.9150060270986</v>
      </c>
      <c r="O18" s="187">
        <v>2938.4722527626905</v>
      </c>
      <c r="P18" s="973">
        <f t="shared" si="2"/>
        <v>17.286827616382475</v>
      </c>
      <c r="Q18" s="969">
        <f t="shared" si="3"/>
        <v>11.612262573454</v>
      </c>
      <c r="R18" s="319">
        <f>+'7a-ped'!D18</f>
        <v>889.7600000000002</v>
      </c>
      <c r="S18" s="319">
        <f t="shared" si="0"/>
        <v>37108.47199999999</v>
      </c>
      <c r="T18" s="319">
        <f t="shared" si="1"/>
        <v>3475.51324701792</v>
      </c>
      <c r="U18" s="319"/>
      <c r="V18" s="170">
        <f t="shared" si="4"/>
        <v>115663.45000000008</v>
      </c>
    </row>
    <row r="19" spans="1:22" s="170" customFormat="1" ht="18.75" customHeight="1">
      <c r="A19" s="29" t="s">
        <v>26</v>
      </c>
      <c r="B19" s="185">
        <v>8405.99</v>
      </c>
      <c r="C19" s="325">
        <v>24494.72931405661</v>
      </c>
      <c r="D19" s="186">
        <v>16749.40058616929</v>
      </c>
      <c r="E19" s="187">
        <v>4226.310553545745</v>
      </c>
      <c r="F19" s="187">
        <v>555.7955497607464</v>
      </c>
      <c r="G19" s="187">
        <v>288.41717830578733</v>
      </c>
      <c r="H19" s="187">
        <v>429.53398905621685</v>
      </c>
      <c r="I19" s="187">
        <v>24.65231142712913</v>
      </c>
      <c r="J19" s="187">
        <v>62.77225129540566</v>
      </c>
      <c r="K19" s="1138">
        <v>0</v>
      </c>
      <c r="L19" s="187">
        <v>22336.882419560323</v>
      </c>
      <c r="M19" s="187">
        <v>821.3142750982727</v>
      </c>
      <c r="N19" s="187">
        <v>1336.532619397994</v>
      </c>
      <c r="O19" s="187">
        <v>2157.8468944962665</v>
      </c>
      <c r="P19" s="973">
        <f t="shared" si="2"/>
        <v>12.883129061216044</v>
      </c>
      <c r="Q19" s="969">
        <f t="shared" si="3"/>
        <v>8.809433518654803</v>
      </c>
      <c r="R19" s="319">
        <f>+'7a-ped'!D19</f>
        <v>1332.1439999999966</v>
      </c>
      <c r="S19" s="319">
        <f t="shared" si="0"/>
        <v>56064.14200000004</v>
      </c>
      <c r="T19" s="319">
        <f t="shared" si="1"/>
        <v>3507.1372414193575</v>
      </c>
      <c r="U19" s="319"/>
      <c r="V19" s="170">
        <f t="shared" si="4"/>
        <v>134818.5580000001</v>
      </c>
    </row>
    <row r="20" spans="1:22" s="170" customFormat="1" ht="18.75" customHeight="1">
      <c r="A20" s="29" t="s">
        <v>27</v>
      </c>
      <c r="B20" s="185">
        <v>7699.105000000004</v>
      </c>
      <c r="C20" s="325">
        <v>24885.59189672046</v>
      </c>
      <c r="D20" s="186">
        <v>16876.385079824213</v>
      </c>
      <c r="E20" s="187">
        <v>4123.979551302825</v>
      </c>
      <c r="F20" s="187">
        <v>569.3130456938391</v>
      </c>
      <c r="G20" s="187">
        <v>278.75470590412766</v>
      </c>
      <c r="H20" s="187">
        <v>413.0226175639893</v>
      </c>
      <c r="I20" s="187">
        <v>16.422547382671958</v>
      </c>
      <c r="J20" s="187">
        <v>49.0681167919301</v>
      </c>
      <c r="K20" s="1138">
        <v>0</v>
      </c>
      <c r="L20" s="187">
        <v>22326.945664463597</v>
      </c>
      <c r="M20" s="187">
        <v>1024.7795577104955</v>
      </c>
      <c r="N20" s="187">
        <v>1533.866674546369</v>
      </c>
      <c r="O20" s="187">
        <v>2558.6462322568646</v>
      </c>
      <c r="P20" s="973">
        <f t="shared" si="2"/>
        <v>15.161103637743706</v>
      </c>
      <c r="Q20" s="969">
        <f t="shared" si="3"/>
        <v>10.2816370326882</v>
      </c>
      <c r="R20" s="319">
        <f>+'7a-ped'!D20</f>
        <v>1224.5650000000032</v>
      </c>
      <c r="S20" s="319">
        <f t="shared" si="0"/>
        <v>52598.411</v>
      </c>
      <c r="T20" s="319">
        <f t="shared" si="1"/>
        <v>3579.3942474810688</v>
      </c>
      <c r="U20" s="319"/>
      <c r="V20" s="170">
        <f t="shared" si="4"/>
        <v>141712.80699999994</v>
      </c>
    </row>
    <row r="21" spans="1:22" s="170" customFormat="1" ht="18.75" customHeight="1">
      <c r="A21" s="29" t="s">
        <v>28</v>
      </c>
      <c r="B21" s="185">
        <v>7644.9850000000015</v>
      </c>
      <c r="C21" s="325">
        <v>24545.88221341614</v>
      </c>
      <c r="D21" s="186">
        <v>17025.673715078137</v>
      </c>
      <c r="E21" s="187">
        <v>3974.9882439272237</v>
      </c>
      <c r="F21" s="187">
        <v>553.7417775618056</v>
      </c>
      <c r="G21" s="187">
        <v>279.51661557652926</v>
      </c>
      <c r="H21" s="187">
        <v>469.67328909082244</v>
      </c>
      <c r="I21" s="187">
        <v>32.22140614620781</v>
      </c>
      <c r="J21" s="187">
        <v>66.36606655648549</v>
      </c>
      <c r="K21" s="1138">
        <v>0.7839016906725998</v>
      </c>
      <c r="L21" s="187">
        <v>22402.965015627888</v>
      </c>
      <c r="M21" s="187">
        <v>817.8467104033996</v>
      </c>
      <c r="N21" s="187">
        <v>1325.070487384868</v>
      </c>
      <c r="O21" s="187">
        <v>2142.917197788268</v>
      </c>
      <c r="P21" s="973">
        <f t="shared" si="2"/>
        <v>12.586387086053898</v>
      </c>
      <c r="Q21" s="969">
        <f t="shared" si="3"/>
        <v>8.730251286780009</v>
      </c>
      <c r="R21" s="319">
        <f>+'7a-ped'!D21</f>
        <v>1165.2730000000038</v>
      </c>
      <c r="S21" s="319">
        <f t="shared" si="0"/>
        <v>50800.1710000001</v>
      </c>
      <c r="T21" s="319">
        <f t="shared" si="1"/>
        <v>3632.923429388073</v>
      </c>
      <c r="U21" s="319"/>
      <c r="V21" s="170">
        <f t="shared" si="4"/>
        <v>121561.72800000009</v>
      </c>
    </row>
    <row r="22" spans="1:22" s="170" customFormat="1" ht="18.75" customHeight="1">
      <c r="A22" s="29" t="s">
        <v>29</v>
      </c>
      <c r="B22" s="185">
        <v>16193.444999999994</v>
      </c>
      <c r="C22" s="325">
        <v>24960.97775468208</v>
      </c>
      <c r="D22" s="186">
        <v>17137.40081248925</v>
      </c>
      <c r="E22" s="187">
        <v>4043.0527959512874</v>
      </c>
      <c r="F22" s="187">
        <v>554.2742655026988</v>
      </c>
      <c r="G22" s="187">
        <v>294.39656498869334</v>
      </c>
      <c r="H22" s="187">
        <v>392.85667235518304</v>
      </c>
      <c r="I22" s="187">
        <v>30.267061764806712</v>
      </c>
      <c r="J22" s="187">
        <v>60.40217713607778</v>
      </c>
      <c r="K22" s="1138">
        <v>0.3956333359990211</v>
      </c>
      <c r="L22" s="187">
        <v>22513.045983524</v>
      </c>
      <c r="M22" s="187">
        <v>1098.7598634303376</v>
      </c>
      <c r="N22" s="187">
        <v>1349.1719077276834</v>
      </c>
      <c r="O22" s="187">
        <v>2447.931771158021</v>
      </c>
      <c r="P22" s="973">
        <f t="shared" si="2"/>
        <v>14.284148442009</v>
      </c>
      <c r="Q22" s="969">
        <f t="shared" si="3"/>
        <v>9.807034785321452</v>
      </c>
      <c r="R22" s="319">
        <f>+'7a-ped'!D22</f>
        <v>2415.210000000001</v>
      </c>
      <c r="S22" s="319">
        <f t="shared" si="0"/>
        <v>107707.31800000016</v>
      </c>
      <c r="T22" s="319">
        <f t="shared" si="1"/>
        <v>3716.2854713806846</v>
      </c>
      <c r="U22" s="319"/>
      <c r="V22" s="170">
        <f t="shared" si="4"/>
        <v>262172.8929999997</v>
      </c>
    </row>
    <row r="23" spans="1:22" s="170" customFormat="1" ht="18.75" customHeight="1">
      <c r="A23" s="29" t="s">
        <v>30</v>
      </c>
      <c r="B23" s="185">
        <v>9393.361000000004</v>
      </c>
      <c r="C23" s="325">
        <v>25155.971737201755</v>
      </c>
      <c r="D23" s="186">
        <v>17029.31426781105</v>
      </c>
      <c r="E23" s="187">
        <v>4085.6030569533805</v>
      </c>
      <c r="F23" s="457">
        <v>547.7196074972529</v>
      </c>
      <c r="G23" s="187">
        <v>313.24014375685124</v>
      </c>
      <c r="H23" s="187">
        <v>337.1622965056557</v>
      </c>
      <c r="I23" s="187">
        <v>18.686717494763933</v>
      </c>
      <c r="J23" s="187">
        <v>66.55456799044913</v>
      </c>
      <c r="K23" s="1138">
        <v>3.863721764055838</v>
      </c>
      <c r="L23" s="187">
        <v>22402.144379773457</v>
      </c>
      <c r="M23" s="187">
        <v>1116.925285493304</v>
      </c>
      <c r="N23" s="187">
        <v>1636.9020719349876</v>
      </c>
      <c r="O23" s="187">
        <v>2753.827357428291</v>
      </c>
      <c r="P23" s="973">
        <f t="shared" si="2"/>
        <v>16.171099517692255</v>
      </c>
      <c r="Q23" s="969">
        <f t="shared" si="3"/>
        <v>10.947012447767266</v>
      </c>
      <c r="R23" s="319">
        <f>+'7a-ped'!D23</f>
        <v>1371.369999999998</v>
      </c>
      <c r="S23" s="319">
        <f t="shared" si="0"/>
        <v>61739.136000000064</v>
      </c>
      <c r="T23" s="319">
        <f t="shared" si="1"/>
        <v>3751.6702275826456</v>
      </c>
      <c r="U23" s="319"/>
      <c r="V23" s="170">
        <f t="shared" si="4"/>
        <v>184512.14499999976</v>
      </c>
    </row>
    <row r="24" spans="1:22" s="170" customFormat="1" ht="18.75" customHeight="1">
      <c r="A24" s="29" t="s">
        <v>31</v>
      </c>
      <c r="B24" s="185">
        <v>8620.368</v>
      </c>
      <c r="C24" s="325">
        <v>24733.269643090243</v>
      </c>
      <c r="D24" s="186">
        <v>17005.00016356612</v>
      </c>
      <c r="E24" s="187">
        <v>4062.0785852761765</v>
      </c>
      <c r="F24" s="187">
        <v>548.7983807651834</v>
      </c>
      <c r="G24" s="187">
        <v>289.40804305956937</v>
      </c>
      <c r="H24" s="187">
        <v>451.97583212224777</v>
      </c>
      <c r="I24" s="187">
        <v>11.854743324182909</v>
      </c>
      <c r="J24" s="187">
        <v>48.44783501895353</v>
      </c>
      <c r="K24" s="1138">
        <v>1.050138849447417</v>
      </c>
      <c r="L24" s="187">
        <v>22418.613721981885</v>
      </c>
      <c r="M24" s="187">
        <v>1001.3898865261124</v>
      </c>
      <c r="N24" s="187">
        <v>1313.2660345822806</v>
      </c>
      <c r="O24" s="187">
        <v>2314.6559211083927</v>
      </c>
      <c r="P24" s="973">
        <f t="shared" si="2"/>
        <v>13.61161951687383</v>
      </c>
      <c r="Q24" s="969">
        <f t="shared" si="3"/>
        <v>9.358471219170331</v>
      </c>
      <c r="R24" s="319">
        <f>+'7a-ped'!D24</f>
        <v>1250.3809999999976</v>
      </c>
      <c r="S24" s="319">
        <f t="shared" si="0"/>
        <v>56770.12800000003</v>
      </c>
      <c r="T24" s="319">
        <f t="shared" si="1"/>
        <v>3783.521982499744</v>
      </c>
      <c r="U24" s="319"/>
      <c r="V24" s="170">
        <f t="shared" si="4"/>
        <v>135850.03799999983</v>
      </c>
    </row>
    <row r="25" spans="1:22" s="170" customFormat="1" ht="18.75" customHeight="1" thickBot="1">
      <c r="A25" s="30" t="s">
        <v>32</v>
      </c>
      <c r="B25" s="326">
        <v>17646.650999999998</v>
      </c>
      <c r="C25" s="327">
        <v>25115.401410537655</v>
      </c>
      <c r="D25" s="977">
        <v>16969.153457691973</v>
      </c>
      <c r="E25" s="328">
        <v>4214.104884074979</v>
      </c>
      <c r="F25" s="328">
        <v>535.0031997572805</v>
      </c>
      <c r="G25" s="328">
        <v>305.8465456136694</v>
      </c>
      <c r="H25" s="328">
        <v>388.400722607366</v>
      </c>
      <c r="I25" s="328">
        <v>15.985554426162782</v>
      </c>
      <c r="J25" s="328">
        <v>69.95787283755242</v>
      </c>
      <c r="K25" s="1139">
        <v>0.46206123379066855</v>
      </c>
      <c r="L25" s="328">
        <v>22498.914298242777</v>
      </c>
      <c r="M25" s="328">
        <v>1438.1532743332784</v>
      </c>
      <c r="N25" s="328">
        <v>1178.3338379616603</v>
      </c>
      <c r="O25" s="328">
        <v>2616.4871122949385</v>
      </c>
      <c r="P25" s="974">
        <f t="shared" si="2"/>
        <v>15.419078617082734</v>
      </c>
      <c r="Q25" s="970">
        <f t="shared" si="3"/>
        <v>10.417859024133058</v>
      </c>
      <c r="R25" s="319">
        <f>+'7a-ped'!D25</f>
        <v>2448.489999999998</v>
      </c>
      <c r="S25" s="319">
        <f t="shared" si="0"/>
        <v>113292.17700000016</v>
      </c>
      <c r="T25" s="319">
        <f t="shared" si="1"/>
        <v>3855.8518719700796</v>
      </c>
      <c r="U25" s="319"/>
      <c r="V25" s="170">
        <f t="shared" si="4"/>
        <v>249523.75199999957</v>
      </c>
    </row>
    <row r="26" spans="20:22" ht="19.5" customHeight="1">
      <c r="T26" s="319"/>
      <c r="V26" s="170">
        <f>SUM(V12:V25)</f>
        <v>2449735.2989999996</v>
      </c>
    </row>
    <row r="27" spans="1:22" ht="15.75">
      <c r="A27" s="24"/>
      <c r="V27" s="170">
        <f>+V26/B11/12*1000</f>
        <v>1394.7909052776467</v>
      </c>
    </row>
  </sheetData>
  <sheetProtection/>
  <mergeCells count="2">
    <mergeCell ref="D7:O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Your User Name</cp:lastModifiedBy>
  <cp:lastPrinted>2012-04-19T10:19:56Z</cp:lastPrinted>
  <dcterms:created xsi:type="dcterms:W3CDTF">2005-02-01T09:25:47Z</dcterms:created>
  <dcterms:modified xsi:type="dcterms:W3CDTF">2012-04-19T10:20:26Z</dcterms:modified>
  <cp:category/>
  <cp:version/>
  <cp:contentType/>
  <cp:contentStatus/>
</cp:coreProperties>
</file>