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Š" sheetId="1" r:id="rId1"/>
    <sheet name="ZŠ" sheetId="2" r:id="rId2"/>
    <sheet name="SŠ celkem obě formy" sheetId="3" r:id="rId3"/>
    <sheet name="G obě formy" sheetId="4" r:id="rId4"/>
    <sheet name="SOŠ obě formy" sheetId="5" r:id="rId5"/>
    <sheet name="SOU obě formy" sheetId="6" r:id="rId6"/>
    <sheet name="Nástavbové studium " sheetId="7" r:id="rId7"/>
    <sheet name="Š.pro žáky se spec..vzděl.potř." sheetId="8" r:id="rId8"/>
    <sheet name="VOŠ obě formy" sheetId="9" r:id="rId9"/>
  </sheets>
  <definedNames>
    <definedName name="_xlnm.Print_Area" localSheetId="3">'G obě formy'!$A$1:$R$37</definedName>
    <definedName name="_xlnm.Print_Area" localSheetId="6">'Nástavbové studium '!$A$1:$R$33</definedName>
    <definedName name="_xlnm.Print_Area" localSheetId="4">'SOŠ obě formy'!$A$1:$R$68</definedName>
    <definedName name="_xlnm.Print_Area" localSheetId="5">'SOU obě formy'!$A$1:$R$57</definedName>
    <definedName name="_xlnm.Print_Area" localSheetId="2">'SŠ celkem obě formy'!$A$1:$R$58</definedName>
    <definedName name="_xlnm.Print_Area" localSheetId="7">'Š.pro žáky se spec..vzděl.potř.'!$A$1:$R$28</definedName>
    <definedName name="_xlnm.Print_Area" localSheetId="8">'VOŠ obě formy'!$A$1:$R$32</definedName>
    <definedName name="_xlnm.Print_Area" localSheetId="1">'ZŠ'!$A$1:$R$36</definedName>
  </definedNames>
  <calcPr fullCalcOnLoad="1"/>
</workbook>
</file>

<file path=xl/sharedStrings.xml><?xml version="1.0" encoding="utf-8"?>
<sst xmlns="http://schemas.openxmlformats.org/spreadsheetml/2006/main" count="766" uniqueCount="263">
  <si>
    <t>2000/01</t>
  </si>
  <si>
    <t>2001/02</t>
  </si>
  <si>
    <t>2002/03</t>
  </si>
  <si>
    <t>2003/04</t>
  </si>
  <si>
    <t>2005/06</t>
  </si>
  <si>
    <t>2006/07</t>
  </si>
  <si>
    <t>2007/08</t>
  </si>
  <si>
    <t>2008/09</t>
  </si>
  <si>
    <t>2004/05</t>
  </si>
  <si>
    <t>skutečnost</t>
  </si>
  <si>
    <t>výhled</t>
  </si>
  <si>
    <t>Děti ve věku 2 roky</t>
  </si>
  <si>
    <t xml:space="preserve">                  3 roky           </t>
  </si>
  <si>
    <t xml:space="preserve">                  4 roky</t>
  </si>
  <si>
    <t xml:space="preserve">                  5 let</t>
  </si>
  <si>
    <t xml:space="preserve">                  6 let</t>
  </si>
  <si>
    <t>Děti celkem</t>
  </si>
  <si>
    <t>z toho ve věku mladších 3 let</t>
  </si>
  <si>
    <t xml:space="preserve">                                   3 leté</t>
  </si>
  <si>
    <t xml:space="preserve">                                   4 leté</t>
  </si>
  <si>
    <t xml:space="preserve">                                   5 leté</t>
  </si>
  <si>
    <t>Podíl dětí v MŠ celkem z věk.skup.3-5 letých</t>
  </si>
  <si>
    <t>Podíl dětí mladších  v MŠ z 2 letých</t>
  </si>
  <si>
    <t>Podíl dětí 3 letých v MŠ  z 3 letých</t>
  </si>
  <si>
    <t>Podíl dětí 4 letých v MŠ  z 4 letých</t>
  </si>
  <si>
    <t>Podíl dětí 5 letých v MŠ z 5 letých</t>
  </si>
  <si>
    <t>Podíl dětí starších ze 6 letých</t>
  </si>
  <si>
    <t xml:space="preserve"> Podíl dětí zapsaných v mateřských školách z jednotek věku v %</t>
  </si>
  <si>
    <t>Děti ve věku 6 let</t>
  </si>
  <si>
    <t>Věková skupina 6-14 let</t>
  </si>
  <si>
    <t xml:space="preserve">    z toho v 5. ročníku</t>
  </si>
  <si>
    <t xml:space="preserve">    z toho v 7.ročníku</t>
  </si>
  <si>
    <t xml:space="preserve">              podíl ze žáků 7.roč.zákl.školy</t>
  </si>
  <si>
    <t xml:space="preserve">Žáci v základním vzdělávání </t>
  </si>
  <si>
    <t>Počet žáků na učitele celkem</t>
  </si>
  <si>
    <t>Kapacity školy /součásti školy a jejich naplněnost</t>
  </si>
  <si>
    <t>Naplněnost kapacity skutečným počtem žáků v %</t>
  </si>
  <si>
    <t>Žáci přijatí</t>
  </si>
  <si>
    <t>Žáci celkem</t>
  </si>
  <si>
    <t xml:space="preserve">         z toho do oborů lyceum</t>
  </si>
  <si>
    <t>2009/2010</t>
  </si>
  <si>
    <t>2009/10</t>
  </si>
  <si>
    <t>Kapacity školy /přísl.součásti školy a jejich naplněnost</t>
  </si>
  <si>
    <t>Mládež ve věku 15let</t>
  </si>
  <si>
    <t>Věková skupina 15-18 let</t>
  </si>
  <si>
    <t>Podíl přijatých z 15 letých v %</t>
  </si>
  <si>
    <t>Podíl žáků SOŠ z žáků středních škol celkem v %</t>
  </si>
  <si>
    <t xml:space="preserve">            z toho v oborech lyceum v %</t>
  </si>
  <si>
    <t>Podíl žáků SOU z žáků středních škol celkem v %</t>
  </si>
  <si>
    <t>z toho na SOŠ</t>
  </si>
  <si>
    <t xml:space="preserve">          na SOU</t>
  </si>
  <si>
    <t>Žáci přijatí do nástavbového studia</t>
  </si>
  <si>
    <t>Nástavbové studium v denní formě</t>
  </si>
  <si>
    <t>Nástavbové studium v ostatních formách studia</t>
  </si>
  <si>
    <t xml:space="preserve">               SOU a OU</t>
  </si>
  <si>
    <t xml:space="preserve">Žáci přijatí </t>
  </si>
  <si>
    <r>
      <t>Žáci přijatí</t>
    </r>
    <r>
      <rPr>
        <b/>
        <i/>
        <sz val="11"/>
        <color indexed="10"/>
        <rFont val="Arial"/>
        <family val="2"/>
      </rPr>
      <t xml:space="preserve"> </t>
    </r>
  </si>
  <si>
    <t>Podíl na 19 leté mládeži v %</t>
  </si>
  <si>
    <t>19 letá mládež</t>
  </si>
  <si>
    <t>Věková skupina 19-21 let</t>
  </si>
  <si>
    <t xml:space="preserve">Demografická projekce </t>
  </si>
  <si>
    <r>
      <t>Počet absolventů</t>
    </r>
    <r>
      <rPr>
        <sz val="9"/>
        <rFont val="Arial"/>
        <family val="2"/>
      </rPr>
      <t xml:space="preserve"> SOU</t>
    </r>
  </si>
  <si>
    <t xml:space="preserve">Počet přijatých žáků do SOU celkem </t>
  </si>
  <si>
    <t xml:space="preserve">Počet žáků SOU celkem </t>
  </si>
  <si>
    <t xml:space="preserve">            z toho v oborech lyceum </t>
  </si>
  <si>
    <t>Počet přijatých žáků do SOŠ celkem (vč.přísl.roč.konzervatoří)</t>
  </si>
  <si>
    <t xml:space="preserve">Počet žáků středních škol </t>
  </si>
  <si>
    <r>
      <t>Počet absolventů</t>
    </r>
    <r>
      <rPr>
        <sz val="10"/>
        <rFont val="Arial"/>
        <family val="0"/>
      </rPr>
      <t xml:space="preserve"> základních škol </t>
    </r>
  </si>
  <si>
    <t xml:space="preserve">Počet žáků základních škol celkem </t>
  </si>
  <si>
    <t xml:space="preserve">Počet žáků na II.stupni základních škol </t>
  </si>
  <si>
    <t>Počet žáků na I.stupni základních škol</t>
  </si>
  <si>
    <t>Počet žáků přijatých do 1.roč. základních škol</t>
  </si>
  <si>
    <t>Demografická projekce</t>
  </si>
  <si>
    <t xml:space="preserve">Počet přijatých do nástavbového studia celkem </t>
  </si>
  <si>
    <t xml:space="preserve">Počet žáků celkem </t>
  </si>
  <si>
    <t>Vyšší odborné školy - ostatní formy studia</t>
  </si>
  <si>
    <t>Vyšší odborné školy - denní/prezenční forma studia</t>
  </si>
  <si>
    <t>Počet žáků přípravných tříd na základní škole</t>
  </si>
  <si>
    <r>
      <t>Počet absolventů</t>
    </r>
    <r>
      <rPr>
        <sz val="9"/>
        <rFont val="Arial"/>
        <family val="2"/>
      </rPr>
      <t xml:space="preserve"> středních odborných škol </t>
    </r>
  </si>
  <si>
    <t>Podíl  žáků SOŠ z žáků SŠ celkem v %</t>
  </si>
  <si>
    <t>Počet žáků SOŠ celkem (vč.přísl.roč.konzervatoří)</t>
  </si>
  <si>
    <t>Podíl žáků SOU z žáků SŠ celkem v %</t>
  </si>
  <si>
    <t>Absolventi celkem</t>
  </si>
  <si>
    <t>Počet absolventů celkem</t>
  </si>
  <si>
    <t xml:space="preserve"> Počet dětí zapsaných v mateřské škole (vč.přípravných ročníků)</t>
  </si>
  <si>
    <t>Počet absolventů VOŠ</t>
  </si>
  <si>
    <t>Absolventi VOŠ</t>
  </si>
  <si>
    <t>Počet absolventů</t>
  </si>
  <si>
    <t>Věková skupina 3-5 let</t>
  </si>
  <si>
    <t xml:space="preserve">                                   6 leté a starší</t>
  </si>
  <si>
    <t xml:space="preserve">Střední školy celkem - ostatní formy studia  </t>
  </si>
  <si>
    <t>Žáci přijatí do středních škol (vč.  nástavbového studia)</t>
  </si>
  <si>
    <r>
      <t>Počet absolventů</t>
    </r>
    <r>
      <rPr>
        <sz val="10"/>
        <rFont val="Arial"/>
        <family val="0"/>
      </rPr>
      <t xml:space="preserve"> středních škol </t>
    </r>
  </si>
  <si>
    <t xml:space="preserve">            z toho do lyceí</t>
  </si>
  <si>
    <t>Naplněnost kapacity skutečným počtem žáků  v %</t>
  </si>
  <si>
    <t>z toho na I.stupni</t>
  </si>
  <si>
    <t>z toho na na I.stupni</t>
  </si>
  <si>
    <r>
      <t>1)</t>
    </r>
    <r>
      <rPr>
        <sz val="8"/>
        <rFont val="Arial"/>
        <family val="2"/>
      </rPr>
      <t xml:space="preserve"> přepočtený stav ze zahajovacích výkazů</t>
    </r>
  </si>
  <si>
    <r>
      <t>2)</t>
    </r>
    <r>
      <rPr>
        <sz val="8"/>
        <rFont val="Arial"/>
        <family val="2"/>
      </rPr>
      <t xml:space="preserve"> kapacita školy/přísl.součásti školy =  celkový počet statisticky vykazovaných žáků v daném období ve všech formách studia na daném zařízení (škole, jednotlivé součásti nebo školském zařízení). Číselný údaj uvedený na rozhodnutí je pro danou školu, součást nebo školské zařízení nepřekročitelný. </t>
    </r>
  </si>
  <si>
    <r>
      <t>1)</t>
    </r>
    <r>
      <rPr>
        <sz val="8"/>
        <rFont val="Arial"/>
        <family val="2"/>
      </rPr>
      <t xml:space="preserve"> přepočtený stav ze zahajovacího výkazu</t>
    </r>
  </si>
  <si>
    <t>x</t>
  </si>
  <si>
    <r>
      <t>počet učitelů celkem</t>
    </r>
    <r>
      <rPr>
        <vertAlign val="superscript"/>
        <sz val="10"/>
        <rFont val="Arial"/>
        <family val="2"/>
      </rPr>
      <t>1)</t>
    </r>
  </si>
  <si>
    <t>Poznámka: žáci obou forem nástavbového studia se pro posouzení  kapacit započítávají do příslušných typů škol</t>
  </si>
  <si>
    <t>Počet  učitelů celkem</t>
  </si>
  <si>
    <t>Kapacity školy  (podle ředitelství)</t>
  </si>
  <si>
    <r>
      <t>3)</t>
    </r>
    <r>
      <rPr>
        <sz val="8"/>
        <color indexed="8"/>
        <rFont val="Arial"/>
        <family val="2"/>
      </rPr>
      <t xml:space="preserve"> Počet žáků v denní formě + v ostatních formách studia</t>
    </r>
  </si>
  <si>
    <r>
      <t xml:space="preserve">3) </t>
    </r>
    <r>
      <rPr>
        <sz val="8"/>
        <color indexed="8"/>
        <rFont val="Arial"/>
        <family val="2"/>
      </rPr>
      <t xml:space="preserve">Počet žáků denní/prezenční formy studia + nástavbového studia + ostatních forem studia </t>
    </r>
  </si>
  <si>
    <t xml:space="preserve">              podíl ze žáků 5.ročníku zákl.školy v %</t>
  </si>
  <si>
    <r>
      <t>Naplněnost kapacity skutečným počtem žáků v %</t>
    </r>
    <r>
      <rPr>
        <vertAlign val="superscript"/>
        <sz val="9"/>
        <rFont val="Arial"/>
        <family val="2"/>
      </rPr>
      <t>3)</t>
    </r>
  </si>
  <si>
    <t>Žáci denního studia na učitele</t>
  </si>
  <si>
    <r>
      <t xml:space="preserve">3) </t>
    </r>
    <r>
      <rPr>
        <sz val="8"/>
        <color indexed="8"/>
        <rFont val="Arial"/>
        <family val="2"/>
      </rPr>
      <t xml:space="preserve">Počet žáků denní/prezenční formy studia + ostatních forem studia </t>
    </r>
  </si>
  <si>
    <t>Počet žáků středních škol bez nástavbového studia</t>
  </si>
  <si>
    <t xml:space="preserve">      Podíl z věkové skupiny 15-18 let v %</t>
  </si>
  <si>
    <r>
      <t>Žáci přijatí do všeobecného vzdělávání</t>
    </r>
    <r>
      <rPr>
        <vertAlign val="superscript"/>
        <sz val="10"/>
        <rFont val="Arial"/>
        <family val="2"/>
      </rPr>
      <t>**)</t>
    </r>
  </si>
  <si>
    <r>
      <t>Učitelé mateřských škol</t>
    </r>
    <r>
      <rPr>
        <b/>
        <i/>
        <vertAlign val="superscript"/>
        <sz val="11"/>
        <rFont val="Arial"/>
        <family val="2"/>
      </rPr>
      <t>1)</t>
    </r>
    <r>
      <rPr>
        <b/>
        <i/>
        <sz val="11"/>
        <rFont val="Arial"/>
        <family val="2"/>
      </rPr>
      <t>)</t>
    </r>
  </si>
  <si>
    <t>Učitelé základních škol</t>
  </si>
  <si>
    <t xml:space="preserve">Učitelé gymnázií </t>
  </si>
  <si>
    <t>Žáci denního studia na učitele celkem</t>
  </si>
  <si>
    <t>Učitelé středních odborných škol</t>
  </si>
  <si>
    <r>
      <t>Učitelé středních odborných učilišť</t>
    </r>
    <r>
      <rPr>
        <b/>
        <i/>
        <vertAlign val="superscript"/>
        <sz val="11"/>
        <rFont val="Arial"/>
        <family val="2"/>
      </rPr>
      <t>1)</t>
    </r>
  </si>
  <si>
    <r>
      <t>Učitelé speciálních škol</t>
    </r>
    <r>
      <rPr>
        <b/>
        <i/>
        <vertAlign val="superscript"/>
        <sz val="10"/>
        <rFont val="Arial"/>
        <family val="2"/>
      </rPr>
      <t>1)</t>
    </r>
  </si>
  <si>
    <t>Učitelé VOŠ</t>
  </si>
  <si>
    <t>2010/11</t>
  </si>
  <si>
    <t>2010/2011</t>
  </si>
  <si>
    <t>Příloha č.9</t>
  </si>
  <si>
    <t>Počet žáků gymnázií celkem (ve všech ročnících)</t>
  </si>
  <si>
    <t>Příloha č.11</t>
  </si>
  <si>
    <t>2011/12</t>
  </si>
  <si>
    <t>2012/13</t>
  </si>
  <si>
    <t>2013/14</t>
  </si>
  <si>
    <t>2014/15</t>
  </si>
  <si>
    <t>2015/16</t>
  </si>
  <si>
    <t>2016/17</t>
  </si>
  <si>
    <r>
      <t>Počet učitelů celkem</t>
    </r>
    <r>
      <rPr>
        <vertAlign val="superscript"/>
        <sz val="10"/>
        <rFont val="Arial"/>
        <family val="2"/>
      </rPr>
      <t>1)</t>
    </r>
  </si>
  <si>
    <t>Počet dětí na učitele</t>
  </si>
  <si>
    <r>
      <t>Kapacity školy/přísl.součástí školy</t>
    </r>
    <r>
      <rPr>
        <vertAlign val="superscript"/>
        <sz val="10"/>
        <rFont val="Arial"/>
        <family val="2"/>
      </rPr>
      <t>2)</t>
    </r>
  </si>
  <si>
    <t>Naplněnost kapacity počtem zapsaných dětí v %</t>
  </si>
  <si>
    <t>Počet žáků odcházejících do 6letých a 8letých škol</t>
  </si>
  <si>
    <t>Podíl z dětí 6letých v %</t>
  </si>
  <si>
    <t xml:space="preserve">    v tom do 8letých gymnázií</t>
  </si>
  <si>
    <t xml:space="preserve">    v tom do 8letých tanečních konzervatoří</t>
  </si>
  <si>
    <t xml:space="preserve">    v tom do 6letých gymnázií</t>
  </si>
  <si>
    <t>Počet žáků v nižších stupních 6letých a 8letých škol</t>
  </si>
  <si>
    <t xml:space="preserve">              II. stupni       </t>
  </si>
  <si>
    <t xml:space="preserve">                   II.stupni</t>
  </si>
  <si>
    <r>
      <t>Žáci přijatí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bez nástavbového studia (viz tab.7)</t>
    </r>
  </si>
  <si>
    <r>
      <t>Žáci přijatí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</t>
    </r>
  </si>
  <si>
    <t xml:space="preserve">     jejich podíl z dětí 15letých v %</t>
  </si>
  <si>
    <t xml:space="preserve">      jejich podíl z přijatých do SŠ v %</t>
  </si>
  <si>
    <t>**) studium na gymnáziích 4letých, v přísl.ročnících 6letých a 8letých gymnázií a v oborech lyceum na SOŠ</t>
  </si>
  <si>
    <t>*) včetně příslušných ročníků 6letých a 8letých gymnázií a 8letých konzervatoří</t>
  </si>
  <si>
    <t xml:space="preserve">       jejich podíl  z absolventů ZŠ v %</t>
  </si>
  <si>
    <t xml:space="preserve">      jejich podíl z žáků středních škol v %</t>
  </si>
  <si>
    <t>Počet žáků ve středním vzdělávání a středním vzdělávání s výučním listem</t>
  </si>
  <si>
    <r>
      <t>Počet žáků ve všeobecném vzdělávání</t>
    </r>
    <r>
      <rPr>
        <vertAlign val="superscript"/>
        <sz val="10"/>
        <rFont val="Arial"/>
        <family val="2"/>
      </rPr>
      <t>*)</t>
    </r>
  </si>
  <si>
    <t xml:space="preserve">Počet žáků ve středním vzdělávání s maturitní zkouškou      </t>
  </si>
  <si>
    <r>
      <t>Počet žáků přijatých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</t>
    </r>
  </si>
  <si>
    <t xml:space="preserve">     jejich podíl z žáků středních škol v %</t>
  </si>
  <si>
    <t>Počet přijatých žáků do 4letých gymnázií a příslušných ročníků 6letých a 8letých gymnázií</t>
  </si>
  <si>
    <t xml:space="preserve">v tom ve 4letých gymnáziích </t>
  </si>
  <si>
    <t>v tom v 6letých a 8letých gymnáziích celkem</t>
  </si>
  <si>
    <t xml:space="preserve">                  v tom v ročnících odpovídajících ZŠ</t>
  </si>
  <si>
    <t xml:space="preserve">                  v tom v ročnících odpovídajících SŠ</t>
  </si>
  <si>
    <t>Podíl žáků gymnázií odpovídajících SŠ z 15-18 leté mládeže v %</t>
  </si>
  <si>
    <t>Podíl žáků příslušných ročníků gymnázií z žáků středních škol celkem v %</t>
  </si>
  <si>
    <r>
      <t>Počet absolventů</t>
    </r>
    <r>
      <rPr>
        <sz val="10"/>
        <rFont val="Arial"/>
        <family val="2"/>
      </rPr>
      <t xml:space="preserve"> gymnázií (vč.6letých a 8letých) </t>
    </r>
  </si>
  <si>
    <t xml:space="preserve">                      z toho v ročnících odpovídajících SŠ</t>
  </si>
  <si>
    <t>v tom ve středním vzdělávání s maturitní zkouškou v %</t>
  </si>
  <si>
    <t xml:space="preserve">v tom ve středním vzdělávání s maturitní zkouškou </t>
  </si>
  <si>
    <t xml:space="preserve">v tom počet přijatých do středního vzdělání s maturitní zkouškou </t>
  </si>
  <si>
    <t>v tom střední vzdělání s maturitní zkouškou</t>
  </si>
  <si>
    <t xml:space="preserve">                            z toho lycea</t>
  </si>
  <si>
    <t xml:space="preserve">                            z toho obor lyceum</t>
  </si>
  <si>
    <t>v tom ve středním vzdělání s maturitní zkouškou v %</t>
  </si>
  <si>
    <t>Podíl žáků přijatých do SOŠ z žáků přijatých do středních škol v ostatních formách studia celkem v %</t>
  </si>
  <si>
    <t xml:space="preserve">            z toho do oborů lyceum v %</t>
  </si>
  <si>
    <t>v tom ve středním vzdělávání s maturitní zkouškou</t>
  </si>
  <si>
    <t>Podíl  žáků SOŠ z žáků SŠ v ostatních formách studia celkem v %</t>
  </si>
  <si>
    <t>v tom střední vzdělávání s maturitní zkouškou</t>
  </si>
  <si>
    <t>v tom počet přijatých do středního vzdělávání s maturitní zkouškou</t>
  </si>
  <si>
    <t>v tom počet přijatých do středního vzdělání bez maturitní zkoušky</t>
  </si>
  <si>
    <t>v tom ve středním vzdělávání bez maturitní zkoušky v %</t>
  </si>
  <si>
    <t>v tom střední vzdělání bez maturitní zkoušky</t>
  </si>
  <si>
    <t>v tom ve středním vzdělávání bez maturitní zkoušky</t>
  </si>
  <si>
    <t>v tom počet přijatých do středního vzdělávání s výučním listem</t>
  </si>
  <si>
    <t>Podíl žáků přijatých do SOU z přijatých žáků do středních škol celkem v %</t>
  </si>
  <si>
    <t>v tom do středního vzdělávání s maturitní zkouškou v %</t>
  </si>
  <si>
    <t>v tom do středního vzdělávání s výučním listem v %</t>
  </si>
  <si>
    <t>v tom ve středním vzdělávání s výučním listem</t>
  </si>
  <si>
    <t>v tom ve středním vzdělávání s výučním listem v %</t>
  </si>
  <si>
    <t>v tom ve středním vzdělání s maturitní zkouškou</t>
  </si>
  <si>
    <t>v tom ve středním vzdělání s výučním listem</t>
  </si>
  <si>
    <t>v tom ve středním vzdělání s výučním listem v %</t>
  </si>
  <si>
    <t>v tom ve stedním vzdělání s výučním listem v %</t>
  </si>
  <si>
    <t>Podíl přijatých na počtu absolventů středního vzdělávání s výučním listem v %</t>
  </si>
  <si>
    <t>Počet přijatých žáků</t>
  </si>
  <si>
    <t>v tom do</t>
  </si>
  <si>
    <t>Studenti přijatí na VOŠ</t>
  </si>
  <si>
    <t>Počet přijatých studentů</t>
  </si>
  <si>
    <t xml:space="preserve">Studenti VOŠ </t>
  </si>
  <si>
    <t>Počet studentů</t>
  </si>
  <si>
    <t>Studenti denního studia na učitele celkem</t>
  </si>
  <si>
    <t>Počet  učitelů odborného výcviku a učitelů praktického vyučování</t>
  </si>
  <si>
    <r>
      <t>3)</t>
    </r>
    <r>
      <rPr>
        <sz val="8"/>
        <rFont val="Arial"/>
        <family val="2"/>
      </rPr>
      <t xml:space="preserve">  Do podílu jsou zahrnuti jen žáci SOU a OU, tedy škol, kde vyučují učitelé odborného výcviku a učitelé praktického vyučování</t>
    </r>
  </si>
  <si>
    <r>
      <t>Žáci denního studia na učitele odborného výcviku a učitele praktického vyučování</t>
    </r>
    <r>
      <rPr>
        <vertAlign val="superscript"/>
        <sz val="10"/>
        <rFont val="Arial"/>
        <family val="2"/>
      </rPr>
      <t>3)</t>
    </r>
  </si>
  <si>
    <r>
      <t>počet učitelů odborného výcviku</t>
    </r>
    <r>
      <rPr>
        <vertAlign val="superscript"/>
        <sz val="10"/>
        <rFont val="Arial"/>
        <family val="2"/>
      </rPr>
      <t>1)</t>
    </r>
  </si>
  <si>
    <t>Žáci denního studia na učitele odborného výcviku</t>
  </si>
  <si>
    <t>Žáci přijatí do středního vzdělávání s maturitní zkouškou</t>
  </si>
  <si>
    <t>Žáci přijatí do středního vzdělávání a středního vzdělávání s výučním listem</t>
  </si>
  <si>
    <t>Počet žáků přijatých do středního vzdělávání s  maturitní zkouškou</t>
  </si>
  <si>
    <t xml:space="preserve">           podíl přijatých žáků do středního vzdělávání s maturitní zkouškou z přijatých na SŠ v %</t>
  </si>
  <si>
    <r>
      <t>Počet přijatých do všeobecného vzdělávání</t>
    </r>
    <r>
      <rPr>
        <vertAlign val="superscript"/>
        <sz val="10"/>
        <rFont val="Arial"/>
        <family val="2"/>
      </rPr>
      <t>**)</t>
    </r>
  </si>
  <si>
    <t xml:space="preserve">           podíl přijatých do všeob.vzděl.z přijatých do SŠ v %</t>
  </si>
  <si>
    <t>Počet žáků přijatých do středního vzdělávání a středního vzdělávání s výučním listem</t>
  </si>
  <si>
    <t xml:space="preserve">           jejich podíl z absolventů ZŠ v %</t>
  </si>
  <si>
    <t xml:space="preserve">v tom ve středním vzdělávání s maturitní zkouškou       </t>
  </si>
  <si>
    <r>
      <t>v tom počet žáků ve všeobecném vzdělávání</t>
    </r>
    <r>
      <rPr>
        <vertAlign val="superscript"/>
        <sz val="9"/>
        <rFont val="Arial"/>
        <family val="2"/>
      </rPr>
      <t>*)</t>
    </r>
  </si>
  <si>
    <t>v tom počet žáků ve středním vzdělávání a středním vzdělávání s výučním listem</t>
  </si>
  <si>
    <t>v tom počet přijatých do středního vzdělávání bez maturitní zkoušky</t>
  </si>
  <si>
    <t>v tom do středního vzdělávání bez maturitní zkoušky v %</t>
  </si>
  <si>
    <t>Podíl žáků SOŠ z 15-18leté mládeže v %</t>
  </si>
  <si>
    <t>Podíl žáků oboru lyceum z žáků středního vzdělávání s maturitní zkouškou na SOŠ v %</t>
  </si>
  <si>
    <t>Podíl žáků oboru lyceum ze středního vzdělávání s maturitní zkouškou na SOŠ v ostatních formách studia v %</t>
  </si>
  <si>
    <t>Podíl žáků SOU z 15-18leté mládeže v %</t>
  </si>
  <si>
    <t>Počet dětí a žáků:</t>
  </si>
  <si>
    <r>
      <t>Kapacity školy</t>
    </r>
    <r>
      <rPr>
        <vertAlign val="superscript"/>
        <sz val="10"/>
        <rFont val="Arial"/>
        <family val="2"/>
      </rPr>
      <t>2)</t>
    </r>
  </si>
  <si>
    <r>
      <t>Naplněnost kapacity skutečným počtem studentů v %</t>
    </r>
    <r>
      <rPr>
        <vertAlign val="superscript"/>
        <sz val="9"/>
        <rFont val="Arial"/>
        <family val="0"/>
      </rPr>
      <t>3)</t>
    </r>
  </si>
  <si>
    <t>Podíl ze skupiny 19-21 let</t>
  </si>
  <si>
    <t>Mateřské školy (MŠ) bez speciálních mateřských škol</t>
  </si>
  <si>
    <t>Základní vzdělávání bez speciálních základních škol</t>
  </si>
  <si>
    <t>Střední školy celkem -  denní studium (vč.speciálních středních škol)</t>
  </si>
  <si>
    <t>Žáci přijatí do středních škol (vč. speciálních středních škol)</t>
  </si>
  <si>
    <t>Žáci ve středních školách celkem (vč. speciálních středních škol)</t>
  </si>
  <si>
    <r>
      <t>Počet absolventů</t>
    </r>
    <r>
      <rPr>
        <sz val="10"/>
        <rFont val="Arial"/>
        <family val="0"/>
      </rPr>
      <t xml:space="preserve"> středních škol (vč.speciálních středních škol)</t>
    </r>
  </si>
  <si>
    <t>Žáci ve středních školách celkem (vč.nástavbového studia)</t>
  </si>
  <si>
    <t>GYMNÁZIA (bez speciálních středních škol) v denním/prezenčním studiu</t>
  </si>
  <si>
    <t>GYMNÁZIA (bez speciálních středních škol) v ostatních formách studia</t>
  </si>
  <si>
    <t>STŘEDNÍ ODBORNÉ ŠKOLY ( bez nástavbového studia a speciálních středních škol) v denním studiu - SOŠ</t>
  </si>
  <si>
    <t>STŘEDNÍ ODBORNÉ ŠKOLY ( bez nástavbového studia a speciálních středních škol) v ostatních formách studia - SOŠ</t>
  </si>
  <si>
    <t>Školy pro děti a žáky se speciálními vzdělávacími potřebami (dále jen speciální školy) -  denní studium (bez škol při VÚ)</t>
  </si>
  <si>
    <t>ve speciálních mateřských školách</t>
  </si>
  <si>
    <t>ve speciálních základních školách vč.přípravných ročníků</t>
  </si>
  <si>
    <t>Speciální střední školy</t>
  </si>
  <si>
    <t xml:space="preserve">Celkový počet žáků speciálních středních škol </t>
  </si>
  <si>
    <t>z toho v</t>
  </si>
  <si>
    <r>
      <t>Naplněnost kapacity skutečným počtem žáků  v %</t>
    </r>
    <r>
      <rPr>
        <vertAlign val="superscript"/>
        <sz val="10"/>
        <rFont val="Arial"/>
        <family val="0"/>
      </rPr>
      <t>3)</t>
    </r>
  </si>
  <si>
    <r>
      <t>Počet absolventů</t>
    </r>
    <r>
      <rPr>
        <sz val="10"/>
        <rFont val="Arial"/>
        <family val="2"/>
      </rPr>
      <t xml:space="preserve"> středních odborných škol </t>
    </r>
  </si>
  <si>
    <t xml:space="preserve">               SOŠ + G (u 5letých, 7letých a 8letých odpovídající roč.)</t>
  </si>
  <si>
    <t>Příloha č.3</t>
  </si>
  <si>
    <t>Příloha č.4</t>
  </si>
  <si>
    <t>Příloha č.5a</t>
  </si>
  <si>
    <t>Příloha č.5b</t>
  </si>
  <si>
    <t>Příloha č.6</t>
  </si>
  <si>
    <t>Příloha č.7a</t>
  </si>
  <si>
    <t>Příloha č.7b</t>
  </si>
  <si>
    <t>Příloha č.7c</t>
  </si>
  <si>
    <t>Příloha č.8a</t>
  </si>
  <si>
    <t>Příloha č.8b</t>
  </si>
  <si>
    <t>Příloha č.10</t>
  </si>
  <si>
    <r>
      <t>2)</t>
    </r>
    <r>
      <rPr>
        <sz val="8"/>
        <rFont val="Arial"/>
        <family val="2"/>
      </rPr>
      <t xml:space="preserve"> kapacita školy/přísl.součásti školy =  cílová kapacita uvedená na rozhodnutí o zařazení školy do rejstříku, která je  pro danou školu, součást školy nebo školské zařízení nepřekročitelná. </t>
    </r>
  </si>
  <si>
    <r>
      <t xml:space="preserve">2) </t>
    </r>
    <r>
      <rPr>
        <sz val="8"/>
        <rFont val="Arial"/>
        <family val="2"/>
      </rPr>
      <t xml:space="preserve">kapacita školy/přísl.součásti školy =  cílová kapacita uvedená na rozhodnutí o zařazení školy do rejstříku, která je  pro danou školu, součást školy nebo školské zařízení nepřekročitelná. </t>
    </r>
  </si>
  <si>
    <r>
      <t xml:space="preserve">STŘEDNÍ ODBORNÁ UČILIŠTĚ </t>
    </r>
    <r>
      <rPr>
        <b/>
        <sz val="12"/>
        <rFont val="Arial"/>
        <family val="2"/>
      </rPr>
      <t xml:space="preserve"> (bez nástavbového studia a speciálních středních škol) v denním/prezenčním studiu - (SOU a U)</t>
    </r>
  </si>
  <si>
    <t>STŘEDNÍ ODBORNÁ UČILIŠTĚ (bez nástavbového studia a speciálních středních škol) v OFS studiu - (SOU a U)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</si>
</sst>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;;\-"/>
    <numFmt numFmtId="172" formatCode="#,##0.0"/>
    <numFmt numFmtId="173" formatCode="0.0%"/>
    <numFmt numFmtId="174" formatCode="0.000%"/>
    <numFmt numFmtId="175" formatCode="#,##0.000"/>
    <numFmt numFmtId="176" formatCode="#,##0.0000"/>
    <numFmt numFmtId="177" formatCode="#,##0.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10" fontId="0" fillId="0" borderId="3" xfId="0" applyNumberForma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wrapText="1"/>
    </xf>
    <xf numFmtId="10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0" fontId="0" fillId="0" borderId="3" xfId="0" applyNumberFormat="1" applyFill="1" applyBorder="1" applyAlignment="1">
      <alignment horizontal="right"/>
    </xf>
    <xf numFmtId="10" fontId="0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8" xfId="0" applyBorder="1" applyAlignment="1">
      <alignment/>
    </xf>
    <xf numFmtId="4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9" fillId="0" borderId="3" xfId="0" applyFont="1" applyFill="1" applyBorder="1" applyAlignment="1">
      <alignment/>
    </xf>
    <xf numFmtId="10" fontId="0" fillId="0" borderId="0" xfId="21" applyNumberFormat="1" applyAlignment="1">
      <alignment/>
    </xf>
    <xf numFmtId="174" fontId="0" fillId="0" borderId="0" xfId="21" applyNumberFormat="1" applyAlignment="1">
      <alignment/>
    </xf>
    <xf numFmtId="0" fontId="0" fillId="0" borderId="9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vertical="justify" wrapText="1"/>
    </xf>
    <xf numFmtId="0" fontId="0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0" fillId="0" borderId="3" xfId="0" applyFont="1" applyBorder="1" applyAlignment="1">
      <alignment wrapText="1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Finanční0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13" max="13" width="8.28125" style="0" bestFit="1" customWidth="1"/>
    <col min="14" max="18" width="9.28125" style="0" bestFit="1" customWidth="1"/>
  </cols>
  <sheetData>
    <row r="1" spans="10:18" ht="15.75">
      <c r="J1" s="35"/>
      <c r="K1" s="35"/>
      <c r="R1" s="44" t="s">
        <v>248</v>
      </c>
    </row>
    <row r="2" ht="15.75">
      <c r="A2" s="10" t="s">
        <v>228</v>
      </c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5" t="s">
        <v>122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0" t="s">
        <v>10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18" s="18" customFormat="1" ht="14.25">
      <c r="A5" s="105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s="1" customFormat="1" ht="12.75">
      <c r="A6" s="64" t="s">
        <v>11</v>
      </c>
      <c r="B6" s="65">
        <v>90224</v>
      </c>
      <c r="C6" s="65">
        <v>88666</v>
      </c>
      <c r="D6" s="65">
        <v>89256</v>
      </c>
      <c r="E6" s="65">
        <v>91124</v>
      </c>
      <c r="F6" s="65">
        <v>92719</v>
      </c>
      <c r="G6" s="65">
        <v>93428</v>
      </c>
      <c r="H6" s="65">
        <v>95424</v>
      </c>
      <c r="I6" s="65">
        <v>96987</v>
      </c>
      <c r="J6" s="65">
        <v>97328</v>
      </c>
      <c r="K6" s="65">
        <v>97348</v>
      </c>
      <c r="L6" s="65">
        <v>97136</v>
      </c>
      <c r="M6" s="65">
        <v>96750</v>
      </c>
      <c r="N6" s="65">
        <v>96244</v>
      </c>
      <c r="O6" s="65">
        <v>95816</v>
      </c>
      <c r="P6" s="65">
        <v>95284</v>
      </c>
      <c r="Q6" s="65">
        <v>94660</v>
      </c>
      <c r="R6" s="65">
        <v>93955</v>
      </c>
    </row>
    <row r="7" spans="1:18" s="1" customFormat="1" ht="12.75">
      <c r="A7" s="46" t="s">
        <v>12</v>
      </c>
      <c r="B7" s="45">
        <v>90159</v>
      </c>
      <c r="C7" s="45">
        <v>89362</v>
      </c>
      <c r="D7" s="45">
        <v>88171</v>
      </c>
      <c r="E7" s="45">
        <v>89236</v>
      </c>
      <c r="F7" s="45">
        <v>91104</v>
      </c>
      <c r="G7" s="45">
        <v>92698</v>
      </c>
      <c r="H7" s="45">
        <v>93408</v>
      </c>
      <c r="I7" s="45">
        <v>95403</v>
      </c>
      <c r="J7" s="45">
        <v>96966</v>
      </c>
      <c r="K7" s="45">
        <v>97307</v>
      </c>
      <c r="L7" s="45">
        <v>97326</v>
      </c>
      <c r="M7" s="45">
        <v>97114</v>
      </c>
      <c r="N7" s="45">
        <v>96729</v>
      </c>
      <c r="O7" s="45">
        <v>96222</v>
      </c>
      <c r="P7" s="45">
        <v>95794</v>
      </c>
      <c r="Q7" s="45">
        <v>95261</v>
      </c>
      <c r="R7" s="45">
        <v>94638</v>
      </c>
    </row>
    <row r="8" spans="1:18" s="1" customFormat="1" ht="12.75">
      <c r="A8" s="46" t="s">
        <v>13</v>
      </c>
      <c r="B8" s="45">
        <v>92808</v>
      </c>
      <c r="C8" s="45">
        <v>89647</v>
      </c>
      <c r="D8" s="45">
        <v>89376</v>
      </c>
      <c r="E8" s="45">
        <v>88158</v>
      </c>
      <c r="F8" s="45">
        <v>89223</v>
      </c>
      <c r="G8" s="45">
        <v>91090</v>
      </c>
      <c r="H8" s="45">
        <v>92685</v>
      </c>
      <c r="I8" s="45">
        <v>93394</v>
      </c>
      <c r="J8" s="45">
        <v>95388</v>
      </c>
      <c r="K8" s="45">
        <v>96951</v>
      </c>
      <c r="L8" s="45">
        <v>97293</v>
      </c>
      <c r="M8" s="45">
        <v>97311</v>
      </c>
      <c r="N8" s="45">
        <v>97099</v>
      </c>
      <c r="O8" s="45">
        <v>96715</v>
      </c>
      <c r="P8" s="45">
        <v>96207</v>
      </c>
      <c r="Q8" s="45">
        <v>95780</v>
      </c>
      <c r="R8" s="45">
        <v>95247</v>
      </c>
    </row>
    <row r="9" spans="1:18" s="1" customFormat="1" ht="12.75">
      <c r="A9" s="46" t="s">
        <v>14</v>
      </c>
      <c r="B9" s="45">
        <v>100673</v>
      </c>
      <c r="C9" s="45">
        <v>92380</v>
      </c>
      <c r="D9" s="45">
        <v>89697</v>
      </c>
      <c r="E9" s="45">
        <v>89362</v>
      </c>
      <c r="F9" s="45">
        <v>88145</v>
      </c>
      <c r="G9" s="45">
        <v>89209</v>
      </c>
      <c r="H9" s="45">
        <v>91076</v>
      </c>
      <c r="I9" s="45">
        <v>92671</v>
      </c>
      <c r="J9" s="45">
        <v>93379</v>
      </c>
      <c r="K9" s="45">
        <v>95374</v>
      </c>
      <c r="L9" s="45">
        <v>96936</v>
      </c>
      <c r="M9" s="45">
        <v>97278</v>
      </c>
      <c r="N9" s="45">
        <v>97297</v>
      </c>
      <c r="O9" s="45">
        <v>97085</v>
      </c>
      <c r="P9" s="45">
        <v>96700</v>
      </c>
      <c r="Q9" s="45">
        <v>96193</v>
      </c>
      <c r="R9" s="45">
        <v>95765</v>
      </c>
    </row>
    <row r="10" spans="1:18" s="1" customFormat="1" ht="12.75">
      <c r="A10" s="46" t="s">
        <v>15</v>
      </c>
      <c r="B10" s="45">
        <v>113029</v>
      </c>
      <c r="C10" s="45">
        <v>100698</v>
      </c>
      <c r="D10" s="45">
        <v>89860</v>
      </c>
      <c r="E10" s="45">
        <v>89682</v>
      </c>
      <c r="F10" s="45">
        <v>89348</v>
      </c>
      <c r="G10" s="45">
        <v>88130</v>
      </c>
      <c r="H10" s="45">
        <v>89195</v>
      </c>
      <c r="I10" s="45">
        <v>91062</v>
      </c>
      <c r="J10" s="45">
        <v>92656</v>
      </c>
      <c r="K10" s="45">
        <v>93364</v>
      </c>
      <c r="L10" s="45">
        <v>95359</v>
      </c>
      <c r="M10" s="45">
        <v>96921</v>
      </c>
      <c r="N10" s="45">
        <v>97262</v>
      </c>
      <c r="O10" s="45">
        <v>97281</v>
      </c>
      <c r="P10" s="45">
        <v>97069</v>
      </c>
      <c r="Q10" s="45">
        <v>96685</v>
      </c>
      <c r="R10" s="45">
        <v>96178</v>
      </c>
    </row>
    <row r="11" spans="1:18" s="1" customFormat="1" ht="12.75">
      <c r="A11" s="46" t="s">
        <v>88</v>
      </c>
      <c r="B11" s="45">
        <f>SUM(B7:B9)</f>
        <v>283640</v>
      </c>
      <c r="C11" s="45">
        <f aca="true" t="shared" si="0" ref="C11:K11">SUM(C7:C9)</f>
        <v>271389</v>
      </c>
      <c r="D11" s="45">
        <f t="shared" si="0"/>
        <v>267244</v>
      </c>
      <c r="E11" s="45">
        <f t="shared" si="0"/>
        <v>266756</v>
      </c>
      <c r="F11" s="45">
        <f t="shared" si="0"/>
        <v>268472</v>
      </c>
      <c r="G11" s="45">
        <f t="shared" si="0"/>
        <v>272997</v>
      </c>
      <c r="H11" s="45">
        <f t="shared" si="0"/>
        <v>277169</v>
      </c>
      <c r="I11" s="45">
        <f t="shared" si="0"/>
        <v>281468</v>
      </c>
      <c r="J11" s="45">
        <f t="shared" si="0"/>
        <v>285733</v>
      </c>
      <c r="K11" s="45">
        <f t="shared" si="0"/>
        <v>289632</v>
      </c>
      <c r="L11" s="45">
        <f>SUM(L7:L9)</f>
        <v>291555</v>
      </c>
      <c r="M11" s="45">
        <f aca="true" t="shared" si="1" ref="M11:R11">SUM(M7:M9)</f>
        <v>291703</v>
      </c>
      <c r="N11" s="45">
        <f t="shared" si="1"/>
        <v>291125</v>
      </c>
      <c r="O11" s="45">
        <f t="shared" si="1"/>
        <v>290022</v>
      </c>
      <c r="P11" s="45">
        <f t="shared" si="1"/>
        <v>288701</v>
      </c>
      <c r="Q11" s="45">
        <f t="shared" si="1"/>
        <v>287234</v>
      </c>
      <c r="R11" s="45">
        <f t="shared" si="1"/>
        <v>285650</v>
      </c>
    </row>
    <row r="12" spans="1:18" s="24" customFormat="1" ht="14.25">
      <c r="A12" s="103" t="s">
        <v>84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2.75">
      <c r="A13" s="48" t="s">
        <v>16</v>
      </c>
      <c r="B13" s="47">
        <v>279838</v>
      </c>
      <c r="C13" s="47">
        <v>276438</v>
      </c>
      <c r="D13" s="47">
        <v>278859</v>
      </c>
      <c r="E13" s="47">
        <v>280491</v>
      </c>
      <c r="F13" s="47">
        <v>280487</v>
      </c>
      <c r="G13" s="47">
        <v>284632.691</v>
      </c>
      <c r="H13" s="47">
        <v>290737.1625</v>
      </c>
      <c r="I13" s="47">
        <v>296359.3115</v>
      </c>
      <c r="J13" s="47">
        <v>301471.03700000007</v>
      </c>
      <c r="K13" s="47">
        <v>306216.4025</v>
      </c>
      <c r="L13" s="47">
        <v>309384.59750000003</v>
      </c>
      <c r="M13" s="47">
        <v>310487.3905</v>
      </c>
      <c r="N13" s="47">
        <v>310619.5555</v>
      </c>
      <c r="O13" s="47">
        <v>310017.0745</v>
      </c>
      <c r="P13" s="47">
        <v>308870.63550000003</v>
      </c>
      <c r="Q13" s="47">
        <v>307531.81</v>
      </c>
      <c r="R13" s="47">
        <v>306046.775</v>
      </c>
    </row>
    <row r="14" spans="1:18" ht="12.75">
      <c r="A14" s="48" t="s">
        <v>17</v>
      </c>
      <c r="B14" s="47">
        <v>18712</v>
      </c>
      <c r="C14" s="47">
        <v>20043</v>
      </c>
      <c r="D14" s="47">
        <v>21996</v>
      </c>
      <c r="E14" s="47">
        <v>22661</v>
      </c>
      <c r="F14" s="47">
        <v>24321</v>
      </c>
      <c r="G14" s="47">
        <v>24478.136000000002</v>
      </c>
      <c r="H14" s="47">
        <v>25001.088</v>
      </c>
      <c r="I14" s="47">
        <v>25410.594</v>
      </c>
      <c r="J14" s="47">
        <v>25499.936</v>
      </c>
      <c r="K14" s="47">
        <v>25505.176</v>
      </c>
      <c r="L14" s="47">
        <v>25449.632</v>
      </c>
      <c r="M14" s="47">
        <v>25348.5</v>
      </c>
      <c r="N14" s="47">
        <v>25215.928</v>
      </c>
      <c r="O14" s="47">
        <v>25103.792</v>
      </c>
      <c r="P14" s="47">
        <v>24964.408</v>
      </c>
      <c r="Q14" s="47">
        <v>24800.92</v>
      </c>
      <c r="R14" s="47">
        <v>24616.21</v>
      </c>
    </row>
    <row r="15" spans="1:18" ht="12.75">
      <c r="A15" s="48" t="s">
        <v>18</v>
      </c>
      <c r="B15" s="47">
        <v>63172</v>
      </c>
      <c r="C15" s="47">
        <v>65057</v>
      </c>
      <c r="D15" s="47">
        <v>68461</v>
      </c>
      <c r="E15" s="47">
        <v>70477</v>
      </c>
      <c r="F15" s="47">
        <v>69654</v>
      </c>
      <c r="G15" s="47">
        <v>70821.272</v>
      </c>
      <c r="H15" s="47">
        <v>72157.68</v>
      </c>
      <c r="I15" s="47">
        <v>74175.8325</v>
      </c>
      <c r="J15" s="47">
        <v>75875.895</v>
      </c>
      <c r="K15" s="47">
        <v>76629.2625</v>
      </c>
      <c r="L15" s="47">
        <v>77130.855</v>
      </c>
      <c r="M15" s="47">
        <v>77448.415</v>
      </c>
      <c r="N15" s="47">
        <v>77625.0225</v>
      </c>
      <c r="O15" s="47">
        <v>77699.265</v>
      </c>
      <c r="P15" s="47">
        <v>77593.14</v>
      </c>
      <c r="Q15" s="47">
        <v>77399.5625</v>
      </c>
      <c r="R15" s="47">
        <v>77129.97</v>
      </c>
    </row>
    <row r="16" spans="1:18" ht="12.75">
      <c r="A16" s="48" t="s">
        <v>19</v>
      </c>
      <c r="B16" s="47">
        <v>82242</v>
      </c>
      <c r="C16" s="47">
        <v>81865</v>
      </c>
      <c r="D16" s="47">
        <v>81884</v>
      </c>
      <c r="E16" s="47">
        <v>81815</v>
      </c>
      <c r="F16" s="47">
        <v>82811</v>
      </c>
      <c r="G16" s="47">
        <v>84577.065</v>
      </c>
      <c r="H16" s="47">
        <v>86076.5595</v>
      </c>
      <c r="I16" s="47">
        <v>86856.42</v>
      </c>
      <c r="J16" s="47">
        <v>88901.61600000001</v>
      </c>
      <c r="K16" s="47">
        <v>90552.23400000001</v>
      </c>
      <c r="L16" s="47">
        <v>91066.248</v>
      </c>
      <c r="M16" s="47">
        <v>91277.718</v>
      </c>
      <c r="N16" s="47">
        <v>91273.06</v>
      </c>
      <c r="O16" s="47">
        <v>90912.1</v>
      </c>
      <c r="P16" s="47">
        <v>90434.58</v>
      </c>
      <c r="Q16" s="47">
        <v>90033.2</v>
      </c>
      <c r="R16" s="47">
        <v>89532.18</v>
      </c>
    </row>
    <row r="17" spans="1:18" ht="12.75">
      <c r="A17" s="48" t="s">
        <v>20</v>
      </c>
      <c r="B17" s="47">
        <v>91393</v>
      </c>
      <c r="C17" s="47">
        <v>87020</v>
      </c>
      <c r="D17" s="47">
        <v>85590</v>
      </c>
      <c r="E17" s="47">
        <v>84385</v>
      </c>
      <c r="F17" s="47">
        <v>83608</v>
      </c>
      <c r="G17" s="47">
        <v>84926.968</v>
      </c>
      <c r="H17" s="47">
        <v>87432.96</v>
      </c>
      <c r="I17" s="47">
        <v>89427.515</v>
      </c>
      <c r="J17" s="47">
        <v>90577.63</v>
      </c>
      <c r="K17" s="47">
        <v>92989.65</v>
      </c>
      <c r="L17" s="47">
        <v>94997.28</v>
      </c>
      <c r="M17" s="47">
        <v>95332.44</v>
      </c>
      <c r="N17" s="47">
        <v>95351.06</v>
      </c>
      <c r="O17" s="47">
        <v>95143.3</v>
      </c>
      <c r="P17" s="47">
        <v>94766</v>
      </c>
      <c r="Q17" s="47">
        <v>94269.14</v>
      </c>
      <c r="R17" s="47">
        <v>93849.7</v>
      </c>
    </row>
    <row r="18" spans="1:18" ht="12.75">
      <c r="A18" s="48" t="s">
        <v>89</v>
      </c>
      <c r="B18" s="47">
        <v>24319</v>
      </c>
      <c r="C18" s="47">
        <v>22453</v>
      </c>
      <c r="D18" s="47">
        <v>20928</v>
      </c>
      <c r="E18" s="47">
        <v>21153</v>
      </c>
      <c r="F18" s="47">
        <v>20093</v>
      </c>
      <c r="G18" s="47">
        <v>19829.25</v>
      </c>
      <c r="H18" s="47">
        <v>20068.875</v>
      </c>
      <c r="I18" s="47">
        <v>20488.95</v>
      </c>
      <c r="J18" s="47">
        <v>20615.96</v>
      </c>
      <c r="K18" s="47">
        <v>20540.08</v>
      </c>
      <c r="L18" s="47">
        <v>20740.5825</v>
      </c>
      <c r="M18" s="47">
        <v>21080.3175</v>
      </c>
      <c r="N18" s="47">
        <v>21154.485</v>
      </c>
      <c r="O18" s="47">
        <v>21158.6175</v>
      </c>
      <c r="P18" s="47">
        <v>21112.5075</v>
      </c>
      <c r="Q18" s="47">
        <v>21028.9875</v>
      </c>
      <c r="R18" s="47">
        <v>20918.715</v>
      </c>
    </row>
    <row r="19" spans="1:18" s="18" customFormat="1" ht="14.25">
      <c r="A19" s="103" t="s">
        <v>27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12.75">
      <c r="A20" s="72" t="s">
        <v>21</v>
      </c>
      <c r="B20" s="42">
        <f aca="true" t="shared" si="2" ref="B20:K20">B13/B11</f>
        <v>0.9865956846707093</v>
      </c>
      <c r="C20" s="42">
        <f t="shared" si="2"/>
        <v>1.018604291257199</v>
      </c>
      <c r="D20" s="42">
        <f t="shared" si="2"/>
        <v>1.0434621544356468</v>
      </c>
      <c r="E20" s="42">
        <f t="shared" si="2"/>
        <v>1.0514890011846032</v>
      </c>
      <c r="F20" s="42">
        <f t="shared" si="2"/>
        <v>1.0447532703596651</v>
      </c>
      <c r="G20" s="42">
        <f t="shared" si="2"/>
        <v>1.042622047128723</v>
      </c>
      <c r="H20" s="42">
        <f t="shared" si="2"/>
        <v>1.0489526696708507</v>
      </c>
      <c r="I20" s="42">
        <f t="shared" si="2"/>
        <v>1.0529058773999176</v>
      </c>
      <c r="J20" s="42">
        <f t="shared" si="2"/>
        <v>1.055079521791323</v>
      </c>
      <c r="K20" s="42">
        <f t="shared" si="2"/>
        <v>1.0572602561181086</v>
      </c>
      <c r="L20" s="42">
        <f>L13/L11</f>
        <v>1.061153461611017</v>
      </c>
      <c r="M20" s="42">
        <f aca="true" t="shared" si="3" ref="M20:R20">M13/M11</f>
        <v>1.064395602719204</v>
      </c>
      <c r="N20" s="42">
        <f t="shared" si="3"/>
        <v>1.066962835551739</v>
      </c>
      <c r="O20" s="42">
        <f t="shared" si="3"/>
        <v>1.0689433025770458</v>
      </c>
      <c r="P20" s="42">
        <f t="shared" si="3"/>
        <v>1.0698634071236333</v>
      </c>
      <c r="Q20" s="42">
        <f t="shared" si="3"/>
        <v>1.0706664600987348</v>
      </c>
      <c r="R20" s="42">
        <f t="shared" si="3"/>
        <v>1.0714047785751795</v>
      </c>
    </row>
    <row r="21" spans="1:18" ht="12.75">
      <c r="A21" s="48" t="s">
        <v>22</v>
      </c>
      <c r="B21" s="42">
        <f>B14/B6</f>
        <v>0.2073949281787551</v>
      </c>
      <c r="C21" s="42">
        <f aca="true" t="shared" si="4" ref="C21:K25">C14/C6</f>
        <v>0.22605057180881058</v>
      </c>
      <c r="D21" s="42">
        <f t="shared" si="4"/>
        <v>0.2464372143049207</v>
      </c>
      <c r="E21" s="42">
        <f t="shared" si="4"/>
        <v>0.24868311312058294</v>
      </c>
      <c r="F21" s="42">
        <f t="shared" si="4"/>
        <v>0.26230869616799146</v>
      </c>
      <c r="G21" s="42">
        <f t="shared" si="4"/>
        <v>0.262</v>
      </c>
      <c r="H21" s="42">
        <f t="shared" si="4"/>
        <v>0.262</v>
      </c>
      <c r="I21" s="42">
        <f t="shared" si="4"/>
        <v>0.262</v>
      </c>
      <c r="J21" s="42">
        <f t="shared" si="4"/>
        <v>0.262</v>
      </c>
      <c r="K21" s="42">
        <f t="shared" si="4"/>
        <v>0.262</v>
      </c>
      <c r="L21" s="42">
        <f>L14/L6</f>
        <v>0.262</v>
      </c>
      <c r="M21" s="42">
        <f aca="true" t="shared" si="5" ref="M21:R21">M14/M6</f>
        <v>0.262</v>
      </c>
      <c r="N21" s="42">
        <f t="shared" si="5"/>
        <v>0.262</v>
      </c>
      <c r="O21" s="42">
        <f t="shared" si="5"/>
        <v>0.262</v>
      </c>
      <c r="P21" s="42">
        <f t="shared" si="5"/>
        <v>0.262</v>
      </c>
      <c r="Q21" s="42">
        <f t="shared" si="5"/>
        <v>0.262</v>
      </c>
      <c r="R21" s="42">
        <f t="shared" si="5"/>
        <v>0.262</v>
      </c>
    </row>
    <row r="22" spans="1:18" ht="12.75">
      <c r="A22" s="48" t="s">
        <v>23</v>
      </c>
      <c r="B22" s="42">
        <f>B15/B7</f>
        <v>0.7006732550272297</v>
      </c>
      <c r="C22" s="42">
        <f t="shared" si="4"/>
        <v>0.7280163828025336</v>
      </c>
      <c r="D22" s="42">
        <f t="shared" si="4"/>
        <v>0.776457111748761</v>
      </c>
      <c r="E22" s="42">
        <f t="shared" si="4"/>
        <v>0.7897821507015106</v>
      </c>
      <c r="F22" s="42">
        <f t="shared" si="4"/>
        <v>0.764554794520548</v>
      </c>
      <c r="G22" s="42">
        <f t="shared" si="4"/>
        <v>0.764</v>
      </c>
      <c r="H22" s="42">
        <f t="shared" si="4"/>
        <v>0.7725</v>
      </c>
      <c r="I22" s="42">
        <f t="shared" si="4"/>
        <v>0.7775000000000001</v>
      </c>
      <c r="J22" s="42">
        <f t="shared" si="4"/>
        <v>0.7825000000000001</v>
      </c>
      <c r="K22" s="42">
        <f t="shared" si="4"/>
        <v>0.7875</v>
      </c>
      <c r="L22" s="42">
        <f>L15/L7</f>
        <v>0.7925</v>
      </c>
      <c r="M22" s="42">
        <f aca="true" t="shared" si="6" ref="M22:R22">M15/M7</f>
        <v>0.7975</v>
      </c>
      <c r="N22" s="42">
        <f t="shared" si="6"/>
        <v>0.8025000000000001</v>
      </c>
      <c r="O22" s="42">
        <f t="shared" si="6"/>
        <v>0.8075</v>
      </c>
      <c r="P22" s="42">
        <f t="shared" si="6"/>
        <v>0.8099999999999999</v>
      </c>
      <c r="Q22" s="42">
        <f t="shared" si="6"/>
        <v>0.8125</v>
      </c>
      <c r="R22" s="42">
        <f t="shared" si="6"/>
        <v>0.8150000000000001</v>
      </c>
    </row>
    <row r="23" spans="1:18" ht="12.75">
      <c r="A23" s="48" t="s">
        <v>24</v>
      </c>
      <c r="B23" s="42">
        <f>B16/B8</f>
        <v>0.8861520558572537</v>
      </c>
      <c r="C23" s="42">
        <f t="shared" si="4"/>
        <v>0.9131928564257588</v>
      </c>
      <c r="D23" s="42">
        <f t="shared" si="4"/>
        <v>0.9161743644826351</v>
      </c>
      <c r="E23" s="42">
        <f t="shared" si="4"/>
        <v>0.9280496381496858</v>
      </c>
      <c r="F23" s="42">
        <f t="shared" si="4"/>
        <v>0.9281351221097699</v>
      </c>
      <c r="G23" s="42">
        <f t="shared" si="4"/>
        <v>0.9285</v>
      </c>
      <c r="H23" s="42">
        <f t="shared" si="4"/>
        <v>0.9287000000000001</v>
      </c>
      <c r="I23" s="42">
        <f t="shared" si="4"/>
        <v>0.9299999999999999</v>
      </c>
      <c r="J23" s="42">
        <f t="shared" si="4"/>
        <v>0.932</v>
      </c>
      <c r="K23" s="42">
        <f t="shared" si="4"/>
        <v>0.9340000000000002</v>
      </c>
      <c r="L23" s="42">
        <f>L16/L8</f>
        <v>0.936</v>
      </c>
      <c r="M23" s="42">
        <f aca="true" t="shared" si="7" ref="M23:R23">M16/M8</f>
        <v>0.938</v>
      </c>
      <c r="N23" s="42">
        <f t="shared" si="7"/>
        <v>0.94</v>
      </c>
      <c r="O23" s="42">
        <f t="shared" si="7"/>
        <v>0.94</v>
      </c>
      <c r="P23" s="42">
        <f t="shared" si="7"/>
        <v>0.9400000000000001</v>
      </c>
      <c r="Q23" s="42">
        <f t="shared" si="7"/>
        <v>0.94</v>
      </c>
      <c r="R23" s="42">
        <f t="shared" si="7"/>
        <v>0.94</v>
      </c>
    </row>
    <row r="24" spans="1:18" ht="12.75">
      <c r="A24" s="48" t="s">
        <v>25</v>
      </c>
      <c r="B24" s="42">
        <f>B17/B9</f>
        <v>0.9078203689171873</v>
      </c>
      <c r="C24" s="42">
        <f t="shared" si="4"/>
        <v>0.9419787832864256</v>
      </c>
      <c r="D24" s="42">
        <f t="shared" si="4"/>
        <v>0.9542125154687447</v>
      </c>
      <c r="E24" s="42">
        <f t="shared" si="4"/>
        <v>0.9443051856493812</v>
      </c>
      <c r="F24" s="42">
        <f t="shared" si="4"/>
        <v>0.9485279936468319</v>
      </c>
      <c r="G24" s="42">
        <f t="shared" si="4"/>
        <v>0.952</v>
      </c>
      <c r="H24" s="42">
        <f t="shared" si="4"/>
        <v>0.96</v>
      </c>
      <c r="I24" s="42">
        <f t="shared" si="4"/>
        <v>0.965</v>
      </c>
      <c r="J24" s="42">
        <f t="shared" si="4"/>
        <v>0.9700000000000001</v>
      </c>
      <c r="K24" s="42">
        <f t="shared" si="4"/>
        <v>0.975</v>
      </c>
      <c r="L24" s="42">
        <f>L17/L9</f>
        <v>0.98</v>
      </c>
      <c r="M24" s="42">
        <f aca="true" t="shared" si="8" ref="M24:R24">M17/M9</f>
        <v>0.98</v>
      </c>
      <c r="N24" s="42">
        <f t="shared" si="8"/>
        <v>0.98</v>
      </c>
      <c r="O24" s="42">
        <f t="shared" si="8"/>
        <v>0.98</v>
      </c>
      <c r="P24" s="42">
        <f t="shared" si="8"/>
        <v>0.98</v>
      </c>
      <c r="Q24" s="42">
        <f t="shared" si="8"/>
        <v>0.98</v>
      </c>
      <c r="R24" s="42">
        <f t="shared" si="8"/>
        <v>0.98</v>
      </c>
    </row>
    <row r="25" spans="1:18" ht="12.75">
      <c r="A25" s="48" t="s">
        <v>26</v>
      </c>
      <c r="B25" s="42">
        <f>B18/B10</f>
        <v>0.21515717205318988</v>
      </c>
      <c r="C25" s="42">
        <f t="shared" si="4"/>
        <v>0.22297364396512342</v>
      </c>
      <c r="D25" s="42">
        <f t="shared" si="4"/>
        <v>0.23289561540173603</v>
      </c>
      <c r="E25" s="42">
        <f t="shared" si="4"/>
        <v>0.2358667291095203</v>
      </c>
      <c r="F25" s="42">
        <f t="shared" si="4"/>
        <v>0.22488472041903568</v>
      </c>
      <c r="G25" s="42">
        <f t="shared" si="4"/>
        <v>0.225</v>
      </c>
      <c r="H25" s="42">
        <f t="shared" si="4"/>
        <v>0.225</v>
      </c>
      <c r="I25" s="42">
        <f t="shared" si="4"/>
        <v>0.225</v>
      </c>
      <c r="J25" s="42">
        <f t="shared" si="4"/>
        <v>0.2225</v>
      </c>
      <c r="K25" s="42">
        <f t="shared" si="4"/>
        <v>0.22000000000000003</v>
      </c>
      <c r="L25" s="42">
        <f>L18/L10</f>
        <v>0.2175</v>
      </c>
      <c r="M25" s="42">
        <f aca="true" t="shared" si="9" ref="M25:R25">M18/M10</f>
        <v>0.2175</v>
      </c>
      <c r="N25" s="42">
        <f t="shared" si="9"/>
        <v>0.2175</v>
      </c>
      <c r="O25" s="42">
        <f t="shared" si="9"/>
        <v>0.2175</v>
      </c>
      <c r="P25" s="42">
        <f t="shared" si="9"/>
        <v>0.2175</v>
      </c>
      <c r="Q25" s="42">
        <f t="shared" si="9"/>
        <v>0.2175</v>
      </c>
      <c r="R25" s="42">
        <f t="shared" si="9"/>
        <v>0.2175</v>
      </c>
    </row>
    <row r="27" spans="1:18" ht="15.75">
      <c r="A27" s="104" t="s">
        <v>114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ht="14.25">
      <c r="A28" s="38" t="s">
        <v>133</v>
      </c>
      <c r="B28" s="47">
        <v>22906.7</v>
      </c>
      <c r="C28" s="47">
        <v>22451.7</v>
      </c>
      <c r="D28" s="47">
        <v>22332.6</v>
      </c>
      <c r="E28" s="47">
        <v>22158</v>
      </c>
      <c r="F28" s="40">
        <v>21840.3</v>
      </c>
      <c r="G28" s="40">
        <f>F28*0.98</f>
        <v>21403.494</v>
      </c>
      <c r="H28" s="40">
        <f>G28*0.98</f>
        <v>20975.42412</v>
      </c>
      <c r="I28" s="40">
        <f>H28</f>
        <v>20975.42412</v>
      </c>
      <c r="J28" s="40">
        <f>I28</f>
        <v>20975.42412</v>
      </c>
      <c r="K28" s="40">
        <f>J28</f>
        <v>20975.42412</v>
      </c>
      <c r="L28" s="40">
        <f>K28</f>
        <v>20975.42412</v>
      </c>
      <c r="M28" s="70" t="s">
        <v>100</v>
      </c>
      <c r="N28" s="70" t="s">
        <v>100</v>
      </c>
      <c r="O28" s="70" t="s">
        <v>100</v>
      </c>
      <c r="P28" s="70" t="s">
        <v>100</v>
      </c>
      <c r="Q28" s="70" t="s">
        <v>100</v>
      </c>
      <c r="R28" s="70" t="s">
        <v>100</v>
      </c>
    </row>
    <row r="29" spans="1:18" ht="12.75">
      <c r="A29" s="38" t="s">
        <v>134</v>
      </c>
      <c r="B29" s="41">
        <f>B13/B28</f>
        <v>12.21642576189499</v>
      </c>
      <c r="C29" s="41">
        <f>C13/C28</f>
        <v>12.312564304707438</v>
      </c>
      <c r="D29" s="41">
        <f>D13/D28</f>
        <v>12.486633889470998</v>
      </c>
      <c r="E29" s="41">
        <f>E13/E28</f>
        <v>12.658678581099377</v>
      </c>
      <c r="F29" s="41">
        <f aca="true" t="shared" si="10" ref="F29:L29">F13/F28</f>
        <v>12.842634945490676</v>
      </c>
      <c r="G29" s="41">
        <f t="shared" si="10"/>
        <v>13.298421790386186</v>
      </c>
      <c r="H29" s="41">
        <f t="shared" si="10"/>
        <v>13.86084785874642</v>
      </c>
      <c r="I29" s="41">
        <f t="shared" si="10"/>
        <v>14.12888291576533</v>
      </c>
      <c r="J29" s="41">
        <f t="shared" si="10"/>
        <v>14.37258361381825</v>
      </c>
      <c r="K29" s="41">
        <f t="shared" si="10"/>
        <v>14.598818157294073</v>
      </c>
      <c r="L29" s="41">
        <f t="shared" si="10"/>
        <v>14.74986134869153</v>
      </c>
      <c r="M29" s="71" t="s">
        <v>100</v>
      </c>
      <c r="N29" s="71" t="s">
        <v>100</v>
      </c>
      <c r="O29" s="71" t="s">
        <v>100</v>
      </c>
      <c r="P29" s="71" t="s">
        <v>100</v>
      </c>
      <c r="Q29" s="71" t="s">
        <v>100</v>
      </c>
      <c r="R29" s="71" t="s">
        <v>100</v>
      </c>
    </row>
    <row r="30" spans="1:18" ht="14.25">
      <c r="A30" s="104" t="s">
        <v>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ht="14.25">
      <c r="A31" s="49" t="s">
        <v>135</v>
      </c>
      <c r="B31" s="34" t="s">
        <v>100</v>
      </c>
      <c r="C31" s="34" t="s">
        <v>100</v>
      </c>
      <c r="D31" s="34" t="s">
        <v>100</v>
      </c>
      <c r="E31" s="47">
        <v>328341</v>
      </c>
      <c r="F31" s="40">
        <f>E31</f>
        <v>328341</v>
      </c>
      <c r="G31" s="40">
        <f aca="true" t="shared" si="11" ref="G31:L31">F31</f>
        <v>328341</v>
      </c>
      <c r="H31" s="40">
        <f t="shared" si="11"/>
        <v>328341</v>
      </c>
      <c r="I31" s="40">
        <f t="shared" si="11"/>
        <v>328341</v>
      </c>
      <c r="J31" s="40">
        <f t="shared" si="11"/>
        <v>328341</v>
      </c>
      <c r="K31" s="40">
        <f t="shared" si="11"/>
        <v>328341</v>
      </c>
      <c r="L31" s="40">
        <f t="shared" si="11"/>
        <v>328341</v>
      </c>
      <c r="M31" s="40">
        <f aca="true" t="shared" si="12" ref="M31:R31">L31</f>
        <v>328341</v>
      </c>
      <c r="N31" s="40">
        <f t="shared" si="12"/>
        <v>328341</v>
      </c>
      <c r="O31" s="40">
        <f t="shared" si="12"/>
        <v>328341</v>
      </c>
      <c r="P31" s="40">
        <f t="shared" si="12"/>
        <v>328341</v>
      </c>
      <c r="Q31" s="40">
        <f t="shared" si="12"/>
        <v>328341</v>
      </c>
      <c r="R31" s="40">
        <f t="shared" si="12"/>
        <v>328341</v>
      </c>
    </row>
    <row r="32" spans="1:18" ht="17.25" customHeight="1">
      <c r="A32" s="50" t="s">
        <v>136</v>
      </c>
      <c r="B32" s="34" t="s">
        <v>100</v>
      </c>
      <c r="C32" s="34" t="s">
        <v>100</v>
      </c>
      <c r="D32" s="34" t="s">
        <v>100</v>
      </c>
      <c r="E32" s="42">
        <f aca="true" t="shared" si="13" ref="E32:R32">E13/E31</f>
        <v>0.8542673622849416</v>
      </c>
      <c r="F32" s="39">
        <f t="shared" si="13"/>
        <v>0.8542551798282882</v>
      </c>
      <c r="G32" s="39">
        <f t="shared" si="13"/>
        <v>0.8668813550546535</v>
      </c>
      <c r="H32" s="39">
        <f t="shared" si="13"/>
        <v>0.8854732199146618</v>
      </c>
      <c r="I32" s="39">
        <f t="shared" si="13"/>
        <v>0.9025961165373804</v>
      </c>
      <c r="J32" s="39">
        <f t="shared" si="13"/>
        <v>0.9181644601192055</v>
      </c>
      <c r="K32" s="39">
        <f t="shared" si="13"/>
        <v>0.932617012496155</v>
      </c>
      <c r="L32" s="39">
        <f t="shared" si="13"/>
        <v>0.9422661120603276</v>
      </c>
      <c r="M32" s="39">
        <f t="shared" si="13"/>
        <v>0.9456247940403422</v>
      </c>
      <c r="N32" s="39">
        <f t="shared" si="13"/>
        <v>0.946027317636238</v>
      </c>
      <c r="O32" s="39">
        <f t="shared" si="13"/>
        <v>0.9441923929695042</v>
      </c>
      <c r="P32" s="39">
        <f t="shared" si="13"/>
        <v>0.9407007821137172</v>
      </c>
      <c r="Q32" s="39">
        <f t="shared" si="13"/>
        <v>0.9366232362086977</v>
      </c>
      <c r="R32" s="39">
        <f t="shared" si="13"/>
        <v>0.9321003925796657</v>
      </c>
    </row>
    <row r="33" spans="1:11" s="18" customFormat="1" ht="15" customHeight="1">
      <c r="A33" s="27" t="s">
        <v>97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2" s="3" customFormat="1" ht="24" customHeight="1">
      <c r="A34" s="99" t="s">
        <v>98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6" ht="12.75">
      <c r="F36" s="68"/>
    </row>
  </sheetData>
  <mergeCells count="8">
    <mergeCell ref="A34:L34"/>
    <mergeCell ref="G4:R4"/>
    <mergeCell ref="A12:R12"/>
    <mergeCell ref="A19:R19"/>
    <mergeCell ref="A27:R27"/>
    <mergeCell ref="A30:R30"/>
    <mergeCell ref="A5:R5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A1" sqref="A1"/>
    </sheetView>
  </sheetViews>
  <sheetFormatPr defaultColWidth="9.140625" defaultRowHeight="12.75"/>
  <cols>
    <col min="1" max="1" width="39.28125" style="0" customWidth="1"/>
  </cols>
  <sheetData>
    <row r="1" spans="10:18" ht="15.75">
      <c r="J1" s="35"/>
      <c r="K1" s="35"/>
      <c r="R1" s="44" t="s">
        <v>249</v>
      </c>
    </row>
    <row r="2" spans="1:11" ht="15.75">
      <c r="A2" s="10" t="s">
        <v>229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34" t="s">
        <v>40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8" customFormat="1" ht="14.25">
      <c r="A5" s="103" t="s">
        <v>72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2.75">
      <c r="A6" s="46" t="s">
        <v>28</v>
      </c>
      <c r="B6" s="51">
        <v>113029</v>
      </c>
      <c r="C6" s="51">
        <v>100698</v>
      </c>
      <c r="D6" s="51">
        <v>89860</v>
      </c>
      <c r="E6" s="51">
        <v>89682</v>
      </c>
      <c r="F6" s="51">
        <v>89348</v>
      </c>
      <c r="G6" s="51">
        <v>88130</v>
      </c>
      <c r="H6" s="51">
        <v>89195</v>
      </c>
      <c r="I6" s="51">
        <v>91062</v>
      </c>
      <c r="J6" s="51">
        <v>92656</v>
      </c>
      <c r="K6" s="51">
        <v>93364</v>
      </c>
      <c r="L6" s="51">
        <v>95359</v>
      </c>
      <c r="M6" s="51">
        <v>96921</v>
      </c>
      <c r="N6" s="51">
        <v>97262</v>
      </c>
      <c r="O6" s="51">
        <v>97281</v>
      </c>
      <c r="P6" s="51">
        <v>97069</v>
      </c>
      <c r="Q6" s="51">
        <v>96685</v>
      </c>
      <c r="R6" s="51">
        <v>96178</v>
      </c>
    </row>
    <row r="7" spans="1:18" s="1" customFormat="1" ht="12.75">
      <c r="A7" s="46" t="s">
        <v>29</v>
      </c>
      <c r="B7" s="51">
        <v>1131964</v>
      </c>
      <c r="C7" s="51">
        <v>1104519</v>
      </c>
      <c r="D7" s="51">
        <v>1049293</v>
      </c>
      <c r="E7" s="51">
        <v>1007457</v>
      </c>
      <c r="F7" s="51">
        <v>969475</v>
      </c>
      <c r="G7" s="51">
        <v>928177</v>
      </c>
      <c r="H7" s="51">
        <v>889079</v>
      </c>
      <c r="I7" s="51">
        <v>859046</v>
      </c>
      <c r="J7" s="51">
        <v>831296</v>
      </c>
      <c r="K7" s="51">
        <v>818252</v>
      </c>
      <c r="L7" s="51">
        <v>818207</v>
      </c>
      <c r="M7" s="51">
        <v>825266</v>
      </c>
      <c r="N7" s="51">
        <v>832843</v>
      </c>
      <c r="O7" s="51">
        <v>840773</v>
      </c>
      <c r="P7" s="51">
        <v>849707</v>
      </c>
      <c r="Q7" s="51">
        <v>857192</v>
      </c>
      <c r="R7" s="51">
        <v>862303</v>
      </c>
    </row>
    <row r="8" spans="1:18" s="24" customFormat="1" ht="14.25">
      <c r="A8" s="103" t="s">
        <v>33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2.75" customHeight="1">
      <c r="A9" s="75" t="s">
        <v>71</v>
      </c>
      <c r="B9" s="52">
        <v>113670</v>
      </c>
      <c r="C9" s="51">
        <v>99166</v>
      </c>
      <c r="D9" s="51">
        <v>93929</v>
      </c>
      <c r="E9" s="51">
        <v>90263</v>
      </c>
      <c r="F9" s="51">
        <v>89107</v>
      </c>
      <c r="G9" s="51">
        <v>88340.06099999999</v>
      </c>
      <c r="H9" s="51">
        <v>89755.484</v>
      </c>
      <c r="I9" s="51">
        <v>91265.999</v>
      </c>
      <c r="J9" s="51">
        <v>92927.919</v>
      </c>
      <c r="K9" s="51">
        <v>93863.08799999999</v>
      </c>
      <c r="L9" s="51">
        <v>95562.326</v>
      </c>
      <c r="M9" s="51">
        <v>97226.85800000001</v>
      </c>
      <c r="N9" s="51">
        <v>97857.94499999999</v>
      </c>
      <c r="O9" s="51">
        <v>97951.87299999999</v>
      </c>
      <c r="P9" s="51">
        <v>97791.81</v>
      </c>
      <c r="Q9" s="51">
        <v>97444.951</v>
      </c>
      <c r="R9" s="51">
        <v>96964.14899999999</v>
      </c>
    </row>
    <row r="10" spans="1:18" ht="12.75">
      <c r="A10" s="76" t="s">
        <v>138</v>
      </c>
      <c r="B10" s="53">
        <f>B9/B6</f>
        <v>1.005671110953826</v>
      </c>
      <c r="C10" s="53">
        <f aca="true" t="shared" si="0" ref="C10:L10">C9/C6</f>
        <v>0.9847861923772071</v>
      </c>
      <c r="D10" s="53">
        <f t="shared" si="0"/>
        <v>1.045281549076341</v>
      </c>
      <c r="E10" s="53">
        <f t="shared" si="0"/>
        <v>1.0064784460649852</v>
      </c>
      <c r="F10" s="53">
        <f t="shared" si="0"/>
        <v>0.9973026816492815</v>
      </c>
      <c r="G10" s="53">
        <f t="shared" si="0"/>
        <v>1.0023835356859183</v>
      </c>
      <c r="H10" s="53">
        <f t="shared" si="0"/>
        <v>1.0062838051460283</v>
      </c>
      <c r="I10" s="53">
        <f t="shared" si="0"/>
        <v>1.0022402209483647</v>
      </c>
      <c r="J10" s="53">
        <f t="shared" si="0"/>
        <v>1.002934715506821</v>
      </c>
      <c r="K10" s="53">
        <f t="shared" si="0"/>
        <v>1.0053456150122102</v>
      </c>
      <c r="L10" s="53">
        <f t="shared" si="0"/>
        <v>1.0021322161515955</v>
      </c>
      <c r="M10" s="53">
        <f aca="true" t="shared" si="1" ref="M10:R10">M9/M6</f>
        <v>1.0031557454008937</v>
      </c>
      <c r="N10" s="53">
        <f t="shared" si="1"/>
        <v>1.006127213094528</v>
      </c>
      <c r="O10" s="53">
        <f t="shared" si="1"/>
        <v>1.0068962387310985</v>
      </c>
      <c r="P10" s="53">
        <f t="shared" si="1"/>
        <v>1.007446352594546</v>
      </c>
      <c r="Q10" s="53">
        <f t="shared" si="1"/>
        <v>1.0078600713657755</v>
      </c>
      <c r="R10" s="53">
        <f t="shared" si="1"/>
        <v>1.008173896317245</v>
      </c>
    </row>
    <row r="11" spans="1:18" ht="12.75" customHeight="1">
      <c r="A11" s="76" t="s">
        <v>77</v>
      </c>
      <c r="B11" s="54">
        <v>829</v>
      </c>
      <c r="C11" s="54">
        <v>914</v>
      </c>
      <c r="D11" s="54">
        <v>915</v>
      </c>
      <c r="E11" s="54">
        <v>1122</v>
      </c>
      <c r="F11" s="54">
        <v>1077</v>
      </c>
      <c r="G11" s="54">
        <v>1140</v>
      </c>
      <c r="H11" s="54">
        <v>1150</v>
      </c>
      <c r="I11" s="54">
        <v>1150</v>
      </c>
      <c r="J11" s="54">
        <v>1150</v>
      </c>
      <c r="K11" s="54">
        <v>1150</v>
      </c>
      <c r="L11" s="54">
        <v>1150</v>
      </c>
      <c r="M11" s="54">
        <v>1150</v>
      </c>
      <c r="N11" s="54">
        <v>1150</v>
      </c>
      <c r="O11" s="54">
        <v>1150</v>
      </c>
      <c r="P11" s="54">
        <v>1150</v>
      </c>
      <c r="Q11" s="54">
        <v>1150</v>
      </c>
      <c r="R11" s="54">
        <v>1150</v>
      </c>
    </row>
    <row r="12" spans="1:18" ht="12.75">
      <c r="A12" s="76" t="s">
        <v>70</v>
      </c>
      <c r="B12" s="51">
        <v>605836</v>
      </c>
      <c r="C12" s="51">
        <v>580133</v>
      </c>
      <c r="D12" s="51">
        <v>545469</v>
      </c>
      <c r="E12" s="51">
        <v>514463</v>
      </c>
      <c r="F12" s="51">
        <v>483454</v>
      </c>
      <c r="G12" s="51">
        <v>461289.73299999995</v>
      </c>
      <c r="H12" s="51">
        <v>453944.02953759994</v>
      </c>
      <c r="I12" s="51">
        <v>452914.0979960563</v>
      </c>
      <c r="J12" s="51">
        <v>456814.36728748545</v>
      </c>
      <c r="K12" s="51">
        <v>461594.30804140464</v>
      </c>
      <c r="L12" s="51">
        <v>468781.7149299537</v>
      </c>
      <c r="M12" s="51">
        <v>476318.34165357274</v>
      </c>
      <c r="N12" s="51">
        <v>482982.8622619737</v>
      </c>
      <c r="O12" s="51">
        <v>488086.6694823518</v>
      </c>
      <c r="P12" s="51">
        <v>492061.434973819</v>
      </c>
      <c r="Q12" s="51">
        <v>494024.8982484384</v>
      </c>
      <c r="R12" s="51">
        <v>493842.4044115595</v>
      </c>
    </row>
    <row r="13" spans="1:18" s="7" customFormat="1" ht="12.75">
      <c r="A13" s="86" t="s">
        <v>30</v>
      </c>
      <c r="B13" s="51">
        <v>122973</v>
      </c>
      <c r="C13" s="51">
        <v>126932</v>
      </c>
      <c r="D13" s="51">
        <v>119545</v>
      </c>
      <c r="E13" s="51">
        <v>117822</v>
      </c>
      <c r="F13" s="51">
        <v>111459</v>
      </c>
      <c r="G13" s="51">
        <v>97894.3422</v>
      </c>
      <c r="H13" s="51">
        <v>93040.25256204</v>
      </c>
      <c r="I13" s="51">
        <v>89745.61462557544</v>
      </c>
      <c r="J13" s="51">
        <v>89801.55972387175</v>
      </c>
      <c r="K13" s="51">
        <v>89087.62007202719</v>
      </c>
      <c r="L13" s="51">
        <v>90413.53959312594</v>
      </c>
      <c r="M13" s="51">
        <v>91928.85523346672</v>
      </c>
      <c r="N13" s="51">
        <v>93596.84050365118</v>
      </c>
      <c r="O13" s="51">
        <v>94573.63357714999</v>
      </c>
      <c r="P13" s="51">
        <v>96251.49972316598</v>
      </c>
      <c r="Q13" s="51">
        <v>97930.08350491819</v>
      </c>
      <c r="R13" s="51">
        <v>98615.04593379538</v>
      </c>
    </row>
    <row r="14" spans="1:18" s="7" customFormat="1" ht="12.75" customHeight="1">
      <c r="A14" s="87" t="s">
        <v>69</v>
      </c>
      <c r="B14" s="51">
        <v>451853</v>
      </c>
      <c r="C14" s="51">
        <v>448608</v>
      </c>
      <c r="D14" s="51">
        <v>449576</v>
      </c>
      <c r="E14" s="51">
        <v>442983</v>
      </c>
      <c r="F14" s="51">
        <v>435361</v>
      </c>
      <c r="G14" s="51">
        <v>426759.192</v>
      </c>
      <c r="H14" s="51">
        <v>401970.6641904</v>
      </c>
      <c r="I14" s="51">
        <v>379119.9982405947</v>
      </c>
      <c r="J14" s="51">
        <v>353974.5944149101</v>
      </c>
      <c r="K14" s="51">
        <v>334328.2374785863</v>
      </c>
      <c r="L14" s="51">
        <v>326718.24819536996</v>
      </c>
      <c r="M14" s="51">
        <v>324473.45521684585</v>
      </c>
      <c r="N14" s="51">
        <v>326531.8493763204</v>
      </c>
      <c r="O14" s="51">
        <v>329953.19266247365</v>
      </c>
      <c r="P14" s="51">
        <v>334914.94407798024</v>
      </c>
      <c r="Q14" s="51">
        <v>340325.9916343207</v>
      </c>
      <c r="R14" s="51">
        <v>345904.4706353869</v>
      </c>
    </row>
    <row r="15" spans="1:18" s="7" customFormat="1" ht="12.75">
      <c r="A15" s="86" t="s">
        <v>31</v>
      </c>
      <c r="B15" s="51">
        <v>115420</v>
      </c>
      <c r="C15" s="51">
        <v>114734</v>
      </c>
      <c r="D15" s="51">
        <v>113041</v>
      </c>
      <c r="E15" s="51">
        <v>116625</v>
      </c>
      <c r="F15" s="51">
        <v>109119</v>
      </c>
      <c r="G15" s="51">
        <v>108299.29</v>
      </c>
      <c r="H15" s="51">
        <v>103086.40891649999</v>
      </c>
      <c r="I15" s="51">
        <v>90317.28321165696</v>
      </c>
      <c r="J15" s="51">
        <v>85743.24460949584</v>
      </c>
      <c r="K15" s="51">
        <v>82690.77449467815</v>
      </c>
      <c r="L15" s="51">
        <v>82907.71680290304</v>
      </c>
      <c r="M15" s="51">
        <v>82285.73418656799</v>
      </c>
      <c r="N15" s="51">
        <v>83396.04365297253</v>
      </c>
      <c r="O15" s="51">
        <v>84861.0548784979</v>
      </c>
      <c r="P15" s="51">
        <v>86386.85530523861</v>
      </c>
      <c r="Q15" s="51">
        <v>87287.92631522752</v>
      </c>
      <c r="R15" s="51">
        <v>88855.93483863295</v>
      </c>
    </row>
    <row r="16" spans="1:18" ht="12.75" customHeight="1">
      <c r="A16" s="88" t="s">
        <v>68</v>
      </c>
      <c r="B16" s="31">
        <v>1057689</v>
      </c>
      <c r="C16" s="31">
        <v>1028741</v>
      </c>
      <c r="D16" s="31">
        <v>995045</v>
      </c>
      <c r="E16" s="31">
        <v>957446</v>
      </c>
      <c r="F16" s="31">
        <v>918815</v>
      </c>
      <c r="G16" s="31">
        <v>888048.9249999999</v>
      </c>
      <c r="H16" s="31">
        <v>855914.6937279999</v>
      </c>
      <c r="I16" s="31">
        <v>832034.0962366511</v>
      </c>
      <c r="J16" s="31">
        <v>810788.9617023956</v>
      </c>
      <c r="K16" s="31">
        <v>795922.545519991</v>
      </c>
      <c r="L16" s="31">
        <v>795499.9631253236</v>
      </c>
      <c r="M16" s="31">
        <v>800791.7968704186</v>
      </c>
      <c r="N16" s="31">
        <v>809514.7116382942</v>
      </c>
      <c r="O16" s="31">
        <v>818039.8621448255</v>
      </c>
      <c r="P16" s="31">
        <v>826976.3790517992</v>
      </c>
      <c r="Q16" s="31">
        <v>834350.8898827591</v>
      </c>
      <c r="R16" s="31">
        <v>839746.8750469463</v>
      </c>
    </row>
    <row r="17" spans="1:18" s="18" customFormat="1" ht="12.75" customHeight="1">
      <c r="A17" s="23" t="s">
        <v>67</v>
      </c>
      <c r="B17" s="31">
        <v>115081</v>
      </c>
      <c r="C17" s="32">
        <v>116786</v>
      </c>
      <c r="D17" s="31">
        <v>116347</v>
      </c>
      <c r="E17" s="32">
        <v>117206</v>
      </c>
      <c r="F17" s="31">
        <v>112894</v>
      </c>
      <c r="G17" s="32">
        <v>111227.92</v>
      </c>
      <c r="H17" s="31">
        <v>114823.82584</v>
      </c>
      <c r="I17" s="32">
        <v>108616.51415003001</v>
      </c>
      <c r="J17" s="31">
        <v>108029.8074586263</v>
      </c>
      <c r="K17" s="31">
        <v>102780.24763356932</v>
      </c>
      <c r="L17" s="31">
        <v>89795.17590203094</v>
      </c>
      <c r="M17" s="31">
        <v>85360.51712402614</v>
      </c>
      <c r="N17" s="31">
        <v>82369.20578107137</v>
      </c>
      <c r="O17" s="31">
        <v>82517.83833685047</v>
      </c>
      <c r="P17" s="31">
        <v>81824.23793672737</v>
      </c>
      <c r="Q17" s="31">
        <v>82976.63408576424</v>
      </c>
      <c r="R17" s="31">
        <v>84471.25550751279</v>
      </c>
    </row>
    <row r="18" spans="1:18" ht="25.5">
      <c r="A18" s="88" t="s">
        <v>137</v>
      </c>
      <c r="B18" s="31">
        <f>B19+B21+B22</f>
        <v>11381</v>
      </c>
      <c r="C18" s="31">
        <f aca="true" t="shared" si="2" ref="C18:K18">C19+C21+C22</f>
        <v>11385</v>
      </c>
      <c r="D18" s="31">
        <f t="shared" si="2"/>
        <v>11662</v>
      </c>
      <c r="E18" s="31">
        <f t="shared" si="2"/>
        <v>11787</v>
      </c>
      <c r="F18" s="31">
        <f t="shared" si="2"/>
        <v>11869</v>
      </c>
      <c r="G18" s="31">
        <f t="shared" si="2"/>
        <v>11162</v>
      </c>
      <c r="H18" s="31">
        <f t="shared" si="2"/>
        <v>10457</v>
      </c>
      <c r="I18" s="31">
        <f t="shared" si="2"/>
        <v>9832</v>
      </c>
      <c r="J18" s="31">
        <f t="shared" si="2"/>
        <v>9467</v>
      </c>
      <c r="K18" s="31">
        <f t="shared" si="2"/>
        <v>9142</v>
      </c>
      <c r="L18" s="31">
        <f>L19+L21+L22</f>
        <v>9007</v>
      </c>
      <c r="M18" s="31">
        <f aca="true" t="shared" si="3" ref="M18:R18">M19+M21+M22</f>
        <v>9287</v>
      </c>
      <c r="N18" s="31">
        <f t="shared" si="3"/>
        <v>9387</v>
      </c>
      <c r="O18" s="31">
        <f t="shared" si="3"/>
        <v>9537</v>
      </c>
      <c r="P18" s="31">
        <f t="shared" si="3"/>
        <v>9637</v>
      </c>
      <c r="Q18" s="31">
        <f t="shared" si="3"/>
        <v>9737</v>
      </c>
      <c r="R18" s="31">
        <f t="shared" si="3"/>
        <v>9787</v>
      </c>
    </row>
    <row r="19" spans="1:18" ht="12.75">
      <c r="A19" s="88" t="s">
        <v>139</v>
      </c>
      <c r="B19" s="31">
        <v>9488</v>
      </c>
      <c r="C19" s="31">
        <v>9521</v>
      </c>
      <c r="D19" s="31">
        <v>9603</v>
      </c>
      <c r="E19" s="31">
        <v>9611</v>
      </c>
      <c r="F19" s="31">
        <v>9668</v>
      </c>
      <c r="G19" s="31">
        <v>9080</v>
      </c>
      <c r="H19" s="31">
        <v>8425</v>
      </c>
      <c r="I19" s="31">
        <v>7870</v>
      </c>
      <c r="J19" s="31">
        <v>7565</v>
      </c>
      <c r="K19" s="31">
        <v>7310</v>
      </c>
      <c r="L19" s="31">
        <v>7235</v>
      </c>
      <c r="M19" s="31">
        <v>7405</v>
      </c>
      <c r="N19" s="31">
        <v>7455</v>
      </c>
      <c r="O19" s="31">
        <v>7605</v>
      </c>
      <c r="P19" s="31">
        <v>7705</v>
      </c>
      <c r="Q19" s="31">
        <v>7805</v>
      </c>
      <c r="R19" s="31">
        <v>7855</v>
      </c>
    </row>
    <row r="20" spans="1:18" ht="12.75">
      <c r="A20" s="89" t="s">
        <v>107</v>
      </c>
      <c r="B20" s="55">
        <f>B19/B13</f>
        <v>0.07715514787798948</v>
      </c>
      <c r="C20" s="55">
        <f aca="true" t="shared" si="4" ref="C20:L20">C19/C13</f>
        <v>0.07500866605741657</v>
      </c>
      <c r="D20" s="55">
        <f t="shared" si="4"/>
        <v>0.08032958300221674</v>
      </c>
      <c r="E20" s="55">
        <f t="shared" si="4"/>
        <v>0.08157220213542463</v>
      </c>
      <c r="F20" s="55">
        <f t="shared" si="4"/>
        <v>0.08674041575826089</v>
      </c>
      <c r="G20" s="55">
        <f t="shared" si="4"/>
        <v>0.09275306208656459</v>
      </c>
      <c r="H20" s="55">
        <f t="shared" si="4"/>
        <v>0.09055220475011223</v>
      </c>
      <c r="I20" s="55">
        <f t="shared" si="4"/>
        <v>0.08769230711532985</v>
      </c>
      <c r="J20" s="55">
        <f t="shared" si="4"/>
        <v>0.08424129851710152</v>
      </c>
      <c r="K20" s="55">
        <f t="shared" si="4"/>
        <v>0.08205404964337219</v>
      </c>
      <c r="L20" s="55">
        <f t="shared" si="4"/>
        <v>0.08002120072456571</v>
      </c>
      <c r="M20" s="55">
        <f aca="true" t="shared" si="5" ref="M20:R20">M19/M13</f>
        <v>0.08055142187068384</v>
      </c>
      <c r="N20" s="55">
        <f t="shared" si="5"/>
        <v>0.07965012451151257</v>
      </c>
      <c r="O20" s="55">
        <f t="shared" si="5"/>
        <v>0.08041353295150806</v>
      </c>
      <c r="P20" s="55">
        <f t="shared" si="5"/>
        <v>0.08005070073880155</v>
      </c>
      <c r="Q20" s="55">
        <f t="shared" si="5"/>
        <v>0.07969971760116003</v>
      </c>
      <c r="R20" s="55">
        <f t="shared" si="5"/>
        <v>0.07965315967376223</v>
      </c>
    </row>
    <row r="21" spans="1:18" ht="12.75">
      <c r="A21" s="88" t="s">
        <v>140</v>
      </c>
      <c r="B21" s="31">
        <v>102</v>
      </c>
      <c r="C21" s="31">
        <v>108</v>
      </c>
      <c r="D21" s="31">
        <v>121</v>
      </c>
      <c r="E21" s="31">
        <v>102</v>
      </c>
      <c r="F21" s="31">
        <v>102</v>
      </c>
      <c r="G21" s="31">
        <v>110</v>
      </c>
      <c r="H21" s="31">
        <v>110</v>
      </c>
      <c r="I21" s="31">
        <v>110</v>
      </c>
      <c r="J21" s="31">
        <v>110</v>
      </c>
      <c r="K21" s="31">
        <v>110</v>
      </c>
      <c r="L21" s="31">
        <v>110</v>
      </c>
      <c r="M21" s="31">
        <v>110</v>
      </c>
      <c r="N21" s="31">
        <v>110</v>
      </c>
      <c r="O21" s="31">
        <v>110</v>
      </c>
      <c r="P21" s="31">
        <v>110</v>
      </c>
      <c r="Q21" s="31">
        <v>110</v>
      </c>
      <c r="R21" s="31">
        <v>110</v>
      </c>
    </row>
    <row r="22" spans="1:18" ht="12.75">
      <c r="A22" s="88" t="s">
        <v>141</v>
      </c>
      <c r="B22" s="31">
        <v>1791</v>
      </c>
      <c r="C22" s="31">
        <v>1756</v>
      </c>
      <c r="D22" s="31">
        <v>1938</v>
      </c>
      <c r="E22" s="31">
        <v>2074</v>
      </c>
      <c r="F22" s="31">
        <v>2099</v>
      </c>
      <c r="G22" s="31">
        <v>1972</v>
      </c>
      <c r="H22" s="31">
        <v>1922</v>
      </c>
      <c r="I22" s="31">
        <v>1852</v>
      </c>
      <c r="J22" s="31">
        <v>1792</v>
      </c>
      <c r="K22" s="31">
        <v>1722</v>
      </c>
      <c r="L22" s="31">
        <v>1662</v>
      </c>
      <c r="M22" s="31">
        <v>1772</v>
      </c>
      <c r="N22" s="31">
        <v>1822</v>
      </c>
      <c r="O22" s="31">
        <v>1822</v>
      </c>
      <c r="P22" s="31">
        <v>1822</v>
      </c>
      <c r="Q22" s="31">
        <v>1822</v>
      </c>
      <c r="R22" s="31">
        <v>1822</v>
      </c>
    </row>
    <row r="23" spans="1:18" ht="12.75">
      <c r="A23" s="88" t="s">
        <v>32</v>
      </c>
      <c r="B23" s="55">
        <f>B22/B15</f>
        <v>0.015517241379310345</v>
      </c>
      <c r="C23" s="55">
        <f aca="true" t="shared" si="6" ref="C23:L23">C22/C15</f>
        <v>0.015304966269806684</v>
      </c>
      <c r="D23" s="55">
        <f t="shared" si="6"/>
        <v>0.01714422200794402</v>
      </c>
      <c r="E23" s="55">
        <f t="shared" si="6"/>
        <v>0.017783494105037514</v>
      </c>
      <c r="F23" s="55">
        <f t="shared" si="6"/>
        <v>0.019235880094209075</v>
      </c>
      <c r="G23" s="55">
        <f t="shared" si="6"/>
        <v>0.018208798968118813</v>
      </c>
      <c r="H23" s="55">
        <f t="shared" si="6"/>
        <v>0.018644552858144668</v>
      </c>
      <c r="I23" s="55">
        <f t="shared" si="6"/>
        <v>0.020505488364390576</v>
      </c>
      <c r="J23" s="55">
        <f t="shared" si="6"/>
        <v>0.020899605655948558</v>
      </c>
      <c r="K23" s="55">
        <f t="shared" si="6"/>
        <v>0.020824572154791287</v>
      </c>
      <c r="L23" s="55">
        <f t="shared" si="6"/>
        <v>0.020046384873329482</v>
      </c>
      <c r="M23" s="55">
        <f aca="true" t="shared" si="7" ref="M23:R23">M22/M15</f>
        <v>0.021534717014036857</v>
      </c>
      <c r="N23" s="55">
        <f t="shared" si="7"/>
        <v>0.021847559190957586</v>
      </c>
      <c r="O23" s="55">
        <f t="shared" si="7"/>
        <v>0.0214703906592806</v>
      </c>
      <c r="P23" s="55">
        <f t="shared" si="7"/>
        <v>0.021091171724704646</v>
      </c>
      <c r="Q23" s="55">
        <f t="shared" si="7"/>
        <v>0.020873448103465246</v>
      </c>
      <c r="R23" s="55">
        <f t="shared" si="7"/>
        <v>0.020505101919290454</v>
      </c>
    </row>
    <row r="24" spans="1:18" ht="25.5">
      <c r="A24" s="88" t="s">
        <v>142</v>
      </c>
      <c r="B24" s="31">
        <v>44457</v>
      </c>
      <c r="C24" s="31">
        <v>42762</v>
      </c>
      <c r="D24" s="31">
        <v>42249</v>
      </c>
      <c r="E24" s="31">
        <v>42511</v>
      </c>
      <c r="F24" s="31">
        <v>42826</v>
      </c>
      <c r="G24" s="31">
        <v>42258.6875</v>
      </c>
      <c r="H24" s="31">
        <v>40884.26111</v>
      </c>
      <c r="I24" s="31">
        <v>39036.945799400004</v>
      </c>
      <c r="J24" s="31">
        <v>36818.543940292504</v>
      </c>
      <c r="K24" s="31">
        <v>34931.2111781425</v>
      </c>
      <c r="L24" s="31">
        <v>33620.6476064925</v>
      </c>
      <c r="M24" s="31">
        <v>33211.4895173425</v>
      </c>
      <c r="N24" s="31">
        <v>33267.1975671925</v>
      </c>
      <c r="O24" s="31">
        <v>33612.7785086925</v>
      </c>
      <c r="P24" s="31">
        <v>34080.0122087925</v>
      </c>
      <c r="Q24" s="31">
        <v>34478.3142602925</v>
      </c>
      <c r="R24" s="31">
        <v>34875.446727292496</v>
      </c>
    </row>
    <row r="25" spans="1:18" s="11" customFormat="1" ht="14.25">
      <c r="A25" s="104" t="s">
        <v>115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4.25">
      <c r="A26" s="38" t="s">
        <v>133</v>
      </c>
      <c r="B26" s="47">
        <v>62713.5</v>
      </c>
      <c r="C26" s="47">
        <v>62106</v>
      </c>
      <c r="D26" s="47">
        <v>61124.3</v>
      </c>
      <c r="E26" s="47">
        <v>59969</v>
      </c>
      <c r="F26" s="40">
        <v>57901.1</v>
      </c>
      <c r="G26" s="40">
        <f aca="true" t="shared" si="8" ref="G26:L26">G27+G28</f>
        <v>56661.444</v>
      </c>
      <c r="H26" s="40">
        <f t="shared" si="8"/>
        <v>55528.21511999999</v>
      </c>
      <c r="I26" s="40">
        <f t="shared" si="8"/>
        <v>53671.7081376</v>
      </c>
      <c r="J26" s="40">
        <f t="shared" si="8"/>
        <v>51635.738813567994</v>
      </c>
      <c r="K26" s="40">
        <f t="shared" si="8"/>
        <v>50012.78040955392</v>
      </c>
      <c r="L26" s="40">
        <f t="shared" si="8"/>
        <v>48741.46299307622</v>
      </c>
      <c r="M26" s="70" t="s">
        <v>100</v>
      </c>
      <c r="N26" s="70" t="s">
        <v>100</v>
      </c>
      <c r="O26" s="70" t="s">
        <v>100</v>
      </c>
      <c r="P26" s="70" t="s">
        <v>100</v>
      </c>
      <c r="Q26" s="70" t="s">
        <v>100</v>
      </c>
      <c r="R26" s="70" t="s">
        <v>100</v>
      </c>
    </row>
    <row r="27" spans="1:18" ht="12.75">
      <c r="A27" s="38" t="s">
        <v>95</v>
      </c>
      <c r="B27" s="47">
        <v>29803.1</v>
      </c>
      <c r="C27" s="47">
        <v>29131.4</v>
      </c>
      <c r="D27" s="47">
        <v>28130.4</v>
      </c>
      <c r="E27" s="47">
        <v>26984</v>
      </c>
      <c r="F27" s="40">
        <v>25600.2</v>
      </c>
      <c r="G27" s="40">
        <f>F27*0.98</f>
        <v>25088.196</v>
      </c>
      <c r="H27" s="40">
        <f>G27*0.98</f>
        <v>24586.43208</v>
      </c>
      <c r="I27" s="40">
        <f>H27</f>
        <v>24586.43208</v>
      </c>
      <c r="J27" s="40">
        <f>I27</f>
        <v>24586.43208</v>
      </c>
      <c r="K27" s="40">
        <f>J27</f>
        <v>24586.43208</v>
      </c>
      <c r="L27" s="40">
        <f>K27</f>
        <v>24586.43208</v>
      </c>
      <c r="M27" s="71" t="s">
        <v>100</v>
      </c>
      <c r="N27" s="71" t="s">
        <v>100</v>
      </c>
      <c r="O27" s="71" t="s">
        <v>100</v>
      </c>
      <c r="P27" s="71" t="s">
        <v>100</v>
      </c>
      <c r="Q27" s="71" t="s">
        <v>100</v>
      </c>
      <c r="R27" s="71" t="s">
        <v>100</v>
      </c>
    </row>
    <row r="28" spans="1:18" ht="12.75">
      <c r="A28" s="38" t="s">
        <v>143</v>
      </c>
      <c r="B28" s="47">
        <v>32880.5</v>
      </c>
      <c r="C28" s="47">
        <v>32928.3</v>
      </c>
      <c r="D28" s="47">
        <v>32952.5</v>
      </c>
      <c r="E28" s="47">
        <v>32913.2</v>
      </c>
      <c r="F28" s="40">
        <v>32217.6</v>
      </c>
      <c r="G28" s="40">
        <f>F28*0.98</f>
        <v>31573.248</v>
      </c>
      <c r="H28" s="40">
        <f>G28*0.98</f>
        <v>30941.78304</v>
      </c>
      <c r="I28" s="40">
        <f>H28*0.94</f>
        <v>29085.276057599996</v>
      </c>
      <c r="J28" s="40">
        <f>I28*0.93</f>
        <v>27049.306733568</v>
      </c>
      <c r="K28" s="40">
        <f>J28*0.94</f>
        <v>25426.34832955392</v>
      </c>
      <c r="L28" s="40">
        <f>K28*0.95</f>
        <v>24155.03091307622</v>
      </c>
      <c r="M28" s="70" t="s">
        <v>100</v>
      </c>
      <c r="N28" s="70" t="s">
        <v>100</v>
      </c>
      <c r="O28" s="70" t="s">
        <v>100</v>
      </c>
      <c r="P28" s="70" t="s">
        <v>100</v>
      </c>
      <c r="Q28" s="70" t="s">
        <v>100</v>
      </c>
      <c r="R28" s="70" t="s">
        <v>100</v>
      </c>
    </row>
    <row r="29" spans="1:18" ht="12.75">
      <c r="A29" s="38" t="s">
        <v>34</v>
      </c>
      <c r="B29" s="41">
        <f>B16/B26</f>
        <v>16.865411753450214</v>
      </c>
      <c r="C29" s="41">
        <f>C16/C26</f>
        <v>16.564277203490807</v>
      </c>
      <c r="D29" s="41">
        <f>D16/D26</f>
        <v>16.27904123237403</v>
      </c>
      <c r="E29" s="41">
        <f>E16/E26</f>
        <v>15.965682269172406</v>
      </c>
      <c r="F29" s="41">
        <f aca="true" t="shared" si="9" ref="F29:K29">F16/F26</f>
        <v>15.868696795052253</v>
      </c>
      <c r="G29" s="41">
        <f t="shared" si="9"/>
        <v>15.672896105506945</v>
      </c>
      <c r="H29" s="41">
        <f t="shared" si="9"/>
        <v>15.414050170319971</v>
      </c>
      <c r="I29" s="41">
        <f t="shared" si="9"/>
        <v>15.502284632036243</v>
      </c>
      <c r="J29" s="41">
        <f t="shared" si="9"/>
        <v>15.702088908416078</v>
      </c>
      <c r="K29" s="41">
        <f t="shared" si="9"/>
        <v>15.914383063732771</v>
      </c>
      <c r="L29" s="41">
        <f>L16/L26</f>
        <v>16.32080602993647</v>
      </c>
      <c r="M29" s="71" t="s">
        <v>100</v>
      </c>
      <c r="N29" s="71" t="s">
        <v>100</v>
      </c>
      <c r="O29" s="71" t="s">
        <v>100</v>
      </c>
      <c r="P29" s="71" t="s">
        <v>100</v>
      </c>
      <c r="Q29" s="71" t="s">
        <v>100</v>
      </c>
      <c r="R29" s="71" t="s">
        <v>100</v>
      </c>
    </row>
    <row r="30" spans="1:18" ht="12.75">
      <c r="A30" s="38" t="s">
        <v>96</v>
      </c>
      <c r="B30" s="41">
        <f>B12/B27</f>
        <v>20.32795246132114</v>
      </c>
      <c r="C30" s="41">
        <f>C12/C27</f>
        <v>19.914353584105122</v>
      </c>
      <c r="D30" s="41">
        <f>D12/D27</f>
        <v>19.390730313113213</v>
      </c>
      <c r="E30" s="41">
        <f>E12/E27</f>
        <v>19.06548324933294</v>
      </c>
      <c r="F30" s="41">
        <f aca="true" t="shared" si="10" ref="F30:K30">F12/F27</f>
        <v>18.884774337700485</v>
      </c>
      <c r="G30" s="41">
        <f t="shared" si="10"/>
        <v>18.386723899956774</v>
      </c>
      <c r="H30" s="41">
        <f t="shared" si="10"/>
        <v>18.463192547033444</v>
      </c>
      <c r="I30" s="41">
        <f t="shared" si="10"/>
        <v>18.421302306994043</v>
      </c>
      <c r="J30" s="41">
        <f t="shared" si="10"/>
        <v>18.57993733296033</v>
      </c>
      <c r="K30" s="41">
        <f t="shared" si="10"/>
        <v>18.774351094923272</v>
      </c>
      <c r="L30" s="41">
        <f>L12/L27</f>
        <v>19.066683340007167</v>
      </c>
      <c r="M30" s="70" t="s">
        <v>100</v>
      </c>
      <c r="N30" s="70" t="s">
        <v>100</v>
      </c>
      <c r="O30" s="70" t="s">
        <v>100</v>
      </c>
      <c r="P30" s="70" t="s">
        <v>100</v>
      </c>
      <c r="Q30" s="70" t="s">
        <v>100</v>
      </c>
      <c r="R30" s="70" t="s">
        <v>100</v>
      </c>
    </row>
    <row r="31" spans="1:18" ht="12.75">
      <c r="A31" s="38" t="s">
        <v>144</v>
      </c>
      <c r="B31" s="41">
        <f>B14/B28</f>
        <v>13.742278858289868</v>
      </c>
      <c r="C31" s="41">
        <f>C14/C28</f>
        <v>13.623782582155773</v>
      </c>
      <c r="D31" s="41">
        <f>D14/D28</f>
        <v>13.6431530232911</v>
      </c>
      <c r="E31" s="41">
        <f>E14/E28</f>
        <v>13.459128860153374</v>
      </c>
      <c r="F31" s="41">
        <f aca="true" t="shared" si="11" ref="F31:K31">F14/F28</f>
        <v>13.51314188518077</v>
      </c>
      <c r="G31" s="41">
        <f t="shared" si="11"/>
        <v>13.516480534406849</v>
      </c>
      <c r="H31" s="41">
        <f t="shared" si="11"/>
        <v>12.991192642995147</v>
      </c>
      <c r="I31" s="41">
        <f t="shared" si="11"/>
        <v>13.034773934749381</v>
      </c>
      <c r="J31" s="41">
        <f t="shared" si="11"/>
        <v>13.086272335979324</v>
      </c>
      <c r="K31" s="41">
        <f t="shared" si="11"/>
        <v>13.148889220949794</v>
      </c>
      <c r="L31" s="41">
        <f>L14/L28</f>
        <v>13.525888224738411</v>
      </c>
      <c r="M31" s="71" t="s">
        <v>100</v>
      </c>
      <c r="N31" s="71" t="s">
        <v>100</v>
      </c>
      <c r="O31" s="71" t="s">
        <v>100</v>
      </c>
      <c r="P31" s="71" t="s">
        <v>100</v>
      </c>
      <c r="Q31" s="71" t="s">
        <v>100</v>
      </c>
      <c r="R31" s="71" t="s">
        <v>100</v>
      </c>
    </row>
    <row r="32" spans="1:18" ht="14.2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ht="14.25">
      <c r="A33" s="26" t="s">
        <v>135</v>
      </c>
      <c r="B33" s="34" t="s">
        <v>100</v>
      </c>
      <c r="C33" s="34" t="s">
        <v>100</v>
      </c>
      <c r="D33" s="34" t="s">
        <v>100</v>
      </c>
      <c r="E33" s="47">
        <v>1301761</v>
      </c>
      <c r="F33" s="40">
        <f>E33</f>
        <v>1301761</v>
      </c>
      <c r="G33" s="40">
        <f aca="true" t="shared" si="12" ref="G33:R33">F33</f>
        <v>1301761</v>
      </c>
      <c r="H33" s="40">
        <f t="shared" si="12"/>
        <v>1301761</v>
      </c>
      <c r="I33" s="40">
        <f t="shared" si="12"/>
        <v>1301761</v>
      </c>
      <c r="J33" s="40">
        <f t="shared" si="12"/>
        <v>1301761</v>
      </c>
      <c r="K33" s="40">
        <f t="shared" si="12"/>
        <v>1301761</v>
      </c>
      <c r="L33" s="40">
        <f t="shared" si="12"/>
        <v>1301761</v>
      </c>
      <c r="M33" s="40">
        <f t="shared" si="12"/>
        <v>1301761</v>
      </c>
      <c r="N33" s="40">
        <f t="shared" si="12"/>
        <v>1301761</v>
      </c>
      <c r="O33" s="40">
        <f t="shared" si="12"/>
        <v>1301761</v>
      </c>
      <c r="P33" s="40">
        <f t="shared" si="12"/>
        <v>1301761</v>
      </c>
      <c r="Q33" s="40">
        <f t="shared" si="12"/>
        <v>1301761</v>
      </c>
      <c r="R33" s="40">
        <f t="shared" si="12"/>
        <v>1301761</v>
      </c>
    </row>
    <row r="34" spans="1:18" ht="12.75" customHeight="1">
      <c r="A34" s="9" t="s">
        <v>94</v>
      </c>
      <c r="B34" s="34" t="s">
        <v>100</v>
      </c>
      <c r="C34" s="34" t="s">
        <v>100</v>
      </c>
      <c r="D34" s="34" t="s">
        <v>100</v>
      </c>
      <c r="E34" s="42">
        <f aca="true" t="shared" si="13" ref="E34:R34">E16/E33</f>
        <v>0.735500602645186</v>
      </c>
      <c r="F34" s="39">
        <f t="shared" si="13"/>
        <v>0.7058246483033368</v>
      </c>
      <c r="G34" s="39">
        <f t="shared" si="13"/>
        <v>0.6821904520107761</v>
      </c>
      <c r="H34" s="39">
        <f t="shared" si="13"/>
        <v>0.657505251523129</v>
      </c>
      <c r="I34" s="39">
        <f t="shared" si="13"/>
        <v>0.639160411347898</v>
      </c>
      <c r="J34" s="39">
        <f t="shared" si="13"/>
        <v>0.6228401079018311</v>
      </c>
      <c r="K34" s="39">
        <f t="shared" si="13"/>
        <v>0.6114198731717965</v>
      </c>
      <c r="L34" s="39">
        <f t="shared" si="13"/>
        <v>0.6110952495314605</v>
      </c>
      <c r="M34" s="39">
        <f t="shared" si="13"/>
        <v>0.6151603841799059</v>
      </c>
      <c r="N34" s="39">
        <f t="shared" si="13"/>
        <v>0.6218612415322737</v>
      </c>
      <c r="O34" s="39">
        <f t="shared" si="13"/>
        <v>0.6284101783236904</v>
      </c>
      <c r="P34" s="39">
        <f t="shared" si="13"/>
        <v>0.635275122738966</v>
      </c>
      <c r="Q34" s="39">
        <f t="shared" si="13"/>
        <v>0.6409401494458346</v>
      </c>
      <c r="R34" s="39">
        <f t="shared" si="13"/>
        <v>0.6450852921903071</v>
      </c>
    </row>
    <row r="35" spans="1:11" ht="12.75">
      <c r="A35" s="27" t="s">
        <v>97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2" ht="12.75">
      <c r="A36" s="99" t="s">
        <v>259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63"/>
    </row>
    <row r="38" ht="12.75">
      <c r="F38" s="68"/>
    </row>
    <row r="39" ht="12.75">
      <c r="F39" s="68"/>
    </row>
    <row r="40" ht="12.75">
      <c r="L40" s="68"/>
    </row>
  </sheetData>
  <mergeCells count="7">
    <mergeCell ref="A36:L36"/>
    <mergeCell ref="G4:R4"/>
    <mergeCell ref="A5:R5"/>
    <mergeCell ref="A8:R8"/>
    <mergeCell ref="A25:R25"/>
    <mergeCell ref="A32:R32"/>
    <mergeCell ref="B4:F4"/>
  </mergeCells>
  <printOptions/>
  <pageMargins left="0.75" right="0.75" top="1" bottom="1" header="0.4921259845" footer="0.4921259845"/>
  <pageSetup fitToHeight="1" fitToWidth="1" horizontalDpi="200" verticalDpi="2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1.421875" style="0" bestFit="1" customWidth="1"/>
  </cols>
  <sheetData>
    <row r="1" spans="10:18" ht="15.75">
      <c r="J1" s="35"/>
      <c r="K1" s="35"/>
      <c r="R1" s="44" t="s">
        <v>250</v>
      </c>
    </row>
    <row r="2" spans="1:18" ht="15.75">
      <c r="A2" s="10" t="s">
        <v>230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6" ht="14.25">
      <c r="A5" s="105" t="s">
        <v>60</v>
      </c>
      <c r="B5" s="106"/>
      <c r="C5" s="106"/>
      <c r="D5" s="106"/>
      <c r="E5" s="106"/>
      <c r="F5" s="106"/>
      <c r="G5" s="111"/>
      <c r="H5" s="111"/>
      <c r="I5" s="111"/>
      <c r="J5" s="111"/>
      <c r="K5" s="111"/>
      <c r="L5" s="112"/>
      <c r="P5" s="68"/>
    </row>
    <row r="6" spans="1:18" ht="12.75">
      <c r="A6" s="46" t="s">
        <v>43</v>
      </c>
      <c r="B6" s="45">
        <v>133811</v>
      </c>
      <c r="C6" s="45">
        <v>132857</v>
      </c>
      <c r="D6" s="45">
        <v>129557</v>
      </c>
      <c r="E6" s="45">
        <v>131774</v>
      </c>
      <c r="F6" s="45">
        <v>127499</v>
      </c>
      <c r="G6" s="45">
        <v>129602</v>
      </c>
      <c r="H6" s="45">
        <v>128473</v>
      </c>
      <c r="I6" s="45">
        <v>121284</v>
      </c>
      <c r="J6" s="45">
        <v>120594</v>
      </c>
      <c r="K6" s="45">
        <v>106606</v>
      </c>
      <c r="L6" s="45">
        <v>95605</v>
      </c>
      <c r="M6" s="45">
        <v>90064</v>
      </c>
      <c r="N6" s="45">
        <v>89887</v>
      </c>
      <c r="O6" s="45">
        <v>89554</v>
      </c>
      <c r="P6" s="45">
        <v>88338</v>
      </c>
      <c r="Q6" s="45">
        <v>89401</v>
      </c>
      <c r="R6" s="45">
        <v>91266</v>
      </c>
    </row>
    <row r="7" spans="1:18" ht="12.75">
      <c r="A7" s="46" t="s">
        <v>44</v>
      </c>
      <c r="B7" s="45">
        <v>544807</v>
      </c>
      <c r="C7" s="45">
        <v>539383</v>
      </c>
      <c r="D7" s="45">
        <v>530353</v>
      </c>
      <c r="E7" s="45">
        <v>528153</v>
      </c>
      <c r="F7" s="45">
        <v>521471</v>
      </c>
      <c r="G7" s="45">
        <v>519507</v>
      </c>
      <c r="H7" s="45">
        <v>518334</v>
      </c>
      <c r="I7" s="45">
        <v>507851</v>
      </c>
      <c r="J7" s="45">
        <v>500950</v>
      </c>
      <c r="K7" s="45">
        <v>477963</v>
      </c>
      <c r="L7" s="45">
        <v>445114</v>
      </c>
      <c r="M7" s="45">
        <v>413909</v>
      </c>
      <c r="N7" s="45">
        <v>383232</v>
      </c>
      <c r="O7" s="45">
        <v>366199</v>
      </c>
      <c r="P7" s="45">
        <v>358939</v>
      </c>
      <c r="Q7" s="45">
        <v>358278</v>
      </c>
      <c r="R7" s="45">
        <v>359663</v>
      </c>
    </row>
    <row r="8" spans="1:18" ht="14.25">
      <c r="A8" s="103" t="s">
        <v>231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4.25">
      <c r="A9" s="73" t="s">
        <v>146</v>
      </c>
      <c r="B9" s="52">
        <v>150639</v>
      </c>
      <c r="C9" s="51">
        <v>151172</v>
      </c>
      <c r="D9" s="51">
        <v>152451</v>
      </c>
      <c r="E9" s="51">
        <v>153121</v>
      </c>
      <c r="F9" s="51">
        <v>150976</v>
      </c>
      <c r="G9" s="51">
        <v>148921.91577499997</v>
      </c>
      <c r="H9" s="51">
        <v>151282.1569185864</v>
      </c>
      <c r="I9" s="51">
        <v>147048.11674721897</v>
      </c>
      <c r="J9" s="51">
        <v>146382.87541958792</v>
      </c>
      <c r="K9" s="51">
        <v>139950.73900652732</v>
      </c>
      <c r="L9" s="51">
        <v>125089.37577468304</v>
      </c>
      <c r="M9" s="51">
        <v>119421.98813849287</v>
      </c>
      <c r="N9" s="51">
        <v>115403.5800815158</v>
      </c>
      <c r="O9" s="51">
        <v>113980.51786561438</v>
      </c>
      <c r="P9" s="51">
        <v>112576.78668712723</v>
      </c>
      <c r="Q9" s="51">
        <v>113726.7285861239</v>
      </c>
      <c r="R9" s="51">
        <v>115439.89109453437</v>
      </c>
    </row>
    <row r="10" spans="1:18" ht="27">
      <c r="A10" s="75" t="s">
        <v>145</v>
      </c>
      <c r="B10" s="52">
        <v>141600</v>
      </c>
      <c r="C10" s="51">
        <v>141331</v>
      </c>
      <c r="D10" s="51">
        <v>141035</v>
      </c>
      <c r="E10" s="51">
        <v>141185</v>
      </c>
      <c r="F10" s="51">
        <v>139319</v>
      </c>
      <c r="G10" s="51">
        <v>137795.43749999997</v>
      </c>
      <c r="H10" s="51">
        <v>140178.15172125</v>
      </c>
      <c r="I10" s="51">
        <v>135998.05750968496</v>
      </c>
      <c r="J10" s="51">
        <v>135380.1595938148</v>
      </c>
      <c r="K10" s="51">
        <v>129071.75044096488</v>
      </c>
      <c r="L10" s="51">
        <v>114314.67994167437</v>
      </c>
      <c r="M10" s="51">
        <v>108916.17193840633</v>
      </c>
      <c r="N10" s="51">
        <v>105327.7804569902</v>
      </c>
      <c r="O10" s="51">
        <v>105356.98247291282</v>
      </c>
      <c r="P10" s="51">
        <v>104583.39752802676</v>
      </c>
      <c r="Q10" s="51">
        <v>105994.14322355292</v>
      </c>
      <c r="R10" s="51">
        <v>107663.57957896417</v>
      </c>
    </row>
    <row r="11" spans="1:18" ht="12.75">
      <c r="A11" s="76" t="s">
        <v>147</v>
      </c>
      <c r="B11" s="53">
        <f>B10/B6</f>
        <v>1.058208966377951</v>
      </c>
      <c r="C11" s="53">
        <f aca="true" t="shared" si="0" ref="C11:L11">C10/C6</f>
        <v>1.0637828642826497</v>
      </c>
      <c r="D11" s="53">
        <f t="shared" si="0"/>
        <v>1.088594209498522</v>
      </c>
      <c r="E11" s="53">
        <f t="shared" si="0"/>
        <v>1.0714177303565195</v>
      </c>
      <c r="F11" s="53">
        <f t="shared" si="0"/>
        <v>1.0927066094636035</v>
      </c>
      <c r="G11" s="53">
        <f t="shared" si="0"/>
        <v>1.0632199927470254</v>
      </c>
      <c r="H11" s="53">
        <f t="shared" si="0"/>
        <v>1.0911098185708281</v>
      </c>
      <c r="I11" s="53">
        <f t="shared" si="0"/>
        <v>1.1213190322687656</v>
      </c>
      <c r="J11" s="53">
        <f t="shared" si="0"/>
        <v>1.1226110718096656</v>
      </c>
      <c r="K11" s="53">
        <f t="shared" si="0"/>
        <v>1.210736266635695</v>
      </c>
      <c r="L11" s="53">
        <f t="shared" si="0"/>
        <v>1.1956977139446092</v>
      </c>
      <c r="M11" s="53">
        <f aca="true" t="shared" si="1" ref="M11:R11">M10/M6</f>
        <v>1.209319727509397</v>
      </c>
      <c r="N11" s="53">
        <f t="shared" si="1"/>
        <v>1.1717799065158498</v>
      </c>
      <c r="O11" s="53">
        <f t="shared" si="1"/>
        <v>1.1764631671719055</v>
      </c>
      <c r="P11" s="53">
        <f t="shared" si="1"/>
        <v>1.1839004451994246</v>
      </c>
      <c r="Q11" s="53">
        <f t="shared" si="1"/>
        <v>1.185603552796422</v>
      </c>
      <c r="R11" s="53">
        <f t="shared" si="1"/>
        <v>1.1796679988052963</v>
      </c>
    </row>
    <row r="12" spans="1:18" ht="25.5">
      <c r="A12" s="76" t="s">
        <v>207</v>
      </c>
      <c r="B12" s="51">
        <v>92102</v>
      </c>
      <c r="C12" s="51">
        <v>95031</v>
      </c>
      <c r="D12" s="51">
        <v>98385</v>
      </c>
      <c r="E12" s="51">
        <v>100130</v>
      </c>
      <c r="F12" s="51">
        <v>100390</v>
      </c>
      <c r="G12" s="51">
        <v>101094.24577499997</v>
      </c>
      <c r="H12" s="51">
        <v>104008.38083858641</v>
      </c>
      <c r="I12" s="51">
        <v>102444.79907016152</v>
      </c>
      <c r="J12" s="51">
        <v>103496.57641212687</v>
      </c>
      <c r="K12" s="51">
        <v>100236.13391672577</v>
      </c>
      <c r="L12" s="51">
        <v>92508.63083821967</v>
      </c>
      <c r="M12" s="51">
        <v>89613.4586737087</v>
      </c>
      <c r="N12" s="51">
        <v>86385.20832996497</v>
      </c>
      <c r="O12" s="51">
        <v>84690.72363233835</v>
      </c>
      <c r="P12" s="51">
        <v>83472.17067388406</v>
      </c>
      <c r="Q12" s="51">
        <v>84314.44454441145</v>
      </c>
      <c r="R12" s="51">
        <v>85628.57133361926</v>
      </c>
    </row>
    <row r="13" spans="1:18" ht="12.75">
      <c r="A13" s="77" t="s">
        <v>148</v>
      </c>
      <c r="B13" s="53">
        <f>B12/B9</f>
        <v>0.6114087321344406</v>
      </c>
      <c r="C13" s="53">
        <f aca="true" t="shared" si="2" ref="C13:L13">C12/C9</f>
        <v>0.6286283174132776</v>
      </c>
      <c r="D13" s="53">
        <f t="shared" si="2"/>
        <v>0.6453549009189838</v>
      </c>
      <c r="E13" s="53">
        <f t="shared" si="2"/>
        <v>0.6539272862638045</v>
      </c>
      <c r="F13" s="53">
        <f t="shared" si="2"/>
        <v>0.6649401229334464</v>
      </c>
      <c r="G13" s="53">
        <f t="shared" si="2"/>
        <v>0.6788406209314358</v>
      </c>
      <c r="H13" s="53">
        <f t="shared" si="2"/>
        <v>0.6875125458090823</v>
      </c>
      <c r="I13" s="53">
        <f t="shared" si="2"/>
        <v>0.6966753559059028</v>
      </c>
      <c r="J13" s="53">
        <f t="shared" si="2"/>
        <v>0.7070265296775123</v>
      </c>
      <c r="K13" s="53">
        <f t="shared" si="2"/>
        <v>0.7162243988725971</v>
      </c>
      <c r="L13" s="53">
        <f t="shared" si="2"/>
        <v>0.7395402708288403</v>
      </c>
      <c r="M13" s="53">
        <f aca="true" t="shared" si="3" ref="M13:R13">M12/M9</f>
        <v>0.7503932908049108</v>
      </c>
      <c r="N13" s="53">
        <f t="shared" si="3"/>
        <v>0.7485487735211197</v>
      </c>
      <c r="O13" s="53">
        <f t="shared" si="3"/>
        <v>0.7430280649557203</v>
      </c>
      <c r="P13" s="53">
        <f t="shared" si="3"/>
        <v>0.7414687621691446</v>
      </c>
      <c r="Q13" s="53">
        <f t="shared" si="3"/>
        <v>0.741377559986359</v>
      </c>
      <c r="R13" s="53">
        <f t="shared" si="3"/>
        <v>0.741758940707052</v>
      </c>
    </row>
    <row r="14" spans="1:18" ht="14.25">
      <c r="A14" s="76" t="s">
        <v>113</v>
      </c>
      <c r="B14" s="51">
        <v>27182</v>
      </c>
      <c r="C14" s="51">
        <v>27600.333333333332</v>
      </c>
      <c r="D14" s="51">
        <v>27462</v>
      </c>
      <c r="E14" s="51">
        <v>28567.333333333332</v>
      </c>
      <c r="F14" s="51">
        <v>29434</v>
      </c>
      <c r="G14" s="51">
        <v>31511.448699999997</v>
      </c>
      <c r="H14" s="51">
        <v>34322.08011745</v>
      </c>
      <c r="I14" s="51">
        <v>35921.190252281995</v>
      </c>
      <c r="J14" s="51">
        <v>37816.88188959008</v>
      </c>
      <c r="K14" s="51">
        <v>37642.51675338638</v>
      </c>
      <c r="L14" s="51">
        <v>37104.881045551694</v>
      </c>
      <c r="M14" s="51">
        <v>36184.011937259966</v>
      </c>
      <c r="N14" s="51">
        <v>34985.04731752034</v>
      </c>
      <c r="O14" s="51">
        <v>34548.385422774576</v>
      </c>
      <c r="P14" s="51">
        <v>34331.63085317291</v>
      </c>
      <c r="Q14" s="51">
        <v>34758.5177259191</v>
      </c>
      <c r="R14" s="51">
        <v>35185.20573222963</v>
      </c>
    </row>
    <row r="15" spans="1:18" ht="12.75">
      <c r="A15" s="77" t="s">
        <v>148</v>
      </c>
      <c r="B15" s="53">
        <f>B14/B9</f>
        <v>0.18044463917046713</v>
      </c>
      <c r="C15" s="53">
        <f aca="true" t="shared" si="4" ref="C15:L15">C14/C9</f>
        <v>0.18257569743956112</v>
      </c>
      <c r="D15" s="53">
        <f t="shared" si="4"/>
        <v>0.1801365684711809</v>
      </c>
      <c r="E15" s="53">
        <f t="shared" si="4"/>
        <v>0.18656705045900518</v>
      </c>
      <c r="F15" s="53">
        <f t="shared" si="4"/>
        <v>0.19495813904196693</v>
      </c>
      <c r="G15" s="53">
        <f t="shared" si="4"/>
        <v>0.21159712145799517</v>
      </c>
      <c r="H15" s="53">
        <f t="shared" si="4"/>
        <v>0.22687460845710097</v>
      </c>
      <c r="I15" s="53">
        <f t="shared" si="4"/>
        <v>0.24428187893104283</v>
      </c>
      <c r="J15" s="53">
        <f t="shared" si="4"/>
        <v>0.2583422533625794</v>
      </c>
      <c r="K15" s="53">
        <f t="shared" si="4"/>
        <v>0.2689697605071648</v>
      </c>
      <c r="L15" s="53">
        <f t="shared" si="4"/>
        <v>0.29662695825092916</v>
      </c>
      <c r="M15" s="53">
        <f aca="true" t="shared" si="5" ref="M15:R15">M14/M9</f>
        <v>0.3029928784580073</v>
      </c>
      <c r="N15" s="53">
        <f t="shared" si="5"/>
        <v>0.3031539168265707</v>
      </c>
      <c r="O15" s="53">
        <f t="shared" si="5"/>
        <v>0.303107812367618</v>
      </c>
      <c r="P15" s="53">
        <f t="shared" si="5"/>
        <v>0.30496190079209834</v>
      </c>
      <c r="Q15" s="53">
        <f t="shared" si="5"/>
        <v>0.30563191395764877</v>
      </c>
      <c r="R15" s="53">
        <f t="shared" si="5"/>
        <v>0.30479243698710934</v>
      </c>
    </row>
    <row r="16" spans="1:18" ht="25.5">
      <c r="A16" s="76" t="s">
        <v>208</v>
      </c>
      <c r="B16" s="51">
        <v>58537</v>
      </c>
      <c r="C16" s="51">
        <v>56141</v>
      </c>
      <c r="D16" s="51">
        <v>54066</v>
      </c>
      <c r="E16" s="51">
        <v>52991</v>
      </c>
      <c r="F16" s="51">
        <v>50586</v>
      </c>
      <c r="G16" s="51">
        <v>47827.67</v>
      </c>
      <c r="H16" s="51">
        <v>47273.776079999996</v>
      </c>
      <c r="I16" s="51">
        <v>44603.31767705748</v>
      </c>
      <c r="J16" s="51">
        <v>42886.29900746103</v>
      </c>
      <c r="K16" s="51">
        <v>39714.605089801546</v>
      </c>
      <c r="L16" s="51">
        <v>32580.74493646336</v>
      </c>
      <c r="M16" s="51">
        <v>29808.52946478418</v>
      </c>
      <c r="N16" s="51">
        <v>29018.371751550847</v>
      </c>
      <c r="O16" s="51">
        <v>29289.794233276036</v>
      </c>
      <c r="P16" s="51">
        <v>29104.616013243172</v>
      </c>
      <c r="Q16" s="51">
        <v>29412.284041712443</v>
      </c>
      <c r="R16" s="51">
        <v>29811.319760915125</v>
      </c>
    </row>
    <row r="17" spans="1:18" ht="12.75">
      <c r="A17" s="78" t="s">
        <v>151</v>
      </c>
      <c r="B17" s="53">
        <f>B16/ZŠ!B17</f>
        <v>0.5086591183601116</v>
      </c>
      <c r="C17" s="53">
        <f>C16/ZŠ!C17</f>
        <v>0.4807168667477266</v>
      </c>
      <c r="D17" s="53">
        <f>D16/ZŠ!D17</f>
        <v>0.46469612452405307</v>
      </c>
      <c r="E17" s="53">
        <f>E16/ZŠ!E17</f>
        <v>0.4521184922273604</v>
      </c>
      <c r="F17" s="53">
        <f>F16/ZŠ!F17</f>
        <v>0.4480840434389782</v>
      </c>
      <c r="G17" s="53">
        <f>G16/ZŠ!G17</f>
        <v>0.4299969827719515</v>
      </c>
      <c r="H17" s="53">
        <f>H16/ZŠ!H17</f>
        <v>0.41170702799846715</v>
      </c>
      <c r="I17" s="53">
        <f>I16/ZŠ!I17</f>
        <v>0.4106495041393773</v>
      </c>
      <c r="J17" s="53">
        <f>J16/ZŠ!J17</f>
        <v>0.39698579509072807</v>
      </c>
      <c r="K17" s="53">
        <f>K16/ZŠ!K17</f>
        <v>0.3864030881827751</v>
      </c>
      <c r="L17" s="53">
        <f>L16/ZŠ!L17</f>
        <v>0.3628340231997526</v>
      </c>
      <c r="M17" s="53">
        <f>M16/ZŠ!M17</f>
        <v>0.3492074611201491</v>
      </c>
      <c r="N17" s="53">
        <f>N16/ZŠ!N17</f>
        <v>0.35229636459866576</v>
      </c>
      <c r="O17" s="53">
        <f>O16/ZŠ!O17</f>
        <v>0.35495106056596637</v>
      </c>
      <c r="P17" s="53">
        <f>P16/ZŠ!P17</f>
        <v>0.3556967562074827</v>
      </c>
      <c r="Q17" s="53">
        <f>Q16/ZŠ!Q17</f>
        <v>0.35446465581276837</v>
      </c>
      <c r="R17" s="53">
        <f>R16/ZŠ!R17</f>
        <v>0.35291673577959</v>
      </c>
    </row>
    <row r="18" ht="12.75">
      <c r="A18" s="33" t="s">
        <v>150</v>
      </c>
    </row>
    <row r="19" spans="1:11" ht="12.75">
      <c r="A19" s="109" t="s">
        <v>149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8" ht="12.75" customHeight="1">
      <c r="A20" s="115" t="s">
        <v>232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ht="12.75">
      <c r="A21" s="76" t="s">
        <v>66</v>
      </c>
      <c r="B21" s="51">
        <v>484382</v>
      </c>
      <c r="C21" s="51">
        <v>492476</v>
      </c>
      <c r="D21" s="51">
        <v>498321</v>
      </c>
      <c r="E21" s="51">
        <v>502788</v>
      </c>
      <c r="F21" s="51">
        <v>503214</v>
      </c>
      <c r="G21" s="51">
        <v>501304.7867175</v>
      </c>
      <c r="H21" s="51">
        <v>501780.9279684756</v>
      </c>
      <c r="I21" s="51">
        <v>498560.7786210997</v>
      </c>
      <c r="J21" s="51">
        <v>497393.4289342527</v>
      </c>
      <c r="K21" s="51">
        <v>489463.65252487414</v>
      </c>
      <c r="L21" s="51">
        <v>466463.2998892915</v>
      </c>
      <c r="M21" s="51">
        <v>442170.05075729545</v>
      </c>
      <c r="N21" s="51">
        <v>416739.82415553206</v>
      </c>
      <c r="O21" s="51">
        <v>399796.60450578685</v>
      </c>
      <c r="P21" s="51">
        <v>391464.94396436156</v>
      </c>
      <c r="Q21" s="51">
        <v>388789.253352106</v>
      </c>
      <c r="R21" s="51">
        <v>390722.696612941</v>
      </c>
    </row>
    <row r="22" spans="1:18" ht="12.75" customHeight="1">
      <c r="A22" s="76" t="s">
        <v>111</v>
      </c>
      <c r="B22" s="51">
        <v>474503</v>
      </c>
      <c r="C22" s="51">
        <v>475231</v>
      </c>
      <c r="D22" s="51">
        <v>478654</v>
      </c>
      <c r="E22" s="51">
        <v>481258</v>
      </c>
      <c r="F22" s="51">
        <v>481722</v>
      </c>
      <c r="G22" s="51">
        <v>480573.08419</v>
      </c>
      <c r="H22" s="51">
        <v>481368.1156144219</v>
      </c>
      <c r="I22" s="51">
        <v>478222.95459606755</v>
      </c>
      <c r="J22" s="51">
        <v>477149.51738898864</v>
      </c>
      <c r="K22" s="51">
        <v>469388.8166484617</v>
      </c>
      <c r="L22" s="51">
        <v>446598.10373161966</v>
      </c>
      <c r="M22" s="51">
        <v>422662.18723103567</v>
      </c>
      <c r="N22" s="51">
        <v>397888.92537341634</v>
      </c>
      <c r="O22" s="51">
        <v>382769.1016032225</v>
      </c>
      <c r="P22" s="51">
        <v>376272.2087615511</v>
      </c>
      <c r="Q22" s="51">
        <v>374381.9029055913</v>
      </c>
      <c r="R22" s="51">
        <v>376486.73509977444</v>
      </c>
    </row>
    <row r="23" spans="1:18" ht="12.75">
      <c r="A23" s="76" t="s">
        <v>112</v>
      </c>
      <c r="B23" s="53">
        <f>B22/B7</f>
        <v>0.8709561367603573</v>
      </c>
      <c r="C23" s="53">
        <f aca="true" t="shared" si="6" ref="C23:L23">C22/C7</f>
        <v>0.8810641047270678</v>
      </c>
      <c r="D23" s="53">
        <f t="shared" si="6"/>
        <v>0.9025196425776794</v>
      </c>
      <c r="E23" s="53">
        <f t="shared" si="6"/>
        <v>0.9112094412035906</v>
      </c>
      <c r="F23" s="53">
        <f>F22/F7</f>
        <v>0.9237752434938855</v>
      </c>
      <c r="G23" s="53">
        <f t="shared" si="6"/>
        <v>0.9250560323345018</v>
      </c>
      <c r="H23" s="53">
        <f t="shared" si="6"/>
        <v>0.9286832729753824</v>
      </c>
      <c r="I23" s="53">
        <f t="shared" si="6"/>
        <v>0.9416599644306451</v>
      </c>
      <c r="J23" s="53">
        <f t="shared" si="6"/>
        <v>0.9524893050982906</v>
      </c>
      <c r="K23" s="53">
        <f t="shared" si="6"/>
        <v>0.9820609893411449</v>
      </c>
      <c r="L23" s="53">
        <f t="shared" si="6"/>
        <v>1.0033342104081644</v>
      </c>
      <c r="M23" s="53">
        <f aca="true" t="shared" si="7" ref="M23:R23">M22/M7</f>
        <v>1.0211476127144752</v>
      </c>
      <c r="N23" s="53">
        <f t="shared" si="7"/>
        <v>1.0382455676285287</v>
      </c>
      <c r="O23" s="53">
        <f t="shared" si="7"/>
        <v>1.0452488991046467</v>
      </c>
      <c r="P23" s="53">
        <f t="shared" si="7"/>
        <v>1.0482901238415194</v>
      </c>
      <c r="Q23" s="53">
        <f t="shared" si="7"/>
        <v>1.0449480652052074</v>
      </c>
      <c r="R23" s="53">
        <f t="shared" si="7"/>
        <v>1.046776385393478</v>
      </c>
    </row>
    <row r="24" spans="1:18" ht="25.5">
      <c r="A24" s="76" t="s">
        <v>155</v>
      </c>
      <c r="B24" s="51">
        <v>322791</v>
      </c>
      <c r="C24" s="51">
        <v>331889</v>
      </c>
      <c r="D24" s="51">
        <v>341983</v>
      </c>
      <c r="E24" s="51">
        <v>351440</v>
      </c>
      <c r="F24" s="51">
        <v>357423</v>
      </c>
      <c r="G24" s="51">
        <v>361288.9730575</v>
      </c>
      <c r="H24" s="51">
        <v>366167.63739381375</v>
      </c>
      <c r="I24" s="51">
        <v>368929.1419788556</v>
      </c>
      <c r="J24" s="51">
        <v>372523.837692018</v>
      </c>
      <c r="K24" s="51">
        <v>371710.7440636719</v>
      </c>
      <c r="L24" s="51">
        <v>360551.0709005519</v>
      </c>
      <c r="M24" s="51">
        <v>348436.0716787379</v>
      </c>
      <c r="N24" s="51">
        <v>332512.50745427713</v>
      </c>
      <c r="O24" s="51">
        <v>318410.3504683544</v>
      </c>
      <c r="P24" s="51">
        <v>310675.1753690868</v>
      </c>
      <c r="Q24" s="51">
        <v>307606.09474533045</v>
      </c>
      <c r="R24" s="51">
        <v>308994.1944769612</v>
      </c>
    </row>
    <row r="25" spans="1:18" ht="12.75">
      <c r="A25" s="77" t="s">
        <v>152</v>
      </c>
      <c r="B25" s="53">
        <f>B24/B21</f>
        <v>0.6663975952863649</v>
      </c>
      <c r="C25" s="53">
        <f aca="true" t="shared" si="8" ref="C25:L25">C24/C21</f>
        <v>0.673919135145672</v>
      </c>
      <c r="D25" s="53">
        <f t="shared" si="8"/>
        <v>0.6862704963266649</v>
      </c>
      <c r="E25" s="53">
        <f t="shared" si="8"/>
        <v>0.698982473726501</v>
      </c>
      <c r="F25" s="53">
        <f t="shared" si="8"/>
        <v>0.7102803181151558</v>
      </c>
      <c r="G25" s="53">
        <f t="shared" si="8"/>
        <v>0.7206972337591043</v>
      </c>
      <c r="H25" s="53">
        <f t="shared" si="8"/>
        <v>0.729736060069661</v>
      </c>
      <c r="I25" s="53">
        <f t="shared" si="8"/>
        <v>0.7399882979147009</v>
      </c>
      <c r="J25" s="53">
        <f t="shared" si="8"/>
        <v>0.7489520689692497</v>
      </c>
      <c r="K25" s="53">
        <f t="shared" si="8"/>
        <v>0.7594246112989603</v>
      </c>
      <c r="L25" s="53">
        <f t="shared" si="8"/>
        <v>0.7729462767727356</v>
      </c>
      <c r="M25" s="53">
        <f aca="true" t="shared" si="9" ref="M25:R25">M24/M21</f>
        <v>0.7880137315541355</v>
      </c>
      <c r="N25" s="53">
        <f t="shared" si="9"/>
        <v>0.797889925994161</v>
      </c>
      <c r="O25" s="53">
        <f t="shared" si="9"/>
        <v>0.7964308522879053</v>
      </c>
      <c r="P25" s="53">
        <f t="shared" si="9"/>
        <v>0.7936219581321443</v>
      </c>
      <c r="Q25" s="53">
        <f t="shared" si="9"/>
        <v>0.7911898080854302</v>
      </c>
      <c r="R25" s="53">
        <f t="shared" si="9"/>
        <v>0.7908273493081925</v>
      </c>
    </row>
    <row r="26" spans="1:18" ht="14.25">
      <c r="A26" s="76" t="s">
        <v>154</v>
      </c>
      <c r="B26" s="51">
        <v>96299</v>
      </c>
      <c r="C26" s="51">
        <v>98865</v>
      </c>
      <c r="D26" s="51">
        <v>105707</v>
      </c>
      <c r="E26" s="51">
        <v>109001</v>
      </c>
      <c r="F26" s="51">
        <v>111551</v>
      </c>
      <c r="G26" s="51">
        <v>115584.32638279999</v>
      </c>
      <c r="H26" s="51">
        <v>122291.37523487132</v>
      </c>
      <c r="I26" s="51">
        <v>129564.8485028937</v>
      </c>
      <c r="J26" s="51">
        <v>137784.48758962852</v>
      </c>
      <c r="K26" s="51">
        <v>143767.400681496</v>
      </c>
      <c r="L26" s="51">
        <v>146465.48707102772</v>
      </c>
      <c r="M26" s="51">
        <v>146686.64543874952</v>
      </c>
      <c r="N26" s="51">
        <v>143906.70291212972</v>
      </c>
      <c r="O26" s="51">
        <v>140879.41744640825</v>
      </c>
      <c r="P26" s="51">
        <v>138172.03078241638</v>
      </c>
      <c r="Q26" s="51">
        <v>136804.22017933667</v>
      </c>
      <c r="R26" s="51">
        <v>137020.8458621377</v>
      </c>
    </row>
    <row r="27" spans="1:18" ht="12.75">
      <c r="A27" s="77" t="s">
        <v>152</v>
      </c>
      <c r="B27" s="53">
        <f>B26/B21</f>
        <v>0.19880796561391628</v>
      </c>
      <c r="C27" s="53">
        <f aca="true" t="shared" si="10" ref="C27:L27">C26/C21</f>
        <v>0.20075089953622105</v>
      </c>
      <c r="D27" s="53">
        <f t="shared" si="10"/>
        <v>0.2121263201831751</v>
      </c>
      <c r="E27" s="53">
        <f t="shared" si="10"/>
        <v>0.21679316133241047</v>
      </c>
      <c r="F27" s="53">
        <f t="shared" si="10"/>
        <v>0.2216770598592249</v>
      </c>
      <c r="G27" s="53">
        <f t="shared" si="10"/>
        <v>0.23056697132224901</v>
      </c>
      <c r="H27" s="53">
        <f t="shared" si="10"/>
        <v>0.24371467391154866</v>
      </c>
      <c r="I27" s="53">
        <f t="shared" si="10"/>
        <v>0.25987774020499405</v>
      </c>
      <c r="J27" s="53">
        <f t="shared" si="10"/>
        <v>0.27701308375716677</v>
      </c>
      <c r="K27" s="53">
        <f t="shared" si="10"/>
        <v>0.2937243653126824</v>
      </c>
      <c r="L27" s="53">
        <f t="shared" si="10"/>
        <v>0.31399144821423086</v>
      </c>
      <c r="M27" s="53">
        <f aca="true" t="shared" si="11" ref="M27:R27">M26/M21</f>
        <v>0.33174260714293596</v>
      </c>
      <c r="N27" s="53">
        <f t="shared" si="11"/>
        <v>0.34531545720099477</v>
      </c>
      <c r="O27" s="53">
        <f t="shared" si="11"/>
        <v>0.3523777237191845</v>
      </c>
      <c r="P27" s="53">
        <f t="shared" si="11"/>
        <v>0.35296144115268563</v>
      </c>
      <c r="Q27" s="53">
        <f t="shared" si="11"/>
        <v>0.3518724321719877</v>
      </c>
      <c r="R27" s="53">
        <f t="shared" si="11"/>
        <v>0.35068565775658983</v>
      </c>
    </row>
    <row r="28" spans="1:18" ht="25.5">
      <c r="A28" s="76" t="s">
        <v>153</v>
      </c>
      <c r="B28" s="51">
        <v>161591</v>
      </c>
      <c r="C28" s="51">
        <v>160587</v>
      </c>
      <c r="D28" s="51">
        <v>156338</v>
      </c>
      <c r="E28" s="51">
        <v>151348</v>
      </c>
      <c r="F28" s="51">
        <v>145791</v>
      </c>
      <c r="G28" s="51">
        <v>140015.81366000004</v>
      </c>
      <c r="H28" s="51">
        <v>135613.29057466198</v>
      </c>
      <c r="I28" s="51">
        <v>129631.63664224395</v>
      </c>
      <c r="J28" s="51">
        <v>124869.59124223451</v>
      </c>
      <c r="K28" s="51">
        <v>117752.90846120201</v>
      </c>
      <c r="L28" s="51">
        <v>105912.22898873959</v>
      </c>
      <c r="M28" s="51">
        <v>93733.97907855752</v>
      </c>
      <c r="N28" s="51">
        <v>84227.31670125488</v>
      </c>
      <c r="O28" s="51">
        <v>81386.25403743236</v>
      </c>
      <c r="P28" s="51">
        <v>80789.76859527467</v>
      </c>
      <c r="Q28" s="51">
        <v>81183.15860677545</v>
      </c>
      <c r="R28" s="51">
        <v>81728.50213597974</v>
      </c>
    </row>
    <row r="29" spans="1:18" ht="12.75">
      <c r="A29" s="77" t="s">
        <v>152</v>
      </c>
      <c r="B29" s="56">
        <f>B28/B21</f>
        <v>0.3336024047136351</v>
      </c>
      <c r="C29" s="56">
        <f aca="true" t="shared" si="12" ref="C29:L29">C28/C21</f>
        <v>0.3260808648543279</v>
      </c>
      <c r="D29" s="56">
        <f t="shared" si="12"/>
        <v>0.3137295036733351</v>
      </c>
      <c r="E29" s="56">
        <f t="shared" si="12"/>
        <v>0.301017526273499</v>
      </c>
      <c r="F29" s="56">
        <f t="shared" si="12"/>
        <v>0.2897196818848442</v>
      </c>
      <c r="G29" s="56">
        <f t="shared" si="12"/>
        <v>0.27930276624089584</v>
      </c>
      <c r="H29" s="56">
        <f t="shared" si="12"/>
        <v>0.27026393993033926</v>
      </c>
      <c r="I29" s="56">
        <f t="shared" si="12"/>
        <v>0.2600117020852987</v>
      </c>
      <c r="J29" s="56">
        <f t="shared" si="12"/>
        <v>0.25104793103074996</v>
      </c>
      <c r="K29" s="56">
        <f t="shared" si="12"/>
        <v>0.24057538870103926</v>
      </c>
      <c r="L29" s="56">
        <f t="shared" si="12"/>
        <v>0.2270537232272643</v>
      </c>
      <c r="M29" s="56">
        <f aca="true" t="shared" si="13" ref="M29:R29">M28/M21</f>
        <v>0.21198626844586438</v>
      </c>
      <c r="N29" s="56">
        <f t="shared" si="13"/>
        <v>0.2021100740058389</v>
      </c>
      <c r="O29" s="56">
        <f t="shared" si="13"/>
        <v>0.20356914771209453</v>
      </c>
      <c r="P29" s="56">
        <f t="shared" si="13"/>
        <v>0.20637804186785538</v>
      </c>
      <c r="Q29" s="56">
        <f t="shared" si="13"/>
        <v>0.20881019191456954</v>
      </c>
      <c r="R29" s="56">
        <f t="shared" si="13"/>
        <v>0.20917265069180738</v>
      </c>
    </row>
    <row r="30" spans="1:18" ht="25.5">
      <c r="A30" s="23" t="s">
        <v>233</v>
      </c>
      <c r="B30" s="47">
        <v>78696</v>
      </c>
      <c r="C30" s="47">
        <v>118239</v>
      </c>
      <c r="D30" s="47">
        <v>119568</v>
      </c>
      <c r="E30" s="47">
        <v>125517</v>
      </c>
      <c r="F30" s="47">
        <v>125104</v>
      </c>
      <c r="G30" s="47">
        <v>125996.29095</v>
      </c>
      <c r="H30" s="47">
        <v>126792.72005398749</v>
      </c>
      <c r="I30" s="47">
        <v>126380.78659732471</v>
      </c>
      <c r="J30" s="47">
        <v>124281.83068249979</v>
      </c>
      <c r="K30" s="47">
        <v>124860.17425391015</v>
      </c>
      <c r="L30" s="47">
        <v>125492.14857167922</v>
      </c>
      <c r="M30" s="47">
        <v>122724.99416051284</v>
      </c>
      <c r="N30" s="47">
        <v>121192.65971140763</v>
      </c>
      <c r="O30" s="47">
        <v>112660.6106364842</v>
      </c>
      <c r="P30" s="47">
        <v>103570.13664690309</v>
      </c>
      <c r="Q30" s="47">
        <v>99527.37165611367</v>
      </c>
      <c r="R30" s="47">
        <v>96750.4038506296</v>
      </c>
    </row>
    <row r="31" spans="1:11" ht="12.75">
      <c r="A31" s="33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109" t="s">
        <v>149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0:18" ht="15.75">
      <c r="J33" s="35"/>
      <c r="K33" s="35"/>
      <c r="R33" s="44" t="s">
        <v>251</v>
      </c>
    </row>
    <row r="34" spans="1:11" ht="15.75">
      <c r="A34" s="10" t="s">
        <v>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8" ht="12.75">
      <c r="A35" s="2"/>
      <c r="B35" s="5" t="s">
        <v>0</v>
      </c>
      <c r="C35" s="5" t="s">
        <v>1</v>
      </c>
      <c r="D35" s="5" t="s">
        <v>2</v>
      </c>
      <c r="E35" s="5" t="s">
        <v>3</v>
      </c>
      <c r="F35" s="5" t="s">
        <v>8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41</v>
      </c>
      <c r="L35" s="34" t="s">
        <v>123</v>
      </c>
      <c r="M35" s="34" t="s">
        <v>127</v>
      </c>
      <c r="N35" s="34" t="s">
        <v>128</v>
      </c>
      <c r="O35" s="34" t="s">
        <v>129</v>
      </c>
      <c r="P35" s="34" t="s">
        <v>130</v>
      </c>
      <c r="Q35" s="34" t="s">
        <v>131</v>
      </c>
      <c r="R35" s="34" t="s">
        <v>132</v>
      </c>
    </row>
    <row r="36" spans="1:18" ht="12.75">
      <c r="A36" s="4"/>
      <c r="B36" s="100" t="s">
        <v>9</v>
      </c>
      <c r="C36" s="101"/>
      <c r="D36" s="101"/>
      <c r="E36" s="101"/>
      <c r="F36" s="102"/>
      <c r="G36" s="108" t="s">
        <v>10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ht="14.25">
      <c r="A37" s="103" t="s">
        <v>91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ht="14.25">
      <c r="A38" s="75" t="s">
        <v>156</v>
      </c>
      <c r="B38" s="47">
        <v>11675</v>
      </c>
      <c r="C38" s="47">
        <v>12230</v>
      </c>
      <c r="D38" s="47">
        <v>12248</v>
      </c>
      <c r="E38" s="47">
        <v>14951</v>
      </c>
      <c r="F38" s="47">
        <v>15251</v>
      </c>
      <c r="G38" s="47">
        <v>15319.758344971044</v>
      </c>
      <c r="H38" s="47">
        <v>14846.497394331602</v>
      </c>
      <c r="I38" s="47">
        <v>14599.241410926035</v>
      </c>
      <c r="J38" s="47">
        <v>14383.091449096286</v>
      </c>
      <c r="K38" s="47">
        <v>14180.95445118558</v>
      </c>
      <c r="L38" s="47">
        <v>13730.965874298668</v>
      </c>
      <c r="M38" s="47">
        <v>13459.3098013184</v>
      </c>
      <c r="N38" s="47">
        <v>12986.40709789837</v>
      </c>
      <c r="O38" s="47">
        <v>12594.653454429974</v>
      </c>
      <c r="P38" s="47">
        <v>12088.719832748673</v>
      </c>
      <c r="Q38" s="47">
        <v>11856.327498039056</v>
      </c>
      <c r="R38" s="47">
        <v>11837.72971339703</v>
      </c>
    </row>
    <row r="39" spans="1:18" ht="25.5">
      <c r="A39" s="76" t="s">
        <v>209</v>
      </c>
      <c r="B39" s="47">
        <v>11216</v>
      </c>
      <c r="C39" s="47">
        <v>11800</v>
      </c>
      <c r="D39" s="47">
        <v>11765</v>
      </c>
      <c r="E39" s="47">
        <v>14411</v>
      </c>
      <c r="F39" s="47">
        <v>14443</v>
      </c>
      <c r="G39" s="47">
        <v>14536.279560771045</v>
      </c>
      <c r="H39" s="47">
        <v>14052.680393910001</v>
      </c>
      <c r="I39" s="47">
        <v>13801.811070751479</v>
      </c>
      <c r="J39" s="47">
        <v>13551.262619895082</v>
      </c>
      <c r="K39" s="47">
        <v>13295.07117192954</v>
      </c>
      <c r="L39" s="47">
        <v>12886.08250529342</v>
      </c>
      <c r="M39" s="47">
        <v>12646.53151667124</v>
      </c>
      <c r="N39" s="47">
        <v>12145.07359849786</v>
      </c>
      <c r="O39" s="47">
        <v>11719.514630603458</v>
      </c>
      <c r="P39" s="47">
        <v>11187.993300276716</v>
      </c>
      <c r="Q39" s="47">
        <v>10952.59009177038</v>
      </c>
      <c r="R39" s="47">
        <v>10939.611670594235</v>
      </c>
    </row>
    <row r="40" spans="1:18" ht="12.75">
      <c r="A40" s="77" t="s">
        <v>93</v>
      </c>
      <c r="B40" s="47">
        <v>0</v>
      </c>
      <c r="C40" s="47">
        <v>0</v>
      </c>
      <c r="D40" s="47">
        <v>0</v>
      </c>
      <c r="E40" s="47">
        <v>67</v>
      </c>
      <c r="F40" s="47">
        <v>53</v>
      </c>
      <c r="G40" s="47">
        <v>53.009389999999996</v>
      </c>
      <c r="H40" s="47">
        <v>53.39286018000001</v>
      </c>
      <c r="I40" s="47">
        <v>59.980944830393994</v>
      </c>
      <c r="J40" s="47">
        <v>59.655488665728534</v>
      </c>
      <c r="K40" s="47">
        <v>66.20071346851749</v>
      </c>
      <c r="L40" s="47">
        <v>66.0539051954644</v>
      </c>
      <c r="M40" s="47">
        <v>68.0584712787002</v>
      </c>
      <c r="N40" s="47">
        <v>69.52211811600398</v>
      </c>
      <c r="O40" s="47">
        <v>69.64831556902398</v>
      </c>
      <c r="P40" s="47">
        <v>69.05940956891946</v>
      </c>
      <c r="Q40" s="47">
        <v>70.03785912942246</v>
      </c>
      <c r="R40" s="47">
        <v>71.30687731769953</v>
      </c>
    </row>
    <row r="41" spans="1:18" ht="24">
      <c r="A41" s="77" t="s">
        <v>210</v>
      </c>
      <c r="B41" s="42">
        <f>B39/B38</f>
        <v>0.9606852248394004</v>
      </c>
      <c r="C41" s="42">
        <f aca="true" t="shared" si="14" ref="C41:K41">C39/C38</f>
        <v>0.9648405560098119</v>
      </c>
      <c r="D41" s="42">
        <f t="shared" si="14"/>
        <v>0.960564990202482</v>
      </c>
      <c r="E41" s="42">
        <f t="shared" si="14"/>
        <v>0.9638820145809645</v>
      </c>
      <c r="F41" s="42">
        <f t="shared" si="14"/>
        <v>0.9470198675496688</v>
      </c>
      <c r="G41" s="42">
        <f t="shared" si="14"/>
        <v>0.9488582804925778</v>
      </c>
      <c r="H41" s="42">
        <f t="shared" si="14"/>
        <v>0.9465316983974496</v>
      </c>
      <c r="I41" s="42">
        <f t="shared" si="14"/>
        <v>0.9453786455248447</v>
      </c>
      <c r="J41" s="42">
        <f t="shared" si="14"/>
        <v>0.9421662003509358</v>
      </c>
      <c r="K41" s="42">
        <f t="shared" si="14"/>
        <v>0.9375300666605005</v>
      </c>
      <c r="L41" s="42">
        <f>L39/L38</f>
        <v>0.9384687590997015</v>
      </c>
      <c r="M41" s="42">
        <f aca="true" t="shared" si="15" ref="M41:R41">M39/M38</f>
        <v>0.9396121869066759</v>
      </c>
      <c r="N41" s="42">
        <f t="shared" si="15"/>
        <v>0.9352142980688889</v>
      </c>
      <c r="O41" s="42">
        <f t="shared" si="15"/>
        <v>0.9305150533126658</v>
      </c>
      <c r="P41" s="42">
        <f t="shared" si="15"/>
        <v>0.9254903294200049</v>
      </c>
      <c r="Q41" s="42">
        <f t="shared" si="15"/>
        <v>0.9237759410392343</v>
      </c>
      <c r="R41" s="42">
        <f t="shared" si="15"/>
        <v>0.9241308878858441</v>
      </c>
    </row>
    <row r="42" spans="1:18" ht="14.25">
      <c r="A42" s="76" t="s">
        <v>211</v>
      </c>
      <c r="B42" s="47">
        <v>193</v>
      </c>
      <c r="C42" s="47">
        <v>271</v>
      </c>
      <c r="D42" s="47">
        <v>248</v>
      </c>
      <c r="E42" s="47">
        <v>310</v>
      </c>
      <c r="F42" s="47">
        <v>273</v>
      </c>
      <c r="G42" s="47">
        <v>295.86028999999996</v>
      </c>
      <c r="H42" s="47">
        <v>326.61329419200007</v>
      </c>
      <c r="I42" s="47">
        <v>356.36637885200923</v>
      </c>
      <c r="J42" s="47">
        <v>377.1079104940697</v>
      </c>
      <c r="K42" s="47">
        <v>389.7253372341223</v>
      </c>
      <c r="L42" s="47">
        <v>393.70318059679283</v>
      </c>
      <c r="M42" s="47">
        <v>390.19011240130135</v>
      </c>
      <c r="N42" s="47">
        <v>380.31578609454186</v>
      </c>
      <c r="O42" s="47">
        <v>377.56178648929966</v>
      </c>
      <c r="P42" s="47">
        <v>374.3846196667332</v>
      </c>
      <c r="Q42" s="47">
        <v>379.7030424345129</v>
      </c>
      <c r="R42" s="47">
        <v>386.5964440210373</v>
      </c>
    </row>
    <row r="43" spans="1:18" ht="12.75" customHeight="1">
      <c r="A43" s="77" t="s">
        <v>212</v>
      </c>
      <c r="B43" s="42">
        <f>B42/B38</f>
        <v>0.01653104925053533</v>
      </c>
      <c r="C43" s="42">
        <f aca="true" t="shared" si="16" ref="C43:L43">C42/C38</f>
        <v>0.02215862632869992</v>
      </c>
      <c r="D43" s="42">
        <f t="shared" si="16"/>
        <v>0.020248203788373612</v>
      </c>
      <c r="E43" s="42">
        <f t="shared" si="16"/>
        <v>0.020734399036853722</v>
      </c>
      <c r="F43" s="42">
        <f t="shared" si="16"/>
        <v>0.017900465543243066</v>
      </c>
      <c r="G43" s="42">
        <f t="shared" si="16"/>
        <v>0.01931233400278281</v>
      </c>
      <c r="H43" s="42">
        <f t="shared" si="16"/>
        <v>0.02199935011720011</v>
      </c>
      <c r="I43" s="42">
        <f t="shared" si="16"/>
        <v>0.024409924380406886</v>
      </c>
      <c r="J43" s="42">
        <f t="shared" si="16"/>
        <v>0.026218835625755825</v>
      </c>
      <c r="K43" s="42">
        <f t="shared" si="16"/>
        <v>0.027482306538368428</v>
      </c>
      <c r="L43" s="42">
        <f t="shared" si="16"/>
        <v>0.02867265013990881</v>
      </c>
      <c r="M43" s="42">
        <f aca="true" t="shared" si="17" ref="M43:R43">M42/M38</f>
        <v>0.02899035078032608</v>
      </c>
      <c r="N43" s="42">
        <f t="shared" si="17"/>
        <v>0.029285681807717977</v>
      </c>
      <c r="O43" s="42">
        <f t="shared" si="17"/>
        <v>0.02997794166035574</v>
      </c>
      <c r="P43" s="42">
        <f t="shared" si="17"/>
        <v>0.030969749059161337</v>
      </c>
      <c r="Q43" s="42">
        <f t="shared" si="17"/>
        <v>0.032025350387572614</v>
      </c>
      <c r="R43" s="42">
        <f t="shared" si="17"/>
        <v>0.03265798876819406</v>
      </c>
    </row>
    <row r="44" spans="1:18" ht="25.5" customHeight="1">
      <c r="A44" s="76" t="s">
        <v>213</v>
      </c>
      <c r="B44" s="47">
        <v>459</v>
      </c>
      <c r="C44" s="47">
        <v>430</v>
      </c>
      <c r="D44" s="47">
        <v>483</v>
      </c>
      <c r="E44" s="47">
        <v>540</v>
      </c>
      <c r="F44" s="47">
        <v>808</v>
      </c>
      <c r="G44" s="47">
        <v>783.4787841999996</v>
      </c>
      <c r="H44" s="47">
        <v>793.8170004215998</v>
      </c>
      <c r="I44" s="47">
        <v>797.4303401745558</v>
      </c>
      <c r="J44" s="47">
        <v>831.8288292012045</v>
      </c>
      <c r="K44" s="47">
        <v>885.8832792560402</v>
      </c>
      <c r="L44" s="47">
        <v>844.8833690052508</v>
      </c>
      <c r="M44" s="47">
        <v>812.7782846471594</v>
      </c>
      <c r="N44" s="47">
        <v>841.3334994005078</v>
      </c>
      <c r="O44" s="47">
        <v>875.1388238265158</v>
      </c>
      <c r="P44" s="47">
        <v>900.7265324719565</v>
      </c>
      <c r="Q44" s="47">
        <v>903.737406268676</v>
      </c>
      <c r="R44" s="47">
        <v>898.1180428027936</v>
      </c>
    </row>
    <row r="45" spans="1:18" ht="12.75">
      <c r="A45" s="79" t="s">
        <v>214</v>
      </c>
      <c r="B45" s="42">
        <f>B44/ZŠ!B17</f>
        <v>0.0039884950600012166</v>
      </c>
      <c r="C45" s="42">
        <f>C44/ZŠ!C17</f>
        <v>0.003681948178720052</v>
      </c>
      <c r="D45" s="42">
        <f>D44/ZŠ!D17</f>
        <v>0.0041513747668612</v>
      </c>
      <c r="E45" s="42">
        <f>E44/ZŠ!E17</f>
        <v>0.0046072726652219165</v>
      </c>
      <c r="F45" s="42">
        <f>F44/ZŠ!F17</f>
        <v>0.007157156270483816</v>
      </c>
      <c r="G45" s="42">
        <f>G44/ZŠ!G17</f>
        <v>0.007043903942463364</v>
      </c>
      <c r="H45" s="42">
        <f>H44/ZŠ!H17</f>
        <v>0.006913347422578789</v>
      </c>
      <c r="I45" s="42">
        <f>I44/ZŠ!I17</f>
        <v>0.007341704403007077</v>
      </c>
      <c r="J45" s="42">
        <f>J44/ZŠ!J17</f>
        <v>0.007699993629256275</v>
      </c>
      <c r="K45" s="42">
        <f>K44/ZŠ!K17</f>
        <v>0.008619197751054061</v>
      </c>
      <c r="L45" s="42">
        <f>L44/ZŠ!L17</f>
        <v>0.00940900622464443</v>
      </c>
      <c r="M45" s="42">
        <f>M44/ZŠ!M17</f>
        <v>0.009521712286093794</v>
      </c>
      <c r="N45" s="42">
        <f>N44/ZŠ!N17</f>
        <v>0.010214175205679209</v>
      </c>
      <c r="O45" s="42">
        <f>O44/ZŠ!O17</f>
        <v>0.01060545018465056</v>
      </c>
      <c r="P45" s="42">
        <f>P44/ZŠ!P17</f>
        <v>0.01100806503286307</v>
      </c>
      <c r="Q45" s="42">
        <f>Q44/ZŠ!Q17</f>
        <v>0.010891468619160636</v>
      </c>
      <c r="R45" s="42">
        <f>R44/ZŠ!R17</f>
        <v>0.010632232673787071</v>
      </c>
    </row>
    <row r="46" spans="1:11" ht="12.75">
      <c r="A46" s="113" t="s">
        <v>150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>
      <c r="A47" s="109" t="s">
        <v>149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8" ht="12.75" customHeight="1">
      <c r="A48" s="115" t="s">
        <v>234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18" ht="12.75">
      <c r="A49" s="76" t="s">
        <v>66</v>
      </c>
      <c r="B49" s="51">
        <v>29284</v>
      </c>
      <c r="C49" s="51">
        <v>28476</v>
      </c>
      <c r="D49" s="51">
        <v>29676</v>
      </c>
      <c r="E49" s="51">
        <v>33678</v>
      </c>
      <c r="F49" s="51">
        <v>35916</v>
      </c>
      <c r="G49" s="51">
        <v>37213.94406285309</v>
      </c>
      <c r="H49" s="51">
        <v>39503.34168103426</v>
      </c>
      <c r="I49" s="51">
        <v>37578.45060837579</v>
      </c>
      <c r="J49" s="51">
        <v>36321.36233921908</v>
      </c>
      <c r="K49" s="51">
        <v>35790.2769757526</v>
      </c>
      <c r="L49" s="51">
        <v>34558.60675519338</v>
      </c>
      <c r="M49" s="51">
        <v>33457.986184693524</v>
      </c>
      <c r="N49" s="51">
        <v>31851.619580259394</v>
      </c>
      <c r="O49" s="51">
        <v>30534.808678580877</v>
      </c>
      <c r="P49" s="51">
        <v>29190.843228720194</v>
      </c>
      <c r="Q49" s="51">
        <v>28586.270363919553</v>
      </c>
      <c r="R49" s="51">
        <v>28592.72231053713</v>
      </c>
    </row>
    <row r="50" spans="1:18" ht="12.75">
      <c r="A50" s="76" t="s">
        <v>215</v>
      </c>
      <c r="B50" s="51">
        <v>28150</v>
      </c>
      <c r="C50" s="51">
        <v>27366</v>
      </c>
      <c r="D50" s="51">
        <v>28310</v>
      </c>
      <c r="E50" s="51">
        <v>32257</v>
      </c>
      <c r="F50" s="51">
        <v>34217</v>
      </c>
      <c r="G50" s="51">
        <v>35525.00056092349</v>
      </c>
      <c r="H50" s="51">
        <v>37808.58237693241</v>
      </c>
      <c r="I50" s="51">
        <v>35918.76919031728</v>
      </c>
      <c r="J50" s="51">
        <v>34678.75270522219</v>
      </c>
      <c r="K50" s="51">
        <v>34258.29219918321</v>
      </c>
      <c r="L50" s="51">
        <v>33211.46820439156</v>
      </c>
      <c r="M50" s="51">
        <v>32299.184453246966</v>
      </c>
      <c r="N50" s="51">
        <v>30839.274240685005</v>
      </c>
      <c r="O50" s="51">
        <v>29566.08700771892</v>
      </c>
      <c r="P50" s="51">
        <v>28231.513507220734</v>
      </c>
      <c r="Q50" s="51">
        <v>27620.71105226519</v>
      </c>
      <c r="R50" s="51">
        <v>27618.351565823155</v>
      </c>
    </row>
    <row r="51" spans="1:18" ht="12.75">
      <c r="A51" s="77" t="s">
        <v>152</v>
      </c>
      <c r="B51" s="53">
        <f>B50/B49</f>
        <v>0.9612757819969949</v>
      </c>
      <c r="C51" s="53">
        <f aca="true" t="shared" si="18" ref="C51:L51">C50/C49</f>
        <v>0.9610198061525496</v>
      </c>
      <c r="D51" s="53">
        <f t="shared" si="18"/>
        <v>0.9539695376735409</v>
      </c>
      <c r="E51" s="53">
        <f t="shared" si="18"/>
        <v>0.9578062830334343</v>
      </c>
      <c r="F51" s="53">
        <f t="shared" si="18"/>
        <v>0.9526951776367079</v>
      </c>
      <c r="G51" s="53">
        <f t="shared" si="18"/>
        <v>0.9546153049760855</v>
      </c>
      <c r="H51" s="53">
        <f t="shared" si="18"/>
        <v>0.9570983306226089</v>
      </c>
      <c r="I51" s="53">
        <f t="shared" si="18"/>
        <v>0.9558342243709063</v>
      </c>
      <c r="J51" s="53">
        <f t="shared" si="18"/>
        <v>0.9547756601567989</v>
      </c>
      <c r="K51" s="53">
        <f t="shared" si="18"/>
        <v>0.9571955037507175</v>
      </c>
      <c r="L51" s="53">
        <f t="shared" si="18"/>
        <v>0.9610187250792633</v>
      </c>
      <c r="M51" s="53">
        <f aca="true" t="shared" si="19" ref="M51:R51">M50/M49</f>
        <v>0.9653654668559613</v>
      </c>
      <c r="N51" s="53">
        <f t="shared" si="19"/>
        <v>0.9682168331496145</v>
      </c>
      <c r="O51" s="53">
        <f t="shared" si="19"/>
        <v>0.9682748406561499</v>
      </c>
      <c r="P51" s="53">
        <f t="shared" si="19"/>
        <v>0.9671359366366095</v>
      </c>
      <c r="Q51" s="53">
        <f t="shared" si="19"/>
        <v>0.9662229700005547</v>
      </c>
      <c r="R51" s="53">
        <f t="shared" si="19"/>
        <v>0.9659224213024692</v>
      </c>
    </row>
    <row r="52" spans="1:18" ht="13.5">
      <c r="A52" s="77" t="s">
        <v>216</v>
      </c>
      <c r="B52" s="51">
        <v>667</v>
      </c>
      <c r="C52" s="51">
        <v>748</v>
      </c>
      <c r="D52" s="51">
        <v>789</v>
      </c>
      <c r="E52" s="51">
        <v>980</v>
      </c>
      <c r="F52" s="51">
        <v>984</v>
      </c>
      <c r="G52" s="51">
        <v>1049.4752956331938</v>
      </c>
      <c r="H52" s="51">
        <v>1147.6546490345238</v>
      </c>
      <c r="I52" s="51">
        <v>1250.414073569067</v>
      </c>
      <c r="J52" s="51">
        <v>1368.466168756309</v>
      </c>
      <c r="K52" s="51">
        <v>1465.7217132105047</v>
      </c>
      <c r="L52" s="51">
        <v>1526.5845150493558</v>
      </c>
      <c r="M52" s="51">
        <v>1556.6479782245501</v>
      </c>
      <c r="N52" s="51">
        <v>1558.1031840014539</v>
      </c>
      <c r="O52" s="51">
        <v>1548.619632556451</v>
      </c>
      <c r="P52" s="51">
        <v>1523.7078146300971</v>
      </c>
      <c r="Q52" s="51">
        <v>1508.240485005159</v>
      </c>
      <c r="R52" s="51">
        <v>1511.0384760021968</v>
      </c>
    </row>
    <row r="53" spans="1:18" ht="12.75">
      <c r="A53" s="77" t="s">
        <v>152</v>
      </c>
      <c r="B53" s="53">
        <f>B52/B49</f>
        <v>0.022776943040568227</v>
      </c>
      <c r="C53" s="53">
        <f aca="true" t="shared" si="20" ref="C53:L53">C52/C49</f>
        <v>0.026267734232336002</v>
      </c>
      <c r="D53" s="53">
        <f t="shared" si="20"/>
        <v>0.02658714112414072</v>
      </c>
      <c r="E53" s="53">
        <f t="shared" si="20"/>
        <v>0.02909911514935566</v>
      </c>
      <c r="F53" s="53">
        <f t="shared" si="20"/>
        <v>0.0273972602739726</v>
      </c>
      <c r="G53" s="53">
        <f t="shared" si="20"/>
        <v>0.028201130572472127</v>
      </c>
      <c r="H53" s="53">
        <f t="shared" si="20"/>
        <v>0.02905209028393459</v>
      </c>
      <c r="I53" s="53">
        <f t="shared" si="20"/>
        <v>0.03327476394916518</v>
      </c>
      <c r="J53" s="53">
        <f t="shared" si="20"/>
        <v>0.037676620055593746</v>
      </c>
      <c r="K53" s="53">
        <f t="shared" si="20"/>
        <v>0.04095306985759038</v>
      </c>
      <c r="L53" s="53">
        <f t="shared" si="20"/>
        <v>0.04417378645682655</v>
      </c>
      <c r="M53" s="53">
        <f aca="true" t="shared" si="21" ref="M53:R53">M52/M49</f>
        <v>0.04652545343379605</v>
      </c>
      <c r="N53" s="53">
        <f t="shared" si="21"/>
        <v>0.04891754970498002</v>
      </c>
      <c r="O53" s="53">
        <f t="shared" si="21"/>
        <v>0.05071653301835668</v>
      </c>
      <c r="P53" s="53">
        <f t="shared" si="21"/>
        <v>0.05219814318796232</v>
      </c>
      <c r="Q53" s="53">
        <f t="shared" si="21"/>
        <v>0.05276100959671884</v>
      </c>
      <c r="R53" s="53">
        <f t="shared" si="21"/>
        <v>0.0528469608311952</v>
      </c>
    </row>
    <row r="54" spans="1:18" ht="25.5">
      <c r="A54" s="76" t="s">
        <v>217</v>
      </c>
      <c r="B54" s="51">
        <v>1134</v>
      </c>
      <c r="C54" s="51">
        <v>1110</v>
      </c>
      <c r="D54" s="51">
        <v>1366</v>
      </c>
      <c r="E54" s="51">
        <v>1421</v>
      </c>
      <c r="F54" s="51">
        <v>1699</v>
      </c>
      <c r="G54" s="51">
        <v>1688.9435019295977</v>
      </c>
      <c r="H54" s="51">
        <v>1694.7593041018522</v>
      </c>
      <c r="I54" s="51">
        <v>1659.6814180585102</v>
      </c>
      <c r="J54" s="51">
        <v>1642.6096339968874</v>
      </c>
      <c r="K54" s="51">
        <v>1531.9847765693855</v>
      </c>
      <c r="L54" s="51">
        <v>1347.138550801824</v>
      </c>
      <c r="M54" s="51">
        <v>1158.8017314465528</v>
      </c>
      <c r="N54" s="51">
        <v>1012.3453395743909</v>
      </c>
      <c r="O54" s="51">
        <v>968.7216708619582</v>
      </c>
      <c r="P54" s="51">
        <v>959.3297214994643</v>
      </c>
      <c r="Q54" s="51">
        <v>965.5593116543694</v>
      </c>
      <c r="R54" s="51">
        <v>974.3707447139734</v>
      </c>
    </row>
    <row r="55" spans="1:18" ht="12.75">
      <c r="A55" s="77" t="s">
        <v>157</v>
      </c>
      <c r="B55" s="56">
        <f>B54/B49</f>
        <v>0.03872421800300505</v>
      </c>
      <c r="C55" s="56">
        <f aca="true" t="shared" si="22" ref="C55:L55">C54/C49</f>
        <v>0.03898019384745049</v>
      </c>
      <c r="D55" s="56">
        <f t="shared" si="22"/>
        <v>0.04603046232645909</v>
      </c>
      <c r="E55" s="56">
        <f t="shared" si="22"/>
        <v>0.04219371696656571</v>
      </c>
      <c r="F55" s="56">
        <f t="shared" si="22"/>
        <v>0.04730482236329213</v>
      </c>
      <c r="G55" s="56">
        <f t="shared" si="22"/>
        <v>0.04538469502391441</v>
      </c>
      <c r="H55" s="56">
        <f t="shared" si="22"/>
        <v>0.04290166937739128</v>
      </c>
      <c r="I55" s="56">
        <f t="shared" si="22"/>
        <v>0.044165775629093844</v>
      </c>
      <c r="J55" s="56">
        <f t="shared" si="22"/>
        <v>0.045224339843201046</v>
      </c>
      <c r="K55" s="56">
        <f t="shared" si="22"/>
        <v>0.04280449624928255</v>
      </c>
      <c r="L55" s="56">
        <f t="shared" si="22"/>
        <v>0.03898127492073677</v>
      </c>
      <c r="M55" s="56">
        <f aca="true" t="shared" si="23" ref="M55:R55">M54/M49</f>
        <v>0.03463453314403858</v>
      </c>
      <c r="N55" s="56">
        <f t="shared" si="23"/>
        <v>0.03178316685038553</v>
      </c>
      <c r="O55" s="56">
        <f t="shared" si="23"/>
        <v>0.031725159343850194</v>
      </c>
      <c r="P55" s="56">
        <f t="shared" si="23"/>
        <v>0.032864063363390685</v>
      </c>
      <c r="Q55" s="56">
        <f t="shared" si="23"/>
        <v>0.03377702999944546</v>
      </c>
      <c r="R55" s="56">
        <f t="shared" si="23"/>
        <v>0.03407757869753079</v>
      </c>
    </row>
    <row r="56" spans="1:18" ht="12.75">
      <c r="A56" s="23" t="s">
        <v>92</v>
      </c>
      <c r="B56" s="47">
        <v>6088</v>
      </c>
      <c r="C56" s="47">
        <v>6449</v>
      </c>
      <c r="D56" s="47">
        <v>5128</v>
      </c>
      <c r="E56" s="47">
        <v>6328</v>
      </c>
      <c r="F56" s="47">
        <v>6400</v>
      </c>
      <c r="G56" s="47">
        <v>7911.044792500001</v>
      </c>
      <c r="H56" s="47">
        <v>7994.676260148701</v>
      </c>
      <c r="I56" s="47">
        <v>8515.952277634475</v>
      </c>
      <c r="J56" s="47">
        <v>8250.495277229526</v>
      </c>
      <c r="K56" s="47">
        <v>8151.1231651718535</v>
      </c>
      <c r="L56" s="47">
        <v>8039.466389259011</v>
      </c>
      <c r="M56" s="47">
        <v>7911.643294036146</v>
      </c>
      <c r="N56" s="47">
        <v>7791.2722931688895</v>
      </c>
      <c r="O56" s="47">
        <v>7592.896867299836</v>
      </c>
      <c r="P56" s="47">
        <v>7189.218177996316</v>
      </c>
      <c r="Q56" s="47">
        <v>6948.639133303018</v>
      </c>
      <c r="R56" s="47">
        <v>6621.581204904383</v>
      </c>
    </row>
    <row r="57" spans="1:11" ht="12.75">
      <c r="A57" s="33" t="s">
        <v>150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109" t="s">
        <v>149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</sheetData>
  <mergeCells count="14">
    <mergeCell ref="G4:R4"/>
    <mergeCell ref="A8:R8"/>
    <mergeCell ref="G36:R36"/>
    <mergeCell ref="A37:R37"/>
    <mergeCell ref="B4:F4"/>
    <mergeCell ref="A58:K58"/>
    <mergeCell ref="A32:K32"/>
    <mergeCell ref="A19:K19"/>
    <mergeCell ref="A5:L5"/>
    <mergeCell ref="A46:K46"/>
    <mergeCell ref="A47:K47"/>
    <mergeCell ref="A48:R48"/>
    <mergeCell ref="A20:R20"/>
    <mergeCell ref="B36:F3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65" r:id="rId1"/>
  <rowBreaks count="1" manualBreakCount="1">
    <brk id="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0" customWidth="1"/>
  </cols>
  <sheetData>
    <row r="1" spans="10:18" ht="15.75">
      <c r="J1" s="35"/>
      <c r="K1" s="35"/>
      <c r="R1" s="44" t="s">
        <v>252</v>
      </c>
    </row>
    <row r="2" spans="1:28" s="3" customFormat="1" ht="15.75">
      <c r="A2" s="10" t="s">
        <v>235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18" s="14" customFormat="1" ht="12.75">
      <c r="A5" s="118" t="s">
        <v>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28" s="17" customFormat="1" ht="25.5">
      <c r="A6" s="90" t="s">
        <v>158</v>
      </c>
      <c r="B6" s="47">
        <v>26070</v>
      </c>
      <c r="C6" s="47">
        <v>25877</v>
      </c>
      <c r="D6" s="47">
        <v>25102</v>
      </c>
      <c r="E6" s="47">
        <v>25367</v>
      </c>
      <c r="F6" s="47">
        <v>25550</v>
      </c>
      <c r="G6" s="47">
        <v>27159.0775</v>
      </c>
      <c r="H6" s="47">
        <v>29397.632701250004</v>
      </c>
      <c r="I6" s="47">
        <v>30809.763783082497</v>
      </c>
      <c r="J6" s="47">
        <v>32236.277363231624</v>
      </c>
      <c r="K6" s="47">
        <v>32020.616598327597</v>
      </c>
      <c r="L6" s="47">
        <v>31624.946178420214</v>
      </c>
      <c r="M6" s="47">
        <v>30666.313559833772</v>
      </c>
      <c r="N6" s="47">
        <v>29561.274891436697</v>
      </c>
      <c r="O6" s="47">
        <v>29234.92279028745</v>
      </c>
      <c r="P6" s="47">
        <v>29039.120065503943</v>
      </c>
      <c r="Q6" s="47">
        <v>29489.898025558832</v>
      </c>
      <c r="R6" s="47">
        <v>29914.28653624936</v>
      </c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7" customFormat="1" ht="12.75">
      <c r="A7" s="88" t="s">
        <v>45</v>
      </c>
      <c r="B7" s="42">
        <f>B6/'SŠ celkem obě formy'!B6</f>
        <v>0.1948270321572965</v>
      </c>
      <c r="C7" s="42">
        <f>C6/'SŠ celkem obě formy'!C6</f>
        <v>0.19477332771325562</v>
      </c>
      <c r="D7" s="42">
        <f>D6/'SŠ celkem obě formy'!D6</f>
        <v>0.1937525567896756</v>
      </c>
      <c r="E7" s="42">
        <f>E6/'SŠ celkem obě formy'!E6</f>
        <v>0.19250383231897036</v>
      </c>
      <c r="F7" s="42">
        <f>F6/'SŠ celkem obě formy'!F6</f>
        <v>0.20039372857826335</v>
      </c>
      <c r="G7" s="42">
        <f>G6/'SŠ celkem obě formy'!G6</f>
        <v>0.20955754926621503</v>
      </c>
      <c r="H7" s="42">
        <f>H6/'SŠ celkem obě formy'!H6</f>
        <v>0.22882343139219918</v>
      </c>
      <c r="I7" s="42">
        <f>I6/'SŠ celkem obě formy'!I6</f>
        <v>0.25402991147292714</v>
      </c>
      <c r="J7" s="42">
        <f>J6/'SŠ celkem obě formy'!J6</f>
        <v>0.26731244807562254</v>
      </c>
      <c r="K7" s="42">
        <f>K6/'SŠ celkem obě formy'!K6</f>
        <v>0.30036411269841845</v>
      </c>
      <c r="L7" s="42">
        <f>L6/'SŠ celkem obě formy'!L6</f>
        <v>0.33078757573788203</v>
      </c>
      <c r="M7" s="42">
        <f>M6/'SŠ celkem obě formy'!M6</f>
        <v>0.3404946877757347</v>
      </c>
      <c r="N7" s="42">
        <f>N6/'SŠ celkem obě formy'!N6</f>
        <v>0.3288715263768587</v>
      </c>
      <c r="O7" s="42">
        <f>O6/'SŠ celkem obě formy'!O6</f>
        <v>0.326450217637263</v>
      </c>
      <c r="P7" s="42">
        <f>P6/'SŠ celkem obě formy'!P6</f>
        <v>0.32872738872856466</v>
      </c>
      <c r="Q7" s="42">
        <f>Q6/'SŠ celkem obě formy'!Q6</f>
        <v>0.3298609414386733</v>
      </c>
      <c r="R7" s="42">
        <f>R6/'SŠ celkem obě formy'!R6</f>
        <v>0.3277703256004357</v>
      </c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18" s="19" customFormat="1" ht="12.75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28" s="17" customFormat="1" ht="25.5">
      <c r="A9" s="88" t="s">
        <v>125</v>
      </c>
      <c r="B9" s="47">
        <v>137110</v>
      </c>
      <c r="C9" s="47">
        <v>136729</v>
      </c>
      <c r="D9" s="47">
        <v>141280</v>
      </c>
      <c r="E9" s="47">
        <v>142167</v>
      </c>
      <c r="F9" s="47">
        <v>142374</v>
      </c>
      <c r="G9" s="47">
        <v>143337.9873</v>
      </c>
      <c r="H9" s="47">
        <v>146190.14132515</v>
      </c>
      <c r="I9" s="47">
        <v>149791.3851284671</v>
      </c>
      <c r="J9" s="47">
        <v>154154.24762449606</v>
      </c>
      <c r="K9" s="47">
        <v>157041.05723474946</v>
      </c>
      <c r="L9" s="47">
        <v>157914.80134159274</v>
      </c>
      <c r="M9" s="47">
        <v>157352.0836050643</v>
      </c>
      <c r="N9" s="47">
        <v>154780.52155790478</v>
      </c>
      <c r="O9" s="47">
        <v>152398.12791783447</v>
      </c>
      <c r="P9" s="47">
        <v>150339.8893343715</v>
      </c>
      <c r="Q9" s="47">
        <v>149605.91895165652</v>
      </c>
      <c r="R9" s="47">
        <v>150362.9967897032</v>
      </c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17" customFormat="1" ht="12.75">
      <c r="A10" s="88" t="s">
        <v>159</v>
      </c>
      <c r="B10" s="47">
        <v>50263</v>
      </c>
      <c r="C10" s="47">
        <v>51666</v>
      </c>
      <c r="D10" s="47">
        <v>52788</v>
      </c>
      <c r="E10" s="47">
        <v>54086</v>
      </c>
      <c r="F10" s="47">
        <v>56227</v>
      </c>
      <c r="G10" s="47">
        <v>58680.3928</v>
      </c>
      <c r="H10" s="47">
        <v>63230.77988639999</v>
      </c>
      <c r="I10" s="47">
        <v>68546.49888384462</v>
      </c>
      <c r="J10" s="47">
        <v>75013.02031091937</v>
      </c>
      <c r="K10" s="47">
        <v>80448.96446289834</v>
      </c>
      <c r="L10" s="47">
        <v>84037.56332995022</v>
      </c>
      <c r="M10" s="47">
        <v>85716.51321204606</v>
      </c>
      <c r="N10" s="47">
        <v>85250.39974581196</v>
      </c>
      <c r="O10" s="47">
        <v>84200.5565522158</v>
      </c>
      <c r="P10" s="47">
        <v>82719.97475114468</v>
      </c>
      <c r="Q10" s="47">
        <v>81905.35785592794</v>
      </c>
      <c r="R10" s="47">
        <v>82211.43983859912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16" customFormat="1" ht="12.75">
      <c r="A11" s="88" t="s">
        <v>160</v>
      </c>
      <c r="B11" s="47">
        <v>86847</v>
      </c>
      <c r="C11" s="47">
        <v>85063</v>
      </c>
      <c r="D11" s="47">
        <v>88492</v>
      </c>
      <c r="E11" s="47">
        <v>88081</v>
      </c>
      <c r="F11" s="47">
        <v>86147</v>
      </c>
      <c r="G11" s="47">
        <v>84657.5945</v>
      </c>
      <c r="H11" s="47">
        <v>82959.36143875001</v>
      </c>
      <c r="I11" s="47">
        <v>81244.8862446225</v>
      </c>
      <c r="J11" s="47">
        <v>79141.22731357669</v>
      </c>
      <c r="K11" s="47">
        <v>76592.09277185112</v>
      </c>
      <c r="L11" s="47">
        <v>73877.23801164253</v>
      </c>
      <c r="M11" s="47">
        <v>71635.57039301824</v>
      </c>
      <c r="N11" s="47">
        <v>69530.12181209282</v>
      </c>
      <c r="O11" s="47">
        <v>68197.57136561867</v>
      </c>
      <c r="P11" s="47">
        <v>67619.91458322678</v>
      </c>
      <c r="Q11" s="47">
        <v>67700.56109572855</v>
      </c>
      <c r="R11" s="47">
        <v>68151.55695110408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16" customFormat="1" ht="12.75">
      <c r="A12" s="91" t="s">
        <v>161</v>
      </c>
      <c r="B12" s="47">
        <v>44064</v>
      </c>
      <c r="C12" s="47">
        <v>42360</v>
      </c>
      <c r="D12" s="47">
        <v>41841</v>
      </c>
      <c r="E12" s="47">
        <v>42115</v>
      </c>
      <c r="F12" s="47">
        <v>42447</v>
      </c>
      <c r="G12" s="47">
        <v>41877.792</v>
      </c>
      <c r="H12" s="47">
        <v>40498.41488</v>
      </c>
      <c r="I12" s="47">
        <v>38644.153790000004</v>
      </c>
      <c r="J12" s="47">
        <v>36419.16812865</v>
      </c>
      <c r="K12" s="47">
        <v>34531.835366499996</v>
      </c>
      <c r="L12" s="47">
        <v>33221.27179485</v>
      </c>
      <c r="M12" s="47">
        <v>32812.1137057</v>
      </c>
      <c r="N12" s="47">
        <v>32867.82175555</v>
      </c>
      <c r="O12" s="47">
        <v>33213.40269705</v>
      </c>
      <c r="P12" s="47">
        <v>33680.636397149996</v>
      </c>
      <c r="Q12" s="47">
        <v>34078.93844865</v>
      </c>
      <c r="R12" s="47">
        <v>34476.070915649994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16" customFormat="1" ht="12.75">
      <c r="A13" s="89" t="s">
        <v>162</v>
      </c>
      <c r="B13" s="47">
        <v>42783</v>
      </c>
      <c r="C13" s="47">
        <v>42703</v>
      </c>
      <c r="D13" s="47">
        <v>46651</v>
      </c>
      <c r="E13" s="47">
        <v>45966</v>
      </c>
      <c r="F13" s="47">
        <v>43700</v>
      </c>
      <c r="G13" s="47">
        <v>42779.80249999999</v>
      </c>
      <c r="H13" s="47">
        <v>42460.946558750016</v>
      </c>
      <c r="I13" s="47">
        <v>42600.732454622485</v>
      </c>
      <c r="J13" s="47">
        <v>42722.05918492669</v>
      </c>
      <c r="K13" s="47">
        <v>42060.257405351134</v>
      </c>
      <c r="L13" s="47">
        <v>40655.96621679254</v>
      </c>
      <c r="M13" s="47">
        <v>38823.45668731822</v>
      </c>
      <c r="N13" s="47">
        <v>36662.30005654284</v>
      </c>
      <c r="O13" s="47">
        <v>34984.16866856867</v>
      </c>
      <c r="P13" s="47">
        <v>33939.2781860768</v>
      </c>
      <c r="Q13" s="47">
        <v>33621.62264707858</v>
      </c>
      <c r="R13" s="47">
        <v>33675.48603545409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7" customFormat="1" ht="25.5">
      <c r="A14" s="90" t="s">
        <v>163</v>
      </c>
      <c r="B14" s="42">
        <f>(B10+B13)/'SŠ celkem obě formy'!B7</f>
        <v>0.1707870860690116</v>
      </c>
      <c r="C14" s="42">
        <f>(C10+C13)/'SŠ celkem obě formy'!C7</f>
        <v>0.174957312336503</v>
      </c>
      <c r="D14" s="42">
        <f>(D10+D13)/'SŠ celkem obě formy'!D7</f>
        <v>0.18749587538865622</v>
      </c>
      <c r="E14" s="42">
        <f>(E10+E13)/'SŠ celkem obě formy'!E7</f>
        <v>0.1894375304125888</v>
      </c>
      <c r="F14" s="42">
        <f>(F10+F13)/'SŠ celkem obě formy'!F7</f>
        <v>0.19162522939914203</v>
      </c>
      <c r="G14" s="42">
        <f>(G10+G13)/'SŠ celkem obě formy'!G7</f>
        <v>0.1953009204880781</v>
      </c>
      <c r="H14" s="42">
        <f>(H10+H13)/'SŠ celkem obě formy'!H7</f>
        <v>0.2039066054805396</v>
      </c>
      <c r="I14" s="42">
        <f>(I10+I13)/'SŠ celkem obě formy'!I7</f>
        <v>0.21885795506648031</v>
      </c>
      <c r="J14" s="42">
        <f>(J10+J13)/'SŠ celkem obě formy'!J7</f>
        <v>0.2350236141248549</v>
      </c>
      <c r="K14" s="42">
        <f>(K10+K13)/'SŠ celkem obě formy'!K7</f>
        <v>0.25631528354339034</v>
      </c>
      <c r="L14" s="42">
        <f>(L10+L13)/'SŠ celkem obě formy'!L7</f>
        <v>0.2801384129610454</v>
      </c>
      <c r="M14" s="42">
        <f>(M10+M13)/'SŠ celkem obě formy'!M7</f>
        <v>0.30088732039980837</v>
      </c>
      <c r="N14" s="42">
        <f>(N10+N13)/'SŠ celkem obě formy'!N7</f>
        <v>0.3181172235156636</v>
      </c>
      <c r="O14" s="42">
        <f>(O10+O13)/'SŠ celkem obě formy'!O7</f>
        <v>0.32546436560663594</v>
      </c>
      <c r="P14" s="42">
        <f>(P10+P13)/'SŠ celkem obě formy'!P7</f>
        <v>0.3250113610870412</v>
      </c>
      <c r="Q14" s="42">
        <f>(Q10+Q13)/'SŠ celkem obě formy'!Q7</f>
        <v>0.3224506682045968</v>
      </c>
      <c r="R14" s="42">
        <f>(R10+R13)/'SŠ celkem obě formy'!R7</f>
        <v>0.3222097515564659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17" customFormat="1" ht="25.5">
      <c r="A15" s="90" t="s">
        <v>164</v>
      </c>
      <c r="B15" s="42">
        <f>(B10+B13)/'SŠ celkem obě formy'!B21</f>
        <v>0.1920921916999393</v>
      </c>
      <c r="C15" s="42">
        <f>(C10+C13)/'SŠ celkem obě formy'!C21</f>
        <v>0.1916215206426303</v>
      </c>
      <c r="D15" s="42">
        <f>(D10+D13)/'SŠ celkem obě formy'!D21</f>
        <v>0.19954808246090372</v>
      </c>
      <c r="E15" s="42">
        <f>(E10+E13)/'SŠ celkem obě formy'!E21</f>
        <v>0.19899440718553346</v>
      </c>
      <c r="F15" s="42">
        <f>(F10+F13)/'SŠ celkem obě formy'!F21</f>
        <v>0.19857754355006021</v>
      </c>
      <c r="G15" s="42">
        <f>(G10+G13)/'SŠ celkem obě formy'!G21</f>
        <v>0.20239223320477848</v>
      </c>
      <c r="H15" s="42">
        <f>(H10+H13)/'SŠ celkem obě formy'!H21</f>
        <v>0.21063320774876101</v>
      </c>
      <c r="I15" s="42">
        <f>(I10+I13)/'SŠ celkem obě formy'!I21</f>
        <v>0.2229361716857749</v>
      </c>
      <c r="J15" s="42">
        <f>(J10+J13)/'SŠ celkem obě formy'!J21</f>
        <v>0.23670413127112042</v>
      </c>
      <c r="K15" s="42">
        <f>(K10+K13)/'SŠ celkem obě formy'!K21</f>
        <v>0.2502927872913375</v>
      </c>
      <c r="L15" s="42">
        <f>(L10+L13)/'SŠ celkem obě formy'!L21</f>
        <v>0.2673169134127744</v>
      </c>
      <c r="M15" s="42">
        <f>(M10+M13)/'SŠ celkem obě formy'!M21</f>
        <v>0.2816562761002634</v>
      </c>
      <c r="N15" s="42">
        <f>(N10+N13)/'SŠ celkem obě formy'!N21</f>
        <v>0.29253911610054234</v>
      </c>
      <c r="O15" s="42">
        <f>(O10+O13)/'SŠ celkem obě formy'!O21</f>
        <v>0.2981134003579546</v>
      </c>
      <c r="P15" s="42">
        <f>(P10+P13)/'SŠ celkem obě formy'!P21</f>
        <v>0.2980068962390716</v>
      </c>
      <c r="Q15" s="42">
        <f>(Q10+Q13)/'SŠ celkem obě formy'!Q21</f>
        <v>0.2971455087992872</v>
      </c>
      <c r="R15" s="42">
        <f>(R10+R13)/'SŠ celkem obě formy'!R21</f>
        <v>0.29659635050290795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17" customFormat="1" ht="25.5" customHeight="1">
      <c r="A16" s="92" t="s">
        <v>165</v>
      </c>
      <c r="B16" s="47">
        <v>11884</v>
      </c>
      <c r="C16" s="47">
        <v>22904</v>
      </c>
      <c r="D16" s="47">
        <v>18514</v>
      </c>
      <c r="E16" s="47">
        <v>23621</v>
      </c>
      <c r="F16" s="47">
        <v>24646</v>
      </c>
      <c r="G16" s="47">
        <v>24579.729</v>
      </c>
      <c r="H16" s="47">
        <v>24109.0991325</v>
      </c>
      <c r="I16" s="47">
        <v>24259.340578650004</v>
      </c>
      <c r="J16" s="47">
        <v>24503.427995232094</v>
      </c>
      <c r="K16" s="47">
        <v>26036.58798119566</v>
      </c>
      <c r="L16" s="47">
        <v>28197.11981898183</v>
      </c>
      <c r="M16" s="47">
        <v>29564.08202666704</v>
      </c>
      <c r="N16" s="47">
        <v>30941.942139794643</v>
      </c>
      <c r="O16" s="47">
        <v>30744.541591224144</v>
      </c>
      <c r="P16" s="47">
        <v>30374.06447741457</v>
      </c>
      <c r="Q16" s="47">
        <v>29457.485030043434</v>
      </c>
      <c r="R16" s="47">
        <v>28395.30293789759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ht="12.75">
      <c r="L17" s="97"/>
    </row>
    <row r="18" spans="1:28" s="3" customFormat="1" ht="15.75">
      <c r="A18" s="10" t="s">
        <v>236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18" s="14" customFormat="1" ht="12.75">
      <c r="A19" s="118" t="s">
        <v>37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28" s="17" customFormat="1" ht="27" customHeight="1">
      <c r="A20" s="90" t="s">
        <v>158</v>
      </c>
      <c r="B20" s="47">
        <v>193</v>
      </c>
      <c r="C20" s="47">
        <v>271</v>
      </c>
      <c r="D20" s="47">
        <v>248</v>
      </c>
      <c r="E20" s="47">
        <v>243</v>
      </c>
      <c r="F20" s="47">
        <v>220</v>
      </c>
      <c r="G20" s="47">
        <v>242.8509</v>
      </c>
      <c r="H20" s="47">
        <v>273.22043401200006</v>
      </c>
      <c r="I20" s="47">
        <v>296.38543402161525</v>
      </c>
      <c r="J20" s="47">
        <v>317.4524218283412</v>
      </c>
      <c r="K20" s="47">
        <v>323.5246237656048</v>
      </c>
      <c r="L20" s="47">
        <v>327.64927540132845</v>
      </c>
      <c r="M20" s="47">
        <v>322.13164112260114</v>
      </c>
      <c r="N20" s="47">
        <v>310.7936679785379</v>
      </c>
      <c r="O20" s="47">
        <v>307.9134709202757</v>
      </c>
      <c r="P20" s="47">
        <v>305.32521009781374</v>
      </c>
      <c r="Q20" s="47">
        <v>309.6651833050904</v>
      </c>
      <c r="R20" s="47">
        <v>315.2895667033378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18" s="19" customFormat="1" ht="12.75">
      <c r="A21" s="119" t="s">
        <v>38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28" s="17" customFormat="1" ht="25.5">
      <c r="A22" s="88" t="s">
        <v>125</v>
      </c>
      <c r="B22" s="47">
        <v>667</v>
      </c>
      <c r="C22" s="47">
        <v>748</v>
      </c>
      <c r="D22" s="47">
        <v>789</v>
      </c>
      <c r="E22" s="47">
        <v>839</v>
      </c>
      <c r="F22" s="47">
        <v>864</v>
      </c>
      <c r="G22" s="47">
        <v>893.6100426395939</v>
      </c>
      <c r="H22" s="47">
        <v>962.9052774578681</v>
      </c>
      <c r="I22" s="47">
        <v>1043.855312951948</v>
      </c>
      <c r="J22" s="47">
        <v>1142.3302585419192</v>
      </c>
      <c r="K22" s="47">
        <v>1225.1111339527667</v>
      </c>
      <c r="L22" s="47">
        <v>1279.7598476642165</v>
      </c>
      <c r="M22" s="47">
        <v>1305.3276123661833</v>
      </c>
      <c r="N22" s="47">
        <v>1298.2294377534818</v>
      </c>
      <c r="O22" s="47">
        <v>1282.2419779525248</v>
      </c>
      <c r="P22" s="47">
        <v>1259.6950469717465</v>
      </c>
      <c r="Q22" s="47">
        <v>1247.28971354205</v>
      </c>
      <c r="R22" s="47">
        <v>1251.950860486281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7" customFormat="1" ht="12.75">
      <c r="A23" s="88" t="s">
        <v>159</v>
      </c>
      <c r="B23" s="47">
        <v>667</v>
      </c>
      <c r="C23" s="47">
        <v>748</v>
      </c>
      <c r="D23" s="47">
        <v>789</v>
      </c>
      <c r="E23" s="47">
        <v>839</v>
      </c>
      <c r="F23" s="47">
        <v>864</v>
      </c>
      <c r="G23" s="47">
        <v>893.6100426395939</v>
      </c>
      <c r="H23" s="47">
        <v>962.9052774578681</v>
      </c>
      <c r="I23" s="47">
        <v>1043.855312951948</v>
      </c>
      <c r="J23" s="47">
        <v>1142.3302585419192</v>
      </c>
      <c r="K23" s="47">
        <v>1225.1111339527667</v>
      </c>
      <c r="L23" s="47">
        <v>1279.7598476642165</v>
      </c>
      <c r="M23" s="47">
        <v>1305.3276123661833</v>
      </c>
      <c r="N23" s="47">
        <v>1298.2294377534818</v>
      </c>
      <c r="O23" s="47">
        <v>1282.2419779525248</v>
      </c>
      <c r="P23" s="47">
        <v>1259.6950469717465</v>
      </c>
      <c r="Q23" s="47">
        <v>1247.28971354205</v>
      </c>
      <c r="R23" s="47">
        <v>1251.950860486281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88" t="s">
        <v>160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6" customFormat="1" ht="12.75">
      <c r="A25" s="89" t="s">
        <v>166</v>
      </c>
      <c r="B25" s="48">
        <f>B24</f>
        <v>0</v>
      </c>
      <c r="C25" s="48">
        <f aca="true" t="shared" si="0" ref="C25:L25">C24</f>
        <v>0</v>
      </c>
      <c r="D25" s="48">
        <f t="shared" si="0"/>
        <v>0</v>
      </c>
      <c r="E25" s="48">
        <f t="shared" si="0"/>
        <v>0</v>
      </c>
      <c r="F25" s="48">
        <f t="shared" si="0"/>
        <v>0</v>
      </c>
      <c r="G25" s="48">
        <f t="shared" si="0"/>
        <v>0</v>
      </c>
      <c r="H25" s="48">
        <f t="shared" si="0"/>
        <v>0</v>
      </c>
      <c r="I25" s="48">
        <f t="shared" si="0"/>
        <v>0</v>
      </c>
      <c r="J25" s="48">
        <f t="shared" si="0"/>
        <v>0</v>
      </c>
      <c r="K25" s="48">
        <f t="shared" si="0"/>
        <v>0</v>
      </c>
      <c r="L25" s="48">
        <f t="shared" si="0"/>
        <v>0</v>
      </c>
      <c r="M25" s="48">
        <f aca="true" t="shared" si="1" ref="M25:R25">M24</f>
        <v>0</v>
      </c>
      <c r="N25" s="48">
        <f t="shared" si="1"/>
        <v>0</v>
      </c>
      <c r="O25" s="48">
        <f t="shared" si="1"/>
        <v>0</v>
      </c>
      <c r="P25" s="48">
        <f t="shared" si="1"/>
        <v>0</v>
      </c>
      <c r="Q25" s="48">
        <f t="shared" si="1"/>
        <v>0</v>
      </c>
      <c r="R25" s="48">
        <f t="shared" si="1"/>
        <v>0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7" customFormat="1" ht="25.5">
      <c r="A26" s="90" t="s">
        <v>164</v>
      </c>
      <c r="B26" s="42">
        <f>(B23+B25)/'SŠ celkem obě formy'!B49</f>
        <v>0.022776943040568227</v>
      </c>
      <c r="C26" s="42">
        <f>(C23+C25)/'SŠ celkem obě formy'!C49</f>
        <v>0.026267734232336002</v>
      </c>
      <c r="D26" s="42">
        <f>(D23+D25)/'SŠ celkem obě formy'!D49</f>
        <v>0.02658714112414072</v>
      </c>
      <c r="E26" s="42">
        <f>(E23+E25)/'SŠ celkem obě formy'!E49</f>
        <v>0.02491240572480551</v>
      </c>
      <c r="F26" s="42">
        <f>(F23+F25)/'SŠ celkem obě formy'!F49</f>
        <v>0.024056130972268625</v>
      </c>
      <c r="G26" s="42">
        <f>(G23+G25)/'SŠ celkem obě formy'!G49</f>
        <v>0.024012774381837004</v>
      </c>
      <c r="H26" s="42">
        <f>(H23+H25)/'SŠ celkem obě formy'!H49</f>
        <v>0.024375286658854065</v>
      </c>
      <c r="I26" s="42">
        <f>(I23+I25)/'SŠ celkem obě formy'!I49</f>
        <v>0.027778029590163174</v>
      </c>
      <c r="J26" s="42">
        <f>(J23+J25)/'SŠ celkem obě formy'!J49</f>
        <v>0.03145064460614832</v>
      </c>
      <c r="K26" s="42">
        <f>(K23+K25)/'SŠ celkem obě formy'!K49</f>
        <v>0.03423027809432048</v>
      </c>
      <c r="L26" s="42">
        <f>(L23+L25)/'SŠ celkem obě formy'!L49</f>
        <v>0.0370315810683513</v>
      </c>
      <c r="M26" s="42">
        <f>(M23+M25)/'SŠ celkem obě formy'!M49</f>
        <v>0.039013932433367704</v>
      </c>
      <c r="N26" s="42">
        <f>(N23+N25)/'SŠ celkem obě formy'!N49</f>
        <v>0.04075866329127208</v>
      </c>
      <c r="O26" s="42">
        <f>(O23+O25)/'SŠ celkem obě formy'!O49</f>
        <v>0.041992795548510306</v>
      </c>
      <c r="P26" s="42">
        <f>(P23+P25)/'SŠ celkem obě formy'!P49</f>
        <v>0.04315377384276319</v>
      </c>
      <c r="Q26" s="42">
        <f>(Q23+Q25)/'SŠ celkem obě formy'!Q49</f>
        <v>0.043632474529322625</v>
      </c>
      <c r="R26" s="42">
        <f>(R23+R25)/'SŠ celkem obě formy'!R49</f>
        <v>0.04378564751160144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17" customFormat="1" ht="25.5" customHeight="1">
      <c r="A27" s="92" t="s">
        <v>165</v>
      </c>
      <c r="B27" s="47">
        <v>141</v>
      </c>
      <c r="C27" s="47">
        <v>102</v>
      </c>
      <c r="D27" s="47">
        <v>100</v>
      </c>
      <c r="E27" s="47">
        <v>130</v>
      </c>
      <c r="F27" s="47">
        <v>121</v>
      </c>
      <c r="G27" s="47">
        <v>122.898645</v>
      </c>
      <c r="H27" s="47">
        <v>120.5454956625</v>
      </c>
      <c r="I27" s="47">
        <v>121.29670289325003</v>
      </c>
      <c r="J27" s="47">
        <v>122.51713997616048</v>
      </c>
      <c r="K27" s="47">
        <v>130.1829399059783</v>
      </c>
      <c r="L27" s="47">
        <v>140.98559909490916</v>
      </c>
      <c r="M27" s="47">
        <v>147.8204101333352</v>
      </c>
      <c r="N27" s="47">
        <v>154.70971069897323</v>
      </c>
      <c r="O27" s="47">
        <v>153.72270795612073</v>
      </c>
      <c r="P27" s="47">
        <v>151.87032238707286</v>
      </c>
      <c r="Q27" s="47">
        <v>147.28742515021716</v>
      </c>
      <c r="R27" s="47">
        <v>141.97651468948797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9" spans="1:28" ht="14.25">
      <c r="A29" s="104" t="s">
        <v>116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4.25">
      <c r="A30" s="38" t="s">
        <v>133</v>
      </c>
      <c r="B30" s="47">
        <v>10516.7</v>
      </c>
      <c r="C30" s="47">
        <v>10580.9</v>
      </c>
      <c r="D30" s="47">
        <v>10869.3</v>
      </c>
      <c r="E30" s="47">
        <v>10990.8</v>
      </c>
      <c r="F30" s="40">
        <v>10993.4</v>
      </c>
      <c r="G30" s="40">
        <f>F30*0.98</f>
        <v>10773.532</v>
      </c>
      <c r="H30" s="40">
        <f>G30*0.98</f>
        <v>10558.06136</v>
      </c>
      <c r="I30" s="40">
        <f>H30</f>
        <v>10558.06136</v>
      </c>
      <c r="J30" s="40">
        <f>I30</f>
        <v>10558.06136</v>
      </c>
      <c r="K30" s="40">
        <f>J30</f>
        <v>10558.06136</v>
      </c>
      <c r="L30" s="47">
        <f>K30</f>
        <v>10558.06136</v>
      </c>
      <c r="M30" s="70" t="s">
        <v>100</v>
      </c>
      <c r="N30" s="70" t="s">
        <v>100</v>
      </c>
      <c r="O30" s="70" t="s">
        <v>100</v>
      </c>
      <c r="P30" s="70" t="s">
        <v>100</v>
      </c>
      <c r="Q30" s="70" t="s">
        <v>100</v>
      </c>
      <c r="R30" s="70" t="s">
        <v>100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2.75">
      <c r="A31" s="38" t="s">
        <v>117</v>
      </c>
      <c r="B31" s="41">
        <f aca="true" t="shared" si="2" ref="B31:H31">B9/B30</f>
        <v>13.037359628020196</v>
      </c>
      <c r="C31" s="41">
        <f t="shared" si="2"/>
        <v>12.922246689790095</v>
      </c>
      <c r="D31" s="41">
        <f t="shared" si="2"/>
        <v>12.998077153082535</v>
      </c>
      <c r="E31" s="41">
        <f t="shared" si="2"/>
        <v>12.935091167157987</v>
      </c>
      <c r="F31" s="41">
        <f t="shared" si="2"/>
        <v>12.950861425946478</v>
      </c>
      <c r="G31" s="41">
        <f t="shared" si="2"/>
        <v>13.304642089520875</v>
      </c>
      <c r="H31" s="41">
        <f t="shared" si="2"/>
        <v>13.846305333951006</v>
      </c>
      <c r="I31" s="37">
        <f>I9/I30</f>
        <v>14.187394827611337</v>
      </c>
      <c r="J31" s="37">
        <f>J9/J30</f>
        <v>14.600620546544736</v>
      </c>
      <c r="K31" s="37">
        <f>K9/K30</f>
        <v>14.874042864508363</v>
      </c>
      <c r="L31" s="41">
        <f>L9/L30</f>
        <v>14.956798976359874</v>
      </c>
      <c r="M31" s="71" t="s">
        <v>100</v>
      </c>
      <c r="N31" s="71" t="s">
        <v>100</v>
      </c>
      <c r="O31" s="71" t="s">
        <v>100</v>
      </c>
      <c r="P31" s="71" t="s">
        <v>100</v>
      </c>
      <c r="Q31" s="71" t="s">
        <v>100</v>
      </c>
      <c r="R31" s="71" t="s">
        <v>100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4.2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4.25">
      <c r="A33" s="49" t="s">
        <v>135</v>
      </c>
      <c r="B33" s="34" t="s">
        <v>100</v>
      </c>
      <c r="C33" s="34" t="s">
        <v>100</v>
      </c>
      <c r="D33" s="34" t="s">
        <v>100</v>
      </c>
      <c r="E33" s="47">
        <v>160883</v>
      </c>
      <c r="F33" s="47">
        <v>160883</v>
      </c>
      <c r="G33" s="40">
        <f>F33*1.01</f>
        <v>162491.83</v>
      </c>
      <c r="H33" s="40">
        <f>G33*1.02</f>
        <v>165741.6666</v>
      </c>
      <c r="I33" s="40">
        <f>H33*1.03</f>
        <v>170713.916598</v>
      </c>
      <c r="J33" s="40">
        <f>I33*1.03</f>
        <v>175835.33409594002</v>
      </c>
      <c r="K33" s="40">
        <f>J33*1.03</f>
        <v>181110.39411881822</v>
      </c>
      <c r="L33" s="40">
        <f>K33</f>
        <v>181110.39411881822</v>
      </c>
      <c r="M33" s="40">
        <f aca="true" t="shared" si="3" ref="M33:R33">L33</f>
        <v>181110.39411881822</v>
      </c>
      <c r="N33" s="40">
        <f t="shared" si="3"/>
        <v>181110.39411881822</v>
      </c>
      <c r="O33" s="40">
        <f t="shared" si="3"/>
        <v>181110.39411881822</v>
      </c>
      <c r="P33" s="40">
        <f t="shared" si="3"/>
        <v>181110.39411881822</v>
      </c>
      <c r="Q33" s="40">
        <f t="shared" si="3"/>
        <v>181110.39411881822</v>
      </c>
      <c r="R33" s="40">
        <f t="shared" si="3"/>
        <v>181110.39411881822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25.5" customHeight="1">
      <c r="A34" s="96" t="s">
        <v>245</v>
      </c>
      <c r="B34" s="34" t="s">
        <v>100</v>
      </c>
      <c r="C34" s="34" t="s">
        <v>100</v>
      </c>
      <c r="D34" s="34" t="s">
        <v>100</v>
      </c>
      <c r="E34" s="42">
        <f aca="true" t="shared" si="4" ref="E34:R34">(E9+E22)/E33</f>
        <v>0.8888819825587538</v>
      </c>
      <c r="F34" s="39">
        <f t="shared" si="4"/>
        <v>0.8903240242909444</v>
      </c>
      <c r="G34" s="39">
        <f t="shared" si="4"/>
        <v>0.8876236875579506</v>
      </c>
      <c r="H34" s="39">
        <f t="shared" si="4"/>
        <v>0.8878458242956263</v>
      </c>
      <c r="I34" s="39">
        <f t="shared" si="4"/>
        <v>0.8835556201115602</v>
      </c>
      <c r="J34" s="39">
        <f t="shared" si="4"/>
        <v>0.8831932369082564</v>
      </c>
      <c r="K34" s="39">
        <f t="shared" si="4"/>
        <v>0.8738657388425264</v>
      </c>
      <c r="L34" s="42">
        <f t="shared" si="4"/>
        <v>0.8789918544642816</v>
      </c>
      <c r="M34" s="42">
        <f t="shared" si="4"/>
        <v>0.8760259839826898</v>
      </c>
      <c r="N34" s="42">
        <f t="shared" si="4"/>
        <v>0.8617879263918014</v>
      </c>
      <c r="O34" s="42">
        <f t="shared" si="4"/>
        <v>0.8485452789361408</v>
      </c>
      <c r="P34" s="42">
        <f t="shared" si="4"/>
        <v>0.8370562336796954</v>
      </c>
      <c r="Q34" s="42">
        <f t="shared" si="4"/>
        <v>0.8329351244536011</v>
      </c>
      <c r="R34" s="42">
        <f t="shared" si="4"/>
        <v>0.837141061880313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ht="12.75">
      <c r="A35" s="28" t="s">
        <v>99</v>
      </c>
    </row>
    <row r="36" spans="1:11" ht="12.75">
      <c r="A36" s="116" t="s">
        <v>259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ht="12.75">
      <c r="A37" s="30" t="s">
        <v>105</v>
      </c>
    </row>
  </sheetData>
  <mergeCells count="9">
    <mergeCell ref="A32:R32"/>
    <mergeCell ref="A36:K36"/>
    <mergeCell ref="G4:R4"/>
    <mergeCell ref="A5:R5"/>
    <mergeCell ref="A8:R8"/>
    <mergeCell ref="A19:R19"/>
    <mergeCell ref="A21:R21"/>
    <mergeCell ref="A29:R29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0"/>
  <sheetViews>
    <sheetView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12" max="12" width="9.8515625" style="0" bestFit="1" customWidth="1"/>
  </cols>
  <sheetData>
    <row r="1" spans="10:18" ht="15.75">
      <c r="J1" s="35"/>
      <c r="K1" s="98"/>
      <c r="R1" s="44" t="s">
        <v>253</v>
      </c>
    </row>
    <row r="2" spans="1:18" ht="15.75">
      <c r="A2" s="10" t="s">
        <v>237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.75">
      <c r="A5" s="118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25.5">
      <c r="A6" s="90" t="s">
        <v>65</v>
      </c>
      <c r="B6" s="47">
        <v>50268</v>
      </c>
      <c r="C6" s="47">
        <v>52740</v>
      </c>
      <c r="D6" s="47">
        <v>53904</v>
      </c>
      <c r="E6" s="47">
        <v>55037</v>
      </c>
      <c r="F6" s="47">
        <v>54763</v>
      </c>
      <c r="G6" s="47">
        <v>54118.03079999999</v>
      </c>
      <c r="H6" s="47">
        <v>54516.590745600006</v>
      </c>
      <c r="I6" s="47">
        <v>51073.862653702694</v>
      </c>
      <c r="J6" s="47">
        <v>50799.67483357827</v>
      </c>
      <c r="K6" s="47">
        <v>48352.437251711475</v>
      </c>
      <c r="L6" s="47">
        <v>42283.75372736798</v>
      </c>
      <c r="M6" s="47">
        <v>41011.86619210069</v>
      </c>
      <c r="N6" s="47">
        <v>39585.63151971452</v>
      </c>
      <c r="O6" s="47">
        <v>39656.49840055487</v>
      </c>
      <c r="P6" s="47">
        <v>39325.79496449617</v>
      </c>
      <c r="Q6" s="47">
        <v>39875.24875102752</v>
      </c>
      <c r="R6" s="47">
        <v>40587.87296475556</v>
      </c>
    </row>
    <row r="7" spans="1:18" ht="12.75">
      <c r="A7" s="88" t="s">
        <v>45</v>
      </c>
      <c r="B7" s="42">
        <f>B6/'SŠ celkem obě formy'!B6</f>
        <v>0.3756641830641726</v>
      </c>
      <c r="C7" s="42">
        <f>C6/'SŠ celkem obě formy'!C6</f>
        <v>0.3969681687829772</v>
      </c>
      <c r="D7" s="42">
        <f>D6/'SŠ celkem obě formy'!D6</f>
        <v>0.4160639718425095</v>
      </c>
      <c r="E7" s="42">
        <f>E6/'SŠ celkem obě formy'!E6</f>
        <v>0.4176620577655683</v>
      </c>
      <c r="F7" s="42">
        <f>F6/'SŠ celkem obě formy'!F6</f>
        <v>0.42951709425171963</v>
      </c>
      <c r="G7" s="42">
        <f>G6/'SŠ celkem obě formy'!G6</f>
        <v>0.41757095415194206</v>
      </c>
      <c r="H7" s="42">
        <f>H6/'SŠ celkem obě formy'!H6</f>
        <v>0.4243427859986145</v>
      </c>
      <c r="I7" s="42">
        <f>I6/'SŠ celkem obě formy'!I6</f>
        <v>0.42110964887126656</v>
      </c>
      <c r="J7" s="42">
        <f>J6/'SŠ celkem obě formy'!J6</f>
        <v>0.4212454585931163</v>
      </c>
      <c r="K7" s="42">
        <f>K6/'SŠ celkem obě formy'!K6</f>
        <v>0.45356206265793175</v>
      </c>
      <c r="L7" s="42">
        <f>L6/'SŠ celkem obě formy'!L6</f>
        <v>0.4422755475902722</v>
      </c>
      <c r="M7" s="42">
        <f>M6/'SŠ celkem obě formy'!M6</f>
        <v>0.45536358802741045</v>
      </c>
      <c r="N7" s="42">
        <f>N6/'SŠ celkem obě formy'!N6</f>
        <v>0.44039328845900433</v>
      </c>
      <c r="O7" s="42">
        <f>O6/'SŠ celkem obě formy'!O6</f>
        <v>0.4428221899697933</v>
      </c>
      <c r="P7" s="42">
        <f>P6/'SŠ celkem obě formy'!P6</f>
        <v>0.44517416020847395</v>
      </c>
      <c r="Q7" s="42">
        <f>Q6/'SŠ celkem obě formy'!Q6</f>
        <v>0.44602687610907615</v>
      </c>
      <c r="R7" s="42">
        <f>R6/'SŠ celkem obě formy'!R6</f>
        <v>0.4447206294212035</v>
      </c>
    </row>
    <row r="8" spans="1:18" ht="24">
      <c r="A8" s="89" t="s">
        <v>169</v>
      </c>
      <c r="B8" s="47">
        <v>49041</v>
      </c>
      <c r="C8" s="47">
        <v>51307</v>
      </c>
      <c r="D8" s="47">
        <v>52735</v>
      </c>
      <c r="E8" s="47">
        <v>53878</v>
      </c>
      <c r="F8" s="47">
        <v>53679</v>
      </c>
      <c r="G8" s="47">
        <v>53009.39</v>
      </c>
      <c r="H8" s="47">
        <v>53392.86018</v>
      </c>
      <c r="I8" s="47">
        <v>49984.120691995</v>
      </c>
      <c r="J8" s="47">
        <v>49712.90722144045</v>
      </c>
      <c r="K8" s="47">
        <v>47286.22390608393</v>
      </c>
      <c r="L8" s="47">
        <v>41283.690747165245</v>
      </c>
      <c r="M8" s="47">
        <v>40034.39486982365</v>
      </c>
      <c r="N8" s="47">
        <v>38623.39895333555</v>
      </c>
      <c r="O8" s="47">
        <v>38693.50864945777</v>
      </c>
      <c r="P8" s="47">
        <v>38366.3386493997</v>
      </c>
      <c r="Q8" s="47">
        <v>38909.92173856803</v>
      </c>
      <c r="R8" s="47">
        <v>39614.93184316641</v>
      </c>
    </row>
    <row r="9" spans="1:18" ht="12.75">
      <c r="A9" s="90" t="s">
        <v>39</v>
      </c>
      <c r="B9" s="47">
        <v>1000</v>
      </c>
      <c r="C9" s="47">
        <v>1611</v>
      </c>
      <c r="D9" s="47">
        <v>2263</v>
      </c>
      <c r="E9" s="47">
        <v>3092</v>
      </c>
      <c r="F9" s="47">
        <v>3767</v>
      </c>
      <c r="G9" s="47">
        <v>4240.7512</v>
      </c>
      <c r="H9" s="47">
        <v>4805.3574162</v>
      </c>
      <c r="I9" s="47">
        <v>4998.4120691995</v>
      </c>
      <c r="J9" s="47">
        <v>5468.4197943584495</v>
      </c>
      <c r="K9" s="47">
        <v>5508.845085058778</v>
      </c>
      <c r="L9" s="47">
        <v>5366.879797131482</v>
      </c>
      <c r="M9" s="47">
        <v>5404.643307426193</v>
      </c>
      <c r="N9" s="47">
        <v>5310.717356083638</v>
      </c>
      <c r="O9" s="47">
        <v>5200.407562487124</v>
      </c>
      <c r="P9" s="47">
        <v>5179.4557176689605</v>
      </c>
      <c r="Q9" s="47">
        <v>5155.564630360264</v>
      </c>
      <c r="R9" s="47">
        <v>5157.864125980266</v>
      </c>
    </row>
    <row r="10" spans="1:18" ht="25.5">
      <c r="A10" s="88" t="s">
        <v>180</v>
      </c>
      <c r="B10" s="47">
        <v>1227</v>
      </c>
      <c r="C10" s="47">
        <v>1433</v>
      </c>
      <c r="D10" s="47">
        <v>1169</v>
      </c>
      <c r="E10" s="47">
        <v>1159</v>
      </c>
      <c r="F10" s="47">
        <v>1084</v>
      </c>
      <c r="G10" s="47">
        <v>1108.6408000000001</v>
      </c>
      <c r="H10" s="47">
        <v>1123.7305656</v>
      </c>
      <c r="I10" s="47">
        <v>1089.7419617077003</v>
      </c>
      <c r="J10" s="47">
        <v>1086.767612137813</v>
      </c>
      <c r="K10" s="47">
        <v>1066.2133456275483</v>
      </c>
      <c r="L10" s="47">
        <v>1000.0629802027302</v>
      </c>
      <c r="M10" s="47">
        <v>977.4713222770454</v>
      </c>
      <c r="N10" s="47">
        <v>962.2325663789738</v>
      </c>
      <c r="O10" s="47">
        <v>962.9897510970939</v>
      </c>
      <c r="P10" s="47">
        <v>959.4563150964667</v>
      </c>
      <c r="Q10" s="47">
        <v>965.3270124594846</v>
      </c>
      <c r="R10" s="47">
        <v>972.9411215891472</v>
      </c>
    </row>
    <row r="11" spans="1:18" ht="12.75" customHeight="1">
      <c r="A11" s="90" t="s">
        <v>46</v>
      </c>
      <c r="B11" s="42">
        <f>B6/'SŠ celkem obě formy'!B9</f>
        <v>0.3336984446258937</v>
      </c>
      <c r="C11" s="42">
        <f>C6/'SŠ celkem obě formy'!C9</f>
        <v>0.34887413012991825</v>
      </c>
      <c r="D11" s="42">
        <f>D6/'SŠ celkem obě formy'!D9</f>
        <v>0.35358246256174114</v>
      </c>
      <c r="E11" s="42">
        <f>E6/'SŠ celkem obě formy'!E9</f>
        <v>0.359434695436942</v>
      </c>
      <c r="F11" s="42">
        <f>F6/'SŠ celkem obě formy'!F9</f>
        <v>0.3627265260703688</v>
      </c>
      <c r="G11" s="42">
        <f>G6/'SŠ celkem obě formy'!G9</f>
        <v>0.363398701382305</v>
      </c>
      <c r="H11" s="42">
        <f>H6/'SŠ celkem obě formy'!H9</f>
        <v>0.36036365329546766</v>
      </c>
      <c r="I11" s="42">
        <f>I6/'SŠ celkem obě formy'!I9</f>
        <v>0.347327553616348</v>
      </c>
      <c r="J11" s="42">
        <f>J6/'SŠ celkem obě formy'!J9</f>
        <v>0.34703290728486824</v>
      </c>
      <c r="K11" s="42">
        <f>K6/'SŠ celkem obě formy'!K9</f>
        <v>0.34549611952714526</v>
      </c>
      <c r="L11" s="42">
        <f>L6/'SŠ celkem obě formy'!L9</f>
        <v>0.3380283374627394</v>
      </c>
      <c r="M11" s="42">
        <f>M6/'SŠ celkem obě formy'!M9</f>
        <v>0.34341972388317227</v>
      </c>
      <c r="N11" s="42">
        <f>N6/'SŠ celkem obě formy'!N9</f>
        <v>0.34301909431018557</v>
      </c>
      <c r="O11" s="42">
        <f>O6/'SŠ celkem obě formy'!O9</f>
        <v>0.34792347975915305</v>
      </c>
      <c r="P11" s="42">
        <f>P6/'SŠ celkem obě formy'!P9</f>
        <v>0.34932419126325037</v>
      </c>
      <c r="Q11" s="42">
        <f>Q6/'SŠ celkem obě formy'!Q9</f>
        <v>0.3506233692533454</v>
      </c>
      <c r="R11" s="42">
        <f>R6/'SŠ celkem obě formy'!R9</f>
        <v>0.3515931328410378</v>
      </c>
    </row>
    <row r="12" spans="1:18" ht="25.5">
      <c r="A12" s="88" t="s">
        <v>167</v>
      </c>
      <c r="B12" s="42">
        <f>B8/'SŠ celkem obě formy'!B9</f>
        <v>0.32555314360822896</v>
      </c>
      <c r="C12" s="42">
        <f>C8/'SŠ celkem obě formy'!C9</f>
        <v>0.3393948614822851</v>
      </c>
      <c r="D12" s="42">
        <f>D8/'SŠ celkem obě formy'!D9</f>
        <v>0.3459144249627749</v>
      </c>
      <c r="E12" s="42">
        <f>E8/'SŠ celkem obě formy'!E9</f>
        <v>0.351865518119657</v>
      </c>
      <c r="F12" s="42">
        <f>F8/'SŠ celkem obě formy'!F9</f>
        <v>0.3555465769393811</v>
      </c>
      <c r="G12" s="42">
        <f>G8/'SŠ celkem obě formy'!G9</f>
        <v>0.355954257801046</v>
      </c>
      <c r="H12" s="42">
        <f>H8/'SŠ celkem obě formy'!H9</f>
        <v>0.35293560898086457</v>
      </c>
      <c r="I12" s="42">
        <f>I8/'SŠ celkem obě formy'!I9</f>
        <v>0.3399167687262497</v>
      </c>
      <c r="J12" s="42">
        <f>J8/'SŠ celkem obě formy'!J9</f>
        <v>0.3396087628347559</v>
      </c>
      <c r="K12" s="42">
        <f>K8/'SŠ celkem obě formy'!K9</f>
        <v>0.33787762924123244</v>
      </c>
      <c r="L12" s="42">
        <f>L8/'SŠ celkem obě formy'!L9</f>
        <v>0.33003354994374107</v>
      </c>
      <c r="M12" s="42">
        <f>M8/'SŠ celkem obě formy'!M9</f>
        <v>0.33523470421038404</v>
      </c>
      <c r="N12" s="42">
        <f>N8/'SŠ celkem obě formy'!N9</f>
        <v>0.3346811158376001</v>
      </c>
      <c r="O12" s="42">
        <f>O8/'SŠ celkem obě formy'!O9</f>
        <v>0.33947475738861177</v>
      </c>
      <c r="P12" s="42">
        <f>P8/'SŠ celkem obě formy'!P9</f>
        <v>0.34080150782796115</v>
      </c>
      <c r="Q12" s="42">
        <f>Q8/'SŠ celkem obě formy'!Q9</f>
        <v>0.34213524140107493</v>
      </c>
      <c r="R12" s="42">
        <f>R8/'SŠ celkem obě formy'!R9</f>
        <v>0.3431650139961196</v>
      </c>
    </row>
    <row r="13" spans="1:18" ht="12.75">
      <c r="A13" s="88" t="s">
        <v>47</v>
      </c>
      <c r="B13" s="42">
        <f>B9/'SŠ celkem obě formy'!B9</f>
        <v>0.006638387137461082</v>
      </c>
      <c r="C13" s="42">
        <f>C9/'SŠ celkem obě formy'!C9</f>
        <v>0.01065673537427566</v>
      </c>
      <c r="D13" s="42">
        <f>D9/'SŠ celkem obě formy'!D9</f>
        <v>0.014844113846416226</v>
      </c>
      <c r="E13" s="42">
        <f>E9/'SŠ celkem obě formy'!E9</f>
        <v>0.020193180556553315</v>
      </c>
      <c r="F13" s="42">
        <f>F9/'SŠ celkem obě formy'!F9</f>
        <v>0.024950985587113183</v>
      </c>
      <c r="G13" s="42">
        <f>G9/'SŠ celkem obě formy'!G9</f>
        <v>0.02847634062408368</v>
      </c>
      <c r="H13" s="42">
        <f>H9/'SŠ celkem obě formy'!H9</f>
        <v>0.03176420480827781</v>
      </c>
      <c r="I13" s="42">
        <f>I9/'SŠ celkem obě formy'!I9</f>
        <v>0.03399167687262498</v>
      </c>
      <c r="J13" s="42">
        <f>J9/'SŠ celkem obě formy'!J9</f>
        <v>0.037356963911823145</v>
      </c>
      <c r="K13" s="42">
        <f>K9/'SŠ celkem obě formy'!K9</f>
        <v>0.03936274380660358</v>
      </c>
      <c r="L13" s="42">
        <f>L9/'SŠ celkem obě formy'!L9</f>
        <v>0.04290436149268633</v>
      </c>
      <c r="M13" s="42">
        <f>M9/'SŠ celkem obě formy'!M9</f>
        <v>0.04525668506840185</v>
      </c>
      <c r="N13" s="42">
        <f>N9/'SŠ celkem obě formy'!N9</f>
        <v>0.04601865342767002</v>
      </c>
      <c r="O13" s="42">
        <f>O9/'SŠ celkem obě formy'!O9</f>
        <v>0.045625407393029414</v>
      </c>
      <c r="P13" s="42">
        <f>P9/'SŠ celkem obě formy'!P9</f>
        <v>0.04600820355677476</v>
      </c>
      <c r="Q13" s="42">
        <f>Q9/'SŠ celkem obě formy'!Q9</f>
        <v>0.04533291948564243</v>
      </c>
      <c r="R13" s="42">
        <f>R9/'SŠ celkem obě formy'!R9</f>
        <v>0.04468008482229477</v>
      </c>
    </row>
    <row r="14" spans="1:18" ht="25.5">
      <c r="A14" s="88" t="s">
        <v>181</v>
      </c>
      <c r="B14" s="42">
        <f>B10/'SŠ celkem obě formy'!B9</f>
        <v>0.008145301017664749</v>
      </c>
      <c r="C14" s="42">
        <f>C10/'SŠ celkem obě formy'!C9</f>
        <v>0.00947926864763316</v>
      </c>
      <c r="D14" s="42">
        <f>D10/'SŠ celkem obě formy'!D9</f>
        <v>0.0076680375989662255</v>
      </c>
      <c r="E14" s="42">
        <f>E10/'SŠ celkem obě formy'!E9</f>
        <v>0.007569177317285023</v>
      </c>
      <c r="F14" s="42">
        <f>F10/'SŠ celkem obě formy'!F9</f>
        <v>0.0071799491309877065</v>
      </c>
      <c r="G14" s="42">
        <f>G10/'SŠ celkem obě formy'!G9</f>
        <v>0.007444443581259055</v>
      </c>
      <c r="H14" s="42">
        <f>H10/'SŠ celkem obě formy'!H9</f>
        <v>0.007428044314603102</v>
      </c>
      <c r="I14" s="42">
        <f>I10/'SŠ celkem obě formy'!I9</f>
        <v>0.007410784890098295</v>
      </c>
      <c r="J14" s="42">
        <f>J10/'SŠ celkem obě formy'!J9</f>
        <v>0.007424144450112295</v>
      </c>
      <c r="K14" s="42">
        <f>K10/'SŠ celkem obě formy'!K9</f>
        <v>0.007618490285912816</v>
      </c>
      <c r="L14" s="42">
        <f>L10/'SŠ celkem obě formy'!L9</f>
        <v>0.007994787518998347</v>
      </c>
      <c r="M14" s="42">
        <f>M10/'SŠ celkem obě formy'!M9</f>
        <v>0.008185019672788217</v>
      </c>
      <c r="N14" s="42">
        <f>N10/'SŠ celkem obě formy'!N9</f>
        <v>0.008337978472585486</v>
      </c>
      <c r="O14" s="42">
        <f>O10/'SŠ celkem obě formy'!O9</f>
        <v>0.00844872237054126</v>
      </c>
      <c r="P14" s="42">
        <f>P10/'SŠ celkem obě formy'!P9</f>
        <v>0.008522683435289216</v>
      </c>
      <c r="Q14" s="42">
        <f>Q10/'SŠ celkem obě formy'!Q9</f>
        <v>0.008488127852270488</v>
      </c>
      <c r="R14" s="42">
        <f>R10/'SŠ celkem obě formy'!R9</f>
        <v>0.008428118844918177</v>
      </c>
    </row>
    <row r="15" spans="1:18" ht="12.75">
      <c r="A15" s="119" t="s">
        <v>38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1:18" ht="12.75" customHeight="1">
      <c r="A16" s="90" t="s">
        <v>80</v>
      </c>
      <c r="B16" s="47">
        <v>194816</v>
      </c>
      <c r="C16" s="47">
        <v>193299</v>
      </c>
      <c r="D16" s="47">
        <v>195611</v>
      </c>
      <c r="E16" s="47">
        <v>201890</v>
      </c>
      <c r="F16" s="47">
        <v>206081</v>
      </c>
      <c r="G16" s="47">
        <v>207193.727766</v>
      </c>
      <c r="H16" s="47">
        <v>207284.278634392</v>
      </c>
      <c r="I16" s="47">
        <v>203063.68064823028</v>
      </c>
      <c r="J16" s="47">
        <v>199156.13570403532</v>
      </c>
      <c r="K16" s="47">
        <v>193551.94780639486</v>
      </c>
      <c r="L16" s="47">
        <v>181670.25977074006</v>
      </c>
      <c r="M16" s="47">
        <v>172132.36848757535</v>
      </c>
      <c r="N16" s="47">
        <v>161727.2001832869</v>
      </c>
      <c r="O16" s="47">
        <v>153900.6171171225</v>
      </c>
      <c r="P16" s="47">
        <v>151206.12736780616</v>
      </c>
      <c r="Q16" s="47">
        <v>150249.21129387524</v>
      </c>
      <c r="R16" s="47">
        <v>151257.8379385222</v>
      </c>
    </row>
    <row r="17" spans="1:18" ht="12.75" customHeight="1">
      <c r="A17" s="88" t="s">
        <v>168</v>
      </c>
      <c r="B17" s="47">
        <v>190897</v>
      </c>
      <c r="C17" s="47">
        <v>189307</v>
      </c>
      <c r="D17" s="47">
        <v>191820</v>
      </c>
      <c r="E17" s="47">
        <v>198118</v>
      </c>
      <c r="F17" s="47">
        <v>202411</v>
      </c>
      <c r="G17" s="47">
        <v>203532.10413</v>
      </c>
      <c r="H17" s="47">
        <v>203505.55517041</v>
      </c>
      <c r="I17" s="47">
        <v>199421.65475472747</v>
      </c>
      <c r="J17" s="47">
        <v>195549.95337022966</v>
      </c>
      <c r="K17" s="47">
        <v>189963.16927312838</v>
      </c>
      <c r="L17" s="47">
        <v>178170.23972750793</v>
      </c>
      <c r="M17" s="47">
        <v>168672.3315368654</v>
      </c>
      <c r="N17" s="47">
        <v>158288.6255948441</v>
      </c>
      <c r="O17" s="47">
        <v>150467.28221165607</v>
      </c>
      <c r="P17" s="47">
        <v>147776.99967225632</v>
      </c>
      <c r="Q17" s="47">
        <v>146815.17537739876</v>
      </c>
      <c r="R17" s="47">
        <v>147814.43297164844</v>
      </c>
    </row>
    <row r="18" spans="1:18" ht="12.75">
      <c r="A18" s="88" t="s">
        <v>64</v>
      </c>
      <c r="B18" s="47">
        <v>2092</v>
      </c>
      <c r="C18" s="47">
        <v>3293</v>
      </c>
      <c r="D18" s="47">
        <v>5154</v>
      </c>
      <c r="E18" s="47">
        <v>7856</v>
      </c>
      <c r="F18" s="47">
        <v>10487</v>
      </c>
      <c r="G18" s="47">
        <v>12988.771082799998</v>
      </c>
      <c r="H18" s="47">
        <v>15395.7809647213</v>
      </c>
      <c r="I18" s="47">
        <v>17213.230051426588</v>
      </c>
      <c r="J18" s="47">
        <v>18844.65918453248</v>
      </c>
      <c r="K18" s="47">
        <v>20050.88160481149</v>
      </c>
      <c r="L18" s="47">
        <v>20568.72228209494</v>
      </c>
      <c r="M18" s="47">
        <v>20943.363821530562</v>
      </c>
      <c r="N18" s="47">
        <v>20789.899699837773</v>
      </c>
      <c r="O18" s="47">
        <v>20490.588815686628</v>
      </c>
      <c r="P18" s="47">
        <v>20308.674435257744</v>
      </c>
      <c r="Q18" s="47">
        <v>20073.136266392994</v>
      </c>
      <c r="R18" s="47">
        <v>19929.816578147365</v>
      </c>
    </row>
    <row r="19" spans="1:18" ht="25.5">
      <c r="A19" s="88" t="s">
        <v>181</v>
      </c>
      <c r="B19" s="47">
        <v>3919</v>
      </c>
      <c r="C19" s="47">
        <v>3992</v>
      </c>
      <c r="D19" s="47">
        <v>3791</v>
      </c>
      <c r="E19" s="47">
        <v>3772</v>
      </c>
      <c r="F19" s="47">
        <v>3670</v>
      </c>
      <c r="G19" s="47">
        <v>3661.623636</v>
      </c>
      <c r="H19" s="47">
        <v>3778.723463982</v>
      </c>
      <c r="I19" s="47">
        <v>3642.0258935028237</v>
      </c>
      <c r="J19" s="47">
        <v>3606.182333805655</v>
      </c>
      <c r="K19" s="47">
        <v>3588.7785332664957</v>
      </c>
      <c r="L19" s="47">
        <v>3500.0200432321244</v>
      </c>
      <c r="M19" s="47">
        <v>3460.036950709972</v>
      </c>
      <c r="N19" s="47">
        <v>3438.5745884427824</v>
      </c>
      <c r="O19" s="47">
        <v>3433.334905466417</v>
      </c>
      <c r="P19" s="47">
        <v>3429.127695549832</v>
      </c>
      <c r="Q19" s="47">
        <v>3434.0359164764545</v>
      </c>
      <c r="R19" s="47">
        <v>3443.4049668737416</v>
      </c>
    </row>
    <row r="20" spans="1:18" ht="12.75">
      <c r="A20" s="90" t="s">
        <v>220</v>
      </c>
      <c r="B20" s="42">
        <f>B16/'SŠ celkem obě formy'!B7</f>
        <v>0.35758718224986097</v>
      </c>
      <c r="C20" s="42">
        <f>C16/'SŠ celkem obě formy'!C7</f>
        <v>0.3583705826842893</v>
      </c>
      <c r="D20" s="42">
        <f>D16/'SŠ celkem obě formy'!D7</f>
        <v>0.3688317026584181</v>
      </c>
      <c r="E20" s="42">
        <f>E16/'SŠ celkem obě formy'!E7</f>
        <v>0.38225665668849745</v>
      </c>
      <c r="F20" s="42">
        <f>F16/'SŠ celkem obě formy'!F7</f>
        <v>0.3951916789236602</v>
      </c>
      <c r="G20" s="42">
        <f>G16/'SŠ celkem obě formy'!G7</f>
        <v>0.39882759571285853</v>
      </c>
      <c r="H20" s="42">
        <f>H16/'SŠ celkem obě formy'!H7</f>
        <v>0.3999048463623686</v>
      </c>
      <c r="I20" s="42">
        <f>I16/'SŠ celkem obě formy'!I7</f>
        <v>0.39984893334507615</v>
      </c>
      <c r="J20" s="42">
        <f>J16/'SŠ celkem obě formy'!J7</f>
        <v>0.3975569132728522</v>
      </c>
      <c r="K20" s="42">
        <f>K16/'SŠ celkem obě formy'!K7</f>
        <v>0.40495173853707267</v>
      </c>
      <c r="L20" s="42">
        <f>L16/'SŠ celkem obě formy'!L7</f>
        <v>0.40814321672816417</v>
      </c>
      <c r="M20" s="42">
        <f>M16/'SŠ celkem obě formy'!M7</f>
        <v>0.4158700789003751</v>
      </c>
      <c r="N20" s="42">
        <f>N16/'SŠ celkem obě formy'!N7</f>
        <v>0.42200860101266835</v>
      </c>
      <c r="O20" s="42">
        <f>O16/'SŠ celkem obě formy'!O7</f>
        <v>0.4202649846589491</v>
      </c>
      <c r="P20" s="42">
        <f>P16/'SŠ celkem obě formy'!P7</f>
        <v>0.4212585630644933</v>
      </c>
      <c r="Q20" s="42">
        <f>Q16/'SŠ celkem obě formy'!Q7</f>
        <v>0.4193648822810087</v>
      </c>
      <c r="R20" s="42">
        <f>R16/'SŠ celkem obě formy'!R7</f>
        <v>0.4205543465369587</v>
      </c>
    </row>
    <row r="21" spans="1:18" ht="12.75">
      <c r="A21" s="90" t="s">
        <v>79</v>
      </c>
      <c r="B21" s="42">
        <f>B16/'SŠ celkem obě formy'!B21</f>
        <v>0.4021949618276484</v>
      </c>
      <c r="C21" s="42">
        <f>C16/'SŠ celkem obě formy'!C21</f>
        <v>0.3925044063060941</v>
      </c>
      <c r="D21" s="42">
        <f>D16/'SŠ celkem obě formy'!D21</f>
        <v>0.392540149823106</v>
      </c>
      <c r="E21" s="42">
        <f>E16/'SŠ celkem obě formy'!E21</f>
        <v>0.40154100734305515</v>
      </c>
      <c r="F21" s="42">
        <f>F16/'SŠ celkem obě formy'!F21</f>
        <v>0.40952954409058573</v>
      </c>
      <c r="G21" s="42">
        <f>G16/'SŠ celkem obě formy'!G21</f>
        <v>0.41330889561754725</v>
      </c>
      <c r="H21" s="42">
        <f>H16/'SŠ celkem obě formy'!H21</f>
        <v>0.41309716468023</v>
      </c>
      <c r="I21" s="42">
        <f>I16/'SŠ celkem obě formy'!I21</f>
        <v>0.407299750313003</v>
      </c>
      <c r="J21" s="42">
        <f>J16/'SŠ celkem obě formy'!J21</f>
        <v>0.40039961149217457</v>
      </c>
      <c r="K21" s="42">
        <f>K16/'SŠ celkem obě formy'!K21</f>
        <v>0.39543681498711225</v>
      </c>
      <c r="L21" s="42">
        <f>L16/'SŠ celkem obě formy'!L21</f>
        <v>0.389463136357902</v>
      </c>
      <c r="M21" s="42">
        <f>M16/'SŠ celkem obě formy'!M21</f>
        <v>0.38928997609125227</v>
      </c>
      <c r="N21" s="42">
        <f>N16/'SŠ celkem obě formy'!N21</f>
        <v>0.38807714264170845</v>
      </c>
      <c r="O21" s="42">
        <f>O16/'SŠ celkem obě formy'!O21</f>
        <v>0.38494728415057083</v>
      </c>
      <c r="P21" s="42">
        <f>P16/'SŠ celkem obě formy'!P21</f>
        <v>0.38625713412941454</v>
      </c>
      <c r="Q21" s="42">
        <f>Q16/'SŠ celkem obě formy'!Q21</f>
        <v>0.38645412649254074</v>
      </c>
      <c r="R21" s="42">
        <f>R16/'SŠ celkem obě formy'!R21</f>
        <v>0.3871232443104316</v>
      </c>
    </row>
    <row r="22" spans="1:18" ht="25.5">
      <c r="A22" s="88" t="s">
        <v>167</v>
      </c>
      <c r="B22" s="42">
        <f>B17/'SŠ celkem obě formy'!B21</f>
        <v>0.3941042400419504</v>
      </c>
      <c r="C22" s="42">
        <f>C17/'SŠ celkem obě formy'!C21</f>
        <v>0.3843984275375856</v>
      </c>
      <c r="D22" s="42">
        <f>D17/'SŠ celkem obě formy'!D21</f>
        <v>0.38493260368316806</v>
      </c>
      <c r="E22" s="42">
        <f>E17/'SŠ celkem obě formy'!E21</f>
        <v>0.3940388394313309</v>
      </c>
      <c r="F22" s="42">
        <f>F17/'SŠ celkem obě formy'!F21</f>
        <v>0.4022364242648257</v>
      </c>
      <c r="G22" s="42">
        <f>G17/'SŠ celkem obě formy'!G21</f>
        <v>0.4060047091565003</v>
      </c>
      <c r="H22" s="42">
        <f>H17/'SŠ celkem obě formy'!H21</f>
        <v>0.40556654074982146</v>
      </c>
      <c r="I22" s="42">
        <f>I17/'SŠ celkem obě formy'!I21</f>
        <v>0.3999946712741428</v>
      </c>
      <c r="J22" s="42">
        <f>J17/'SŠ celkem obě formy'!J21</f>
        <v>0.39314945070590823</v>
      </c>
      <c r="K22" s="42">
        <f>K17/'SŠ celkem obě formy'!K21</f>
        <v>0.38810475158515395</v>
      </c>
      <c r="L22" s="42">
        <f>L17/'SŠ celkem obě formy'!L21</f>
        <v>0.38195982356981595</v>
      </c>
      <c r="M22" s="42">
        <f>M17/'SŠ celkem obě formy'!M21</f>
        <v>0.38146484875668035</v>
      </c>
      <c r="N22" s="42">
        <f>N17/'SŠ celkem obě formy'!N21</f>
        <v>0.37982601234618024</v>
      </c>
      <c r="O22" s="42">
        <f>O17/'SŠ celkem obě formy'!O21</f>
        <v>0.3763595801361493</v>
      </c>
      <c r="P22" s="42">
        <f>P17/'SŠ celkem obě formy'!P21</f>
        <v>0.37749740289825223</v>
      </c>
      <c r="Q22" s="42">
        <f>Q17/'SŠ celkem obě formy'!Q21</f>
        <v>0.37762148544891994</v>
      </c>
      <c r="R22" s="42">
        <f>R17/'SŠ celkem obě formy'!R21</f>
        <v>0.37831033173400946</v>
      </c>
    </row>
    <row r="23" spans="1:18" ht="25.5">
      <c r="A23" s="88" t="s">
        <v>181</v>
      </c>
      <c r="B23" s="42">
        <f>B19/'SŠ celkem obě formy'!B21</f>
        <v>0.008090721785698064</v>
      </c>
      <c r="C23" s="42">
        <f>C19/'SŠ celkem obě formy'!C21</f>
        <v>0.008105978768508515</v>
      </c>
      <c r="D23" s="42">
        <f>D19/'SŠ celkem obě formy'!D21</f>
        <v>0.007607546139937912</v>
      </c>
      <c r="E23" s="42">
        <f>E19/'SŠ celkem obě formy'!E21</f>
        <v>0.007502167911724225</v>
      </c>
      <c r="F23" s="42">
        <f>F19/'SŠ celkem obě formy'!F21</f>
        <v>0.007293119825760015</v>
      </c>
      <c r="G23" s="42">
        <f>G19/'SŠ celkem obě formy'!G21</f>
        <v>0.007304186461046964</v>
      </c>
      <c r="H23" s="42">
        <f>H19/'SŠ celkem obě formy'!H21</f>
        <v>0.007530623930408527</v>
      </c>
      <c r="I23" s="42">
        <f>I19/'SŠ celkem obě formy'!I21</f>
        <v>0.007305079038860215</v>
      </c>
      <c r="J23" s="42">
        <f>J19/'SŠ celkem obě formy'!J21</f>
        <v>0.007250160786266305</v>
      </c>
      <c r="K23" s="42">
        <f>K19/'SŠ celkem obě formy'!K21</f>
        <v>0.007332063401958365</v>
      </c>
      <c r="L23" s="42">
        <f>L19/'SŠ celkem obě formy'!L21</f>
        <v>0.007503312788086018</v>
      </c>
      <c r="M23" s="42">
        <f>M19/'SŠ celkem obě formy'!M21</f>
        <v>0.007825127334571934</v>
      </c>
      <c r="N23" s="42">
        <f>N19/'SŠ celkem obě formy'!N21</f>
        <v>0.008251130295528146</v>
      </c>
      <c r="O23" s="42">
        <f>O19/'SŠ celkem obě formy'!O21</f>
        <v>0.008587704014421466</v>
      </c>
      <c r="P23" s="42">
        <f>P19/'SŠ celkem obě formy'!P21</f>
        <v>0.008759731231162337</v>
      </c>
      <c r="Q23" s="42">
        <f>Q19/'SŠ celkem obě formy'!Q21</f>
        <v>0.008832641043620689</v>
      </c>
      <c r="R23" s="42">
        <f>R19/'SŠ celkem obě formy'!R21</f>
        <v>0.008812912576422093</v>
      </c>
    </row>
    <row r="24" spans="1:18" ht="25.5">
      <c r="A24" s="90" t="s">
        <v>221</v>
      </c>
      <c r="B24" s="42">
        <f>B18/B17</f>
        <v>0.010958789294750573</v>
      </c>
      <c r="C24" s="42">
        <f aca="true" t="shared" si="0" ref="C24:K24">C18/C17</f>
        <v>0.01739502501228164</v>
      </c>
      <c r="D24" s="42">
        <f t="shared" si="0"/>
        <v>0.026868939630903973</v>
      </c>
      <c r="E24" s="42">
        <f t="shared" si="0"/>
        <v>0.039653136009852714</v>
      </c>
      <c r="F24" s="42">
        <f t="shared" si="0"/>
        <v>0.05181042532273444</v>
      </c>
      <c r="G24" s="42">
        <f t="shared" si="0"/>
        <v>0.06381681719609116</v>
      </c>
      <c r="H24" s="42">
        <f t="shared" si="0"/>
        <v>0.0756528781331266</v>
      </c>
      <c r="I24" s="42">
        <f t="shared" si="0"/>
        <v>0.08631575178030426</v>
      </c>
      <c r="J24" s="42">
        <f t="shared" si="0"/>
        <v>0.09636749515789643</v>
      </c>
      <c r="K24" s="42">
        <f t="shared" si="0"/>
        <v>0.10555141652739222</v>
      </c>
      <c r="L24" s="42">
        <f>L18/L17</f>
        <v>0.11544420837931503</v>
      </c>
      <c r="M24" s="42">
        <f aca="true" t="shared" si="1" ref="M24:R24">M18/M17</f>
        <v>0.12416597097285713</v>
      </c>
      <c r="N24" s="42">
        <f t="shared" si="1"/>
        <v>0.131341715942696</v>
      </c>
      <c r="O24" s="42">
        <f t="shared" si="1"/>
        <v>0.13617969643967762</v>
      </c>
      <c r="P24" s="42">
        <f t="shared" si="1"/>
        <v>0.13742784384781698</v>
      </c>
      <c r="Q24" s="42">
        <f t="shared" si="1"/>
        <v>0.1367238517053403</v>
      </c>
      <c r="R24" s="42">
        <f t="shared" si="1"/>
        <v>0.13482997686680573</v>
      </c>
    </row>
    <row r="25" spans="1:18" ht="12.75">
      <c r="A25" s="92" t="s">
        <v>246</v>
      </c>
      <c r="B25" s="47">
        <v>11691</v>
      </c>
      <c r="C25" s="47">
        <v>45899</v>
      </c>
      <c r="D25" s="47">
        <v>42639</v>
      </c>
      <c r="E25" s="47">
        <v>42483</v>
      </c>
      <c r="F25" s="47">
        <v>43112</v>
      </c>
      <c r="G25" s="47">
        <v>45245.635949999996</v>
      </c>
      <c r="H25" s="47">
        <v>46614.6244714875</v>
      </c>
      <c r="I25" s="47">
        <v>47321.8863735864</v>
      </c>
      <c r="J25" s="47">
        <v>46963.48008151288</v>
      </c>
      <c r="K25" s="47">
        <v>46338.561994628086</v>
      </c>
      <c r="L25" s="47">
        <v>46664.94307800964</v>
      </c>
      <c r="M25" s="47">
        <v>43637.06949603741</v>
      </c>
      <c r="N25" s="47">
        <v>43437.11456422117</v>
      </c>
      <c r="O25" s="47">
        <v>41316.08612751561</v>
      </c>
      <c r="P25" s="47">
        <v>36146.01625545771</v>
      </c>
      <c r="Q25" s="47">
        <v>35069.11516076675</v>
      </c>
      <c r="R25" s="47">
        <v>33855.62812220804</v>
      </c>
    </row>
    <row r="26" spans="1:18" ht="12.75">
      <c r="A26" s="94" t="s">
        <v>170</v>
      </c>
      <c r="B26" s="47">
        <v>11088</v>
      </c>
      <c r="C26" s="47">
        <v>45241</v>
      </c>
      <c r="D26" s="47">
        <v>42095</v>
      </c>
      <c r="E26" s="47">
        <v>41697</v>
      </c>
      <c r="F26" s="47">
        <v>42413</v>
      </c>
      <c r="G26" s="47">
        <v>44554.56</v>
      </c>
      <c r="H26" s="47">
        <v>45980.83296</v>
      </c>
      <c r="I26" s="47">
        <v>46587.69156</v>
      </c>
      <c r="J26" s="47">
        <v>46309.22932247039</v>
      </c>
      <c r="K26" s="47">
        <v>45661.40531414568</v>
      </c>
      <c r="L26" s="47">
        <v>46015.611940563285</v>
      </c>
      <c r="M26" s="47">
        <v>43010.353403254034</v>
      </c>
      <c r="N26" s="47">
        <v>42821.44625732156</v>
      </c>
      <c r="O26" s="47">
        <v>40709.60007749471</v>
      </c>
      <c r="P26" s="47">
        <v>35541.906314575295</v>
      </c>
      <c r="Q26" s="47">
        <v>34466.36398228736</v>
      </c>
      <c r="R26" s="47">
        <v>33251.61104313761</v>
      </c>
    </row>
    <row r="27" spans="1:18" ht="12.75">
      <c r="A27" s="94" t="s">
        <v>172</v>
      </c>
      <c r="B27" s="45">
        <v>25</v>
      </c>
      <c r="C27" s="45">
        <v>413</v>
      </c>
      <c r="D27" s="45">
        <v>303</v>
      </c>
      <c r="E27" s="45">
        <v>395</v>
      </c>
      <c r="F27" s="45">
        <v>943</v>
      </c>
      <c r="G27" s="45">
        <v>1476.86</v>
      </c>
      <c r="H27" s="45">
        <v>2091.8051</v>
      </c>
      <c r="I27" s="45">
        <v>2820.12885</v>
      </c>
      <c r="J27" s="45">
        <v>3435.7106841749996</v>
      </c>
      <c r="K27" s="45">
        <v>3866.2534060405856</v>
      </c>
      <c r="L27" s="45">
        <v>4380.999639315233</v>
      </c>
      <c r="M27" s="45">
        <v>4557.005769953433</v>
      </c>
      <c r="N27" s="45">
        <v>4985.507439247584</v>
      </c>
      <c r="O27" s="45">
        <v>5022.36280059496</v>
      </c>
      <c r="P27" s="45">
        <v>4892.934368672702</v>
      </c>
      <c r="Q27" s="45">
        <v>4927.363009593908</v>
      </c>
      <c r="R27" s="45">
        <v>4841.731593798105</v>
      </c>
    </row>
    <row r="28" spans="1:18" ht="12.75">
      <c r="A28" s="94" t="s">
        <v>182</v>
      </c>
      <c r="B28" s="47">
        <v>603</v>
      </c>
      <c r="C28" s="47">
        <v>658</v>
      </c>
      <c r="D28" s="47">
        <v>544</v>
      </c>
      <c r="E28" s="47">
        <v>786</v>
      </c>
      <c r="F28" s="47">
        <v>699</v>
      </c>
      <c r="G28" s="47">
        <v>691.0759499999999</v>
      </c>
      <c r="H28" s="47">
        <v>633.7915114875</v>
      </c>
      <c r="I28" s="47">
        <v>734.1948135864</v>
      </c>
      <c r="J28" s="47">
        <v>654.2507590424879</v>
      </c>
      <c r="K28" s="47">
        <v>677.1566804824073</v>
      </c>
      <c r="L28" s="47">
        <v>649.3311374463564</v>
      </c>
      <c r="M28" s="47">
        <v>626.716092783374</v>
      </c>
      <c r="N28" s="47">
        <v>615.6683068996106</v>
      </c>
      <c r="O28" s="47">
        <v>606.4860500209026</v>
      </c>
      <c r="P28" s="47">
        <v>604.1099408824122</v>
      </c>
      <c r="Q28" s="47">
        <v>602.751178479387</v>
      </c>
      <c r="R28" s="47">
        <v>604.0170790704332</v>
      </c>
    </row>
    <row r="30" spans="10:18" ht="15.75">
      <c r="J30" s="35"/>
      <c r="K30" s="35"/>
      <c r="R30" s="44" t="s">
        <v>254</v>
      </c>
    </row>
    <row r="31" spans="1:18" ht="15.75">
      <c r="A31" s="10" t="s">
        <v>238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2"/>
      <c r="B32" s="5" t="s">
        <v>0</v>
      </c>
      <c r="C32" s="5" t="s">
        <v>1</v>
      </c>
      <c r="D32" s="5" t="s">
        <v>2</v>
      </c>
      <c r="E32" s="5" t="s">
        <v>3</v>
      </c>
      <c r="F32" s="5" t="s">
        <v>8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41</v>
      </c>
      <c r="L32" s="34" t="s">
        <v>123</v>
      </c>
      <c r="M32" s="34" t="s">
        <v>127</v>
      </c>
      <c r="N32" s="34" t="s">
        <v>128</v>
      </c>
      <c r="O32" s="34" t="s">
        <v>129</v>
      </c>
      <c r="P32" s="34" t="s">
        <v>130</v>
      </c>
      <c r="Q32" s="34" t="s">
        <v>131</v>
      </c>
      <c r="R32" s="34" t="s">
        <v>132</v>
      </c>
    </row>
    <row r="33" spans="1:18" ht="12.75">
      <c r="A33" s="4"/>
      <c r="B33" s="100" t="s">
        <v>9</v>
      </c>
      <c r="C33" s="101"/>
      <c r="D33" s="101"/>
      <c r="E33" s="101"/>
      <c r="F33" s="102"/>
      <c r="G33" s="108" t="s">
        <v>10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ht="12.75">
      <c r="A34" s="118" t="s">
        <v>55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25.5">
      <c r="A35" s="90" t="s">
        <v>65</v>
      </c>
      <c r="B35" s="47">
        <v>2501</v>
      </c>
      <c r="C35" s="47">
        <v>2867</v>
      </c>
      <c r="D35" s="47">
        <v>2839</v>
      </c>
      <c r="E35" s="47">
        <v>2930</v>
      </c>
      <c r="F35" s="47">
        <v>3097</v>
      </c>
      <c r="G35" s="47">
        <v>3066.6584939999993</v>
      </c>
      <c r="H35" s="47">
        <v>3063.2940054180003</v>
      </c>
      <c r="I35" s="47">
        <v>3044.4919879855847</v>
      </c>
      <c r="J35" s="47">
        <v>3003.1161432821386</v>
      </c>
      <c r="K35" s="47">
        <v>2880.165297120465</v>
      </c>
      <c r="L35" s="47">
        <v>2724.3865795925212</v>
      </c>
      <c r="M35" s="47">
        <v>2685.5072078677704</v>
      </c>
      <c r="N35" s="47">
        <v>2595.028928876709</v>
      </c>
      <c r="O35" s="47">
        <v>2543.788645632653</v>
      </c>
      <c r="P35" s="47">
        <v>2523.315726632369</v>
      </c>
      <c r="Q35" s="47">
        <v>2521.207288972254</v>
      </c>
      <c r="R35" s="47">
        <v>2527.2741918666443</v>
      </c>
    </row>
    <row r="36" spans="1:18" ht="24">
      <c r="A36" s="89" t="s">
        <v>179</v>
      </c>
      <c r="B36" s="47">
        <v>2484</v>
      </c>
      <c r="C36" s="47">
        <v>2847</v>
      </c>
      <c r="D36" s="47">
        <v>2813</v>
      </c>
      <c r="E36" s="47">
        <v>2918</v>
      </c>
      <c r="F36" s="47">
        <v>3057</v>
      </c>
      <c r="G36" s="47">
        <v>3021.5352299999995</v>
      </c>
      <c r="H36" s="47">
        <v>3016.6966001700002</v>
      </c>
      <c r="I36" s="47">
        <v>2999.0472415196996</v>
      </c>
      <c r="J36" s="47">
        <v>2957.9179796757066</v>
      </c>
      <c r="K36" s="47">
        <v>2837.1734343650355</v>
      </c>
      <c r="L36" s="47">
        <v>2683.439898565741</v>
      </c>
      <c r="M36" s="47">
        <v>2642.270061408361</v>
      </c>
      <c r="N36" s="47">
        <v>2549.1443309201463</v>
      </c>
      <c r="O36" s="47">
        <v>2495.731307890026</v>
      </c>
      <c r="P36" s="47">
        <v>2474.628842886281</v>
      </c>
      <c r="Q36" s="47">
        <v>2470.78003039907</v>
      </c>
      <c r="R36" s="47">
        <v>2475.9332401979004</v>
      </c>
    </row>
    <row r="37" spans="1:18" ht="12.75">
      <c r="A37" s="90" t="s">
        <v>39</v>
      </c>
      <c r="B37" s="57">
        <v>0</v>
      </c>
      <c r="C37" s="48">
        <v>0</v>
      </c>
      <c r="D37" s="48">
        <v>0</v>
      </c>
      <c r="E37" s="47">
        <v>67</v>
      </c>
      <c r="F37" s="47">
        <v>53</v>
      </c>
      <c r="G37" s="47">
        <v>53.009389999999996</v>
      </c>
      <c r="H37" s="47">
        <v>53.39286018000001</v>
      </c>
      <c r="I37" s="47">
        <v>59.980944830393994</v>
      </c>
      <c r="J37" s="47">
        <v>59.655488665728534</v>
      </c>
      <c r="K37" s="47">
        <v>66.20071346851749</v>
      </c>
      <c r="L37" s="47">
        <v>66.0539051954644</v>
      </c>
      <c r="M37" s="47">
        <v>68.0584712787002</v>
      </c>
      <c r="N37" s="47">
        <v>69.52211811600398</v>
      </c>
      <c r="O37" s="47">
        <v>69.64831556902398</v>
      </c>
      <c r="P37" s="47">
        <v>69.05940956891946</v>
      </c>
      <c r="Q37" s="47">
        <v>70.03785912942246</v>
      </c>
      <c r="R37" s="47">
        <v>71.30687731769953</v>
      </c>
    </row>
    <row r="38" spans="1:18" ht="25.5">
      <c r="A38" s="88" t="s">
        <v>218</v>
      </c>
      <c r="B38" s="48">
        <v>17</v>
      </c>
      <c r="C38" s="48">
        <v>20</v>
      </c>
      <c r="D38" s="48">
        <v>26</v>
      </c>
      <c r="E38" s="48">
        <v>12</v>
      </c>
      <c r="F38" s="47">
        <v>40</v>
      </c>
      <c r="G38" s="47">
        <v>45.123264</v>
      </c>
      <c r="H38" s="47">
        <v>46.59740524800001</v>
      </c>
      <c r="I38" s="47">
        <v>45.44474646588526</v>
      </c>
      <c r="J38" s="47">
        <v>45.19816360643208</v>
      </c>
      <c r="K38" s="47">
        <v>42.99186275542937</v>
      </c>
      <c r="L38" s="47">
        <v>40.94668102678022</v>
      </c>
      <c r="M38" s="47">
        <v>43.237146459409544</v>
      </c>
      <c r="N38" s="47">
        <v>45.88459795656264</v>
      </c>
      <c r="O38" s="47">
        <v>48.05733774262656</v>
      </c>
      <c r="P38" s="47">
        <v>48.68688374608821</v>
      </c>
      <c r="Q38" s="47">
        <v>50.42725857318416</v>
      </c>
      <c r="R38" s="47">
        <v>51.340951668743664</v>
      </c>
    </row>
    <row r="39" spans="1:18" ht="25.5" customHeight="1">
      <c r="A39" s="89" t="s">
        <v>174</v>
      </c>
      <c r="B39" s="42">
        <f>B35/'SŠ celkem obě formy'!B38</f>
        <v>0.2142184154175589</v>
      </c>
      <c r="C39" s="42">
        <f>C35/'SŠ celkem obě formy'!C38</f>
        <v>0.23442354865085854</v>
      </c>
      <c r="D39" s="42">
        <f>D35/'SŠ celkem obě formy'!D38</f>
        <v>0.23179294578706727</v>
      </c>
      <c r="E39" s="42">
        <f>E35/'SŠ celkem obě formy'!E38</f>
        <v>0.19597351347735936</v>
      </c>
      <c r="F39" s="42">
        <f>F35/'SŠ celkem obě formy'!F38</f>
        <v>0.20306865123598453</v>
      </c>
      <c r="G39" s="42">
        <f>G35/'SŠ celkem obě formy'!G38</f>
        <v>0.2001766884923925</v>
      </c>
      <c r="H39" s="42">
        <f>H35/'SŠ celkem obě formy'!H38</f>
        <v>0.20633109103481653</v>
      </c>
      <c r="I39" s="42">
        <f>I35/'SŠ celkem obě formy'!I38</f>
        <v>0.20853768372561432</v>
      </c>
      <c r="J39" s="42">
        <f>J35/'SŠ celkem obě formy'!J38</f>
        <v>0.2087949001722317</v>
      </c>
      <c r="K39" s="42">
        <f>K35/'SŠ celkem obě formy'!K38</f>
        <v>0.2031009483201374</v>
      </c>
      <c r="L39" s="42">
        <f>L35/'SŠ celkem obě formy'!L38</f>
        <v>0.19841186734663513</v>
      </c>
      <c r="M39" s="42">
        <f>M35/'SŠ celkem obě formy'!M38</f>
        <v>0.1995278545118794</v>
      </c>
      <c r="N39" s="42">
        <f>N35/'SŠ celkem obě formy'!N38</f>
        <v>0.19982655012383452</v>
      </c>
      <c r="O39" s="42">
        <f>O35/'SŠ celkem obě formy'!O38</f>
        <v>0.20197369104569643</v>
      </c>
      <c r="P39" s="42">
        <f>P35/'SŠ celkem obě formy'!P38</f>
        <v>0.20873308022216197</v>
      </c>
      <c r="Q39" s="42">
        <f>Q35/'SŠ celkem obě formy'!Q38</f>
        <v>0.21264656272266788</v>
      </c>
      <c r="R39" s="42">
        <f>R35/'SŠ celkem obě formy'!R38</f>
        <v>0.21349314885999385</v>
      </c>
    </row>
    <row r="40" spans="1:18" ht="25.5">
      <c r="A40" s="88" t="s">
        <v>186</v>
      </c>
      <c r="B40" s="42">
        <f>B36/'SŠ celkem obě formy'!B38</f>
        <v>0.21276231263383297</v>
      </c>
      <c r="C40" s="42">
        <f>C36/'SŠ celkem obě formy'!C38</f>
        <v>0.23278822567457072</v>
      </c>
      <c r="D40" s="42">
        <f>D36/'SŠ celkem obě formy'!D38</f>
        <v>0.22967015022860876</v>
      </c>
      <c r="E40" s="42">
        <f>E36/'SŠ celkem obě formy'!E38</f>
        <v>0.1951708915791586</v>
      </c>
      <c r="F40" s="42">
        <f>F36/'SŠ celkem obě formy'!F38</f>
        <v>0.20044587240180972</v>
      </c>
      <c r="G40" s="42">
        <f>G36/'SŠ celkem obě formy'!G38</f>
        <v>0.19723125926407756</v>
      </c>
      <c r="H40" s="42">
        <f>H36/'SŠ celkem obě formy'!H38</f>
        <v>0.20319247833645773</v>
      </c>
      <c r="I40" s="42">
        <f>I36/'SŠ celkem obě formy'!I38</f>
        <v>0.20542486812192998</v>
      </c>
      <c r="J40" s="42">
        <f>J36/'SŠ celkem obě formy'!J38</f>
        <v>0.20565244892895107</v>
      </c>
      <c r="K40" s="42">
        <f>K36/'SŠ celkem obě formy'!K38</f>
        <v>0.20006928617754902</v>
      </c>
      <c r="L40" s="42">
        <f>L36/'SŠ celkem obě formy'!L38</f>
        <v>0.19542979883072514</v>
      </c>
      <c r="M40" s="42">
        <f>M36/'SŠ celkem obě formy'!M38</f>
        <v>0.19631542036052538</v>
      </c>
      <c r="N40" s="42">
        <f>N36/'SŠ celkem obě formy'!N38</f>
        <v>0.19629327124148774</v>
      </c>
      <c r="O40" s="42">
        <f>O36/'SŠ celkem obě formy'!O38</f>
        <v>0.19815799751220556</v>
      </c>
      <c r="P40" s="42">
        <f>P36/'SŠ celkem obě formy'!P38</f>
        <v>0.2047056162375807</v>
      </c>
      <c r="Q40" s="42">
        <f>Q36/'SŠ celkem obě formy'!Q38</f>
        <v>0.2083933689253875</v>
      </c>
      <c r="R40" s="42">
        <f>R36/'SŠ celkem obě formy'!R38</f>
        <v>0.2091560882147723</v>
      </c>
    </row>
    <row r="41" spans="1:18" ht="12.75">
      <c r="A41" s="88" t="s">
        <v>175</v>
      </c>
      <c r="B41" s="42">
        <f>B37/'SŠ celkem obě formy'!B38</f>
        <v>0</v>
      </c>
      <c r="C41" s="42">
        <f>C37/'SŠ celkem obě formy'!C38</f>
        <v>0</v>
      </c>
      <c r="D41" s="42">
        <f>D37/'SŠ celkem obě formy'!D38</f>
        <v>0</v>
      </c>
      <c r="E41" s="42">
        <f>E37/'SŠ celkem obě formy'!E38</f>
        <v>0.00448130559828774</v>
      </c>
      <c r="F41" s="42">
        <f>F37/'SŠ celkem obě formy'!F38</f>
        <v>0.0034751819552816207</v>
      </c>
      <c r="G41" s="42">
        <f>G37/'SŠ celkem obě formy'!G38</f>
        <v>0.0034601975309487294</v>
      </c>
      <c r="H41" s="42">
        <f>H37/'SŠ celkem obě formy'!H38</f>
        <v>0.003596327050202792</v>
      </c>
      <c r="I41" s="42">
        <f>I37/'SŠ celkem obě formy'!I38</f>
        <v>0.004108497362438599</v>
      </c>
      <c r="J41" s="42">
        <f>J37/'SŠ celkem obě formy'!J38</f>
        <v>0.004147612415373802</v>
      </c>
      <c r="K41" s="42">
        <f>K37/'SŠ celkem obě formy'!K38</f>
        <v>0.00466828334414281</v>
      </c>
      <c r="L41" s="42">
        <f>L37/'SŠ celkem obě formy'!L38</f>
        <v>0.004810579663525542</v>
      </c>
      <c r="M41" s="42">
        <f>M37/'SŠ celkem obě formy'!M38</f>
        <v>0.005056609312316562</v>
      </c>
      <c r="N41" s="42">
        <f>N37/'SŠ celkem obě formy'!N38</f>
        <v>0.005353452852040574</v>
      </c>
      <c r="O41" s="42">
        <f>O37/'SŠ celkem obě formy'!O38</f>
        <v>0.0055299906282475966</v>
      </c>
      <c r="P41" s="42">
        <f>P37/'SŠ celkem obě formy'!P38</f>
        <v>0.005712714871746439</v>
      </c>
      <c r="Q41" s="42">
        <f>Q37/'SŠ celkem obě formy'!Q38</f>
        <v>0.00590721360733382</v>
      </c>
      <c r="R41" s="42">
        <f>R37/'SŠ celkem obě formy'!R38</f>
        <v>0.006023695340585443</v>
      </c>
    </row>
    <row r="42" spans="1:18" ht="25.5">
      <c r="A42" s="88" t="s">
        <v>219</v>
      </c>
      <c r="B42" s="42">
        <f>B38/'SŠ celkem obě formy'!B38</f>
        <v>0.00145610278372591</v>
      </c>
      <c r="C42" s="42">
        <f>C38/'SŠ celkem obě formy'!C38</f>
        <v>0.001635322976287817</v>
      </c>
      <c r="D42" s="42">
        <f>D38/'SŠ celkem obě formy'!D38</f>
        <v>0.002122795558458524</v>
      </c>
      <c r="E42" s="42">
        <f>E38/'SŠ celkem obě formy'!E38</f>
        <v>0.0008026218982007892</v>
      </c>
      <c r="F42" s="42">
        <f>F38/'SŠ celkem obě formy'!F38</f>
        <v>0.0026227788341748083</v>
      </c>
      <c r="G42" s="42">
        <f>G38/'SŠ celkem obě formy'!G38</f>
        <v>0.0029454292283149774</v>
      </c>
      <c r="H42" s="42">
        <f>H38/'SŠ celkem obě formy'!H38</f>
        <v>0.0031386126983588003</v>
      </c>
      <c r="I42" s="42">
        <f>I38/'SŠ celkem obě formy'!I38</f>
        <v>0.003112815603684348</v>
      </c>
      <c r="J42" s="42">
        <f>J38/'SŠ celkem obě formy'!J38</f>
        <v>0.003142451243280662</v>
      </c>
      <c r="K42" s="42">
        <f>K38/'SŠ celkem obě formy'!K38</f>
        <v>0.003031662142588371</v>
      </c>
      <c r="L42" s="42">
        <f>L38/'SŠ celkem obě formy'!L38</f>
        <v>0.002982068515909966</v>
      </c>
      <c r="M42" s="42">
        <f>M38/'SŠ celkem obě formy'!M38</f>
        <v>0.0032124341513540514</v>
      </c>
      <c r="N42" s="42">
        <f>N38/'SŠ celkem obě formy'!N38</f>
        <v>0.0035332788823467798</v>
      </c>
      <c r="O42" s="42">
        <f>O38/'SŠ celkem obě formy'!O38</f>
        <v>0.003815693533490843</v>
      </c>
      <c r="P42" s="42">
        <f>P38/'SŠ celkem obě formy'!P38</f>
        <v>0.004027463984581239</v>
      </c>
      <c r="Q42" s="42">
        <f>Q38/'SŠ celkem obě formy'!Q38</f>
        <v>0.00425319379728035</v>
      </c>
      <c r="R42" s="42">
        <f>R38/'SŠ celkem obě formy'!R38</f>
        <v>0.004337060645221519</v>
      </c>
    </row>
    <row r="43" spans="1:18" ht="12.75">
      <c r="A43" s="119" t="s">
        <v>38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</row>
    <row r="44" spans="1:18" ht="12.75">
      <c r="A44" s="89" t="s">
        <v>80</v>
      </c>
      <c r="B44" s="47">
        <v>8893</v>
      </c>
      <c r="C44" s="47">
        <v>8415</v>
      </c>
      <c r="D44" s="47">
        <v>8519</v>
      </c>
      <c r="E44" s="47">
        <v>9280</v>
      </c>
      <c r="F44" s="47">
        <v>9720</v>
      </c>
      <c r="G44" s="47">
        <v>9758.970454454891</v>
      </c>
      <c r="H44" s="47">
        <v>9878.836288074526</v>
      </c>
      <c r="I44" s="47">
        <v>9783.500263560221</v>
      </c>
      <c r="J44" s="47">
        <v>9701.394372213146</v>
      </c>
      <c r="K44" s="47">
        <v>9528.252902230059</v>
      </c>
      <c r="L44" s="47">
        <v>9032.697722400724</v>
      </c>
      <c r="M44" s="47">
        <v>8550.420173405697</v>
      </c>
      <c r="N44" s="47">
        <v>8024.898293665025</v>
      </c>
      <c r="O44" s="47">
        <v>7630.150461033035</v>
      </c>
      <c r="P44" s="47">
        <v>7494.189291534022</v>
      </c>
      <c r="Q44" s="47">
        <v>7446.063384919886</v>
      </c>
      <c r="R44" s="47">
        <v>7497.151318106138</v>
      </c>
    </row>
    <row r="45" spans="1:18" ht="25.5">
      <c r="A45" s="88" t="s">
        <v>176</v>
      </c>
      <c r="B45" s="47">
        <v>8817</v>
      </c>
      <c r="C45" s="47">
        <v>8375</v>
      </c>
      <c r="D45" s="47">
        <v>8464</v>
      </c>
      <c r="E45" s="47">
        <v>9241</v>
      </c>
      <c r="F45" s="47">
        <v>9658</v>
      </c>
      <c r="G45" s="47">
        <v>9702.158971100052</v>
      </c>
      <c r="H45" s="47">
        <v>9812.636832116204</v>
      </c>
      <c r="I45" s="47">
        <v>9725.335024745493</v>
      </c>
      <c r="J45" s="47">
        <v>9644.121519832943</v>
      </c>
      <c r="K45" s="47">
        <v>9473.228913883042</v>
      </c>
      <c r="L45" s="47">
        <v>8983.373431639055</v>
      </c>
      <c r="M45" s="47">
        <v>8504.487304379767</v>
      </c>
      <c r="N45" s="47">
        <v>7980.939105622393</v>
      </c>
      <c r="O45" s="47">
        <v>7586.5856577305585</v>
      </c>
      <c r="P45" s="47">
        <v>7450.941159945698</v>
      </c>
      <c r="Q45" s="47">
        <v>7402.445817347837</v>
      </c>
      <c r="R45" s="47">
        <v>7452.828553192358</v>
      </c>
    </row>
    <row r="46" spans="1:18" ht="12.75">
      <c r="A46" s="88" t="s">
        <v>64</v>
      </c>
      <c r="B46" s="57">
        <v>0</v>
      </c>
      <c r="C46" s="57">
        <v>0</v>
      </c>
      <c r="D46" s="57">
        <v>0</v>
      </c>
      <c r="E46" s="57">
        <v>141</v>
      </c>
      <c r="F46" s="57">
        <v>120</v>
      </c>
      <c r="G46" s="57">
        <v>155.86525299359997</v>
      </c>
      <c r="H46" s="57">
        <v>184.7493715766556</v>
      </c>
      <c r="I46" s="57">
        <v>206.55876061711905</v>
      </c>
      <c r="J46" s="57">
        <v>226.13591021438975</v>
      </c>
      <c r="K46" s="57">
        <v>240.61057925773787</v>
      </c>
      <c r="L46" s="57">
        <v>246.82466738513926</v>
      </c>
      <c r="M46" s="57">
        <v>251.32036585836676</v>
      </c>
      <c r="N46" s="57">
        <v>259.8737462479722</v>
      </c>
      <c r="O46" s="57">
        <v>266.37765460392615</v>
      </c>
      <c r="P46" s="57">
        <v>264.01276765835064</v>
      </c>
      <c r="Q46" s="57">
        <v>260.95077146310894</v>
      </c>
      <c r="R46" s="57">
        <v>259.08761551591573</v>
      </c>
    </row>
    <row r="47" spans="1:18" ht="25.5">
      <c r="A47" s="88" t="s">
        <v>183</v>
      </c>
      <c r="B47" s="47">
        <v>76</v>
      </c>
      <c r="C47" s="47">
        <v>40</v>
      </c>
      <c r="D47" s="47">
        <v>55</v>
      </c>
      <c r="E47" s="47">
        <v>39</v>
      </c>
      <c r="F47" s="47">
        <v>62</v>
      </c>
      <c r="G47" s="47">
        <v>56.81148335483872</v>
      </c>
      <c r="H47" s="47">
        <v>66.19945595832259</v>
      </c>
      <c r="I47" s="47">
        <v>58.1652388147287</v>
      </c>
      <c r="J47" s="47">
        <v>57.272852380203915</v>
      </c>
      <c r="K47" s="47">
        <v>55.02398834701671</v>
      </c>
      <c r="L47" s="47">
        <v>49.324290761669786</v>
      </c>
      <c r="M47" s="47">
        <v>45.932869025929755</v>
      </c>
      <c r="N47" s="47">
        <v>43.959188042632725</v>
      </c>
      <c r="O47" s="47">
        <v>43.564803302476165</v>
      </c>
      <c r="P47" s="47">
        <v>43.24813158832461</v>
      </c>
      <c r="Q47" s="47">
        <v>43.61756757204889</v>
      </c>
      <c r="R47" s="47">
        <v>44.32276491378017</v>
      </c>
    </row>
    <row r="48" spans="1:18" ht="25.5">
      <c r="A48" s="90" t="s">
        <v>177</v>
      </c>
      <c r="B48" s="42">
        <f>B44/'SŠ celkem obě formy'!B49</f>
        <v>0.30368119109411285</v>
      </c>
      <c r="C48" s="42">
        <f>C44/'SŠ celkem obě formy'!C49</f>
        <v>0.29551201011378003</v>
      </c>
      <c r="D48" s="42">
        <f>D44/'SŠ celkem obě formy'!D49</f>
        <v>0.287066990160399</v>
      </c>
      <c r="E48" s="42">
        <f>E44/'SŠ celkem obě formy'!E49</f>
        <v>0.2755508046796128</v>
      </c>
      <c r="F48" s="42">
        <f>F44/'SŠ celkem obě formy'!F49</f>
        <v>0.2706314734380221</v>
      </c>
      <c r="G48" s="42">
        <f>G44/'SŠ celkem obě formy'!G49</f>
        <v>0.2622396174394287</v>
      </c>
      <c r="H48" s="42">
        <f>H44/'SŠ celkem obě formy'!H49</f>
        <v>0.250075964910518</v>
      </c>
      <c r="I48" s="42">
        <f>I44/'SŠ celkem obě formy'!I49</f>
        <v>0.2603486866853312</v>
      </c>
      <c r="J48" s="42">
        <f>J44/'SŠ celkem obě formy'!J49</f>
        <v>0.26709885718514953</v>
      </c>
      <c r="K48" s="42">
        <f>K44/'SŠ celkem obě formy'!K49</f>
        <v>0.2662246204097642</v>
      </c>
      <c r="L48" s="42">
        <f>L44/'SŠ celkem obě formy'!L49</f>
        <v>0.2613733182702255</v>
      </c>
      <c r="M48" s="42">
        <f>M44/'SŠ celkem obě formy'!M49</f>
        <v>0.25555692820858933</v>
      </c>
      <c r="N48" s="42">
        <f>N44/'SŠ celkem obě formy'!N49</f>
        <v>0.2519463185676938</v>
      </c>
      <c r="O48" s="42">
        <f>O44/'SŠ celkem obě formy'!O49</f>
        <v>0.2498836832858666</v>
      </c>
      <c r="P48" s="42">
        <f>P44/'SŠ celkem obě formy'!P49</f>
        <v>0.25673082592422897</v>
      </c>
      <c r="Q48" s="42">
        <f>Q44/'SŠ celkem obě formy'!Q49</f>
        <v>0.26047691042333415</v>
      </c>
      <c r="R48" s="42">
        <f>R44/'SŠ celkem obě formy'!R49</f>
        <v>0.26220487985305446</v>
      </c>
    </row>
    <row r="49" spans="1:18" ht="25.5">
      <c r="A49" s="88" t="s">
        <v>167</v>
      </c>
      <c r="B49" s="42">
        <f>B45/'SŠ celkem obě formy'!B49</f>
        <v>0.3010859172244229</v>
      </c>
      <c r="C49" s="42">
        <f>C45/'SŠ celkem obě formy'!C49</f>
        <v>0.2941073184436016</v>
      </c>
      <c r="D49" s="42">
        <f>D45/'SŠ celkem obě formy'!D49</f>
        <v>0.28521364065237903</v>
      </c>
      <c r="E49" s="42">
        <f>E45/'SŠ celkem obě formy'!E49</f>
        <v>0.27439277866856704</v>
      </c>
      <c r="F49" s="42">
        <f>F45/'SŠ celkem obě formy'!F49</f>
        <v>0.26890522329880834</v>
      </c>
      <c r="G49" s="42">
        <f>G45/'SŠ celkem obě formy'!G49</f>
        <v>0.26071299926483027</v>
      </c>
      <c r="H49" s="42">
        <f>H45/'SŠ celkem obě formy'!H49</f>
        <v>0.24840017108798917</v>
      </c>
      <c r="I49" s="42">
        <f>I45/'SŠ celkem obě formy'!I49</f>
        <v>0.25880085174607576</v>
      </c>
      <c r="J49" s="42">
        <f>J45/'SŠ celkem obě formy'!J49</f>
        <v>0.26552202061593416</v>
      </c>
      <c r="K49" s="42">
        <f>K45/'SŠ celkem obě formy'!K49</f>
        <v>0.26468721994806077</v>
      </c>
      <c r="L49" s="42">
        <f>L45/'SŠ celkem obě formy'!L49</f>
        <v>0.25994605324443687</v>
      </c>
      <c r="M49" s="42">
        <f>M45/'SŠ celkem obě formy'!M49</f>
        <v>0.25418407603594595</v>
      </c>
      <c r="N49" s="42">
        <f>N45/'SŠ celkem obě formy'!N49</f>
        <v>0.25056619446028805</v>
      </c>
      <c r="O49" s="42">
        <f>O45/'SŠ celkem obě formy'!O49</f>
        <v>0.24845695735609075</v>
      </c>
      <c r="P49" s="42">
        <f>P45/'SŠ celkem obě formy'!P49</f>
        <v>0.25524926092627875</v>
      </c>
      <c r="Q49" s="42">
        <f>Q45/'SŠ celkem obě formy'!Q49</f>
        <v>0.25895108816611867</v>
      </c>
      <c r="R49" s="42">
        <f>R45/'SŠ celkem obě formy'!R49</f>
        <v>0.26065473837186204</v>
      </c>
    </row>
    <row r="50" spans="1:18" ht="12.75">
      <c r="A50" s="48" t="s">
        <v>181</v>
      </c>
      <c r="B50" s="42">
        <f>B47/'SŠ celkem obě formy'!B49</f>
        <v>0.002595273869689933</v>
      </c>
      <c r="C50" s="42">
        <f>C47/'SŠ celkem obě formy'!C49</f>
        <v>0.0014046916701783959</v>
      </c>
      <c r="D50" s="42">
        <f>D47/'SŠ celkem obě formy'!D49</f>
        <v>0.0018533495080199488</v>
      </c>
      <c r="E50" s="42">
        <f>E47/'SŠ celkem obě formy'!E49</f>
        <v>0.0011580260110457866</v>
      </c>
      <c r="F50" s="42">
        <f>F47/'SŠ celkem obě formy'!F49</f>
        <v>0.001726250139213721</v>
      </c>
      <c r="G50" s="42">
        <f>G47/'SŠ celkem obě formy'!G49</f>
        <v>0.0015266181745983724</v>
      </c>
      <c r="H50" s="42">
        <f>H47/'SŠ celkem obě formy'!H49</f>
        <v>0.0016757938225288231</v>
      </c>
      <c r="I50" s="42">
        <f>I47/'SŠ celkem obě formy'!I49</f>
        <v>0.001547834939255435</v>
      </c>
      <c r="J50" s="42">
        <f>J47/'SŠ celkem obě formy'!J49</f>
        <v>0.0015768365692154073</v>
      </c>
      <c r="K50" s="42">
        <f>K47/'SŠ celkem obě formy'!K49</f>
        <v>0.0015374004617034588</v>
      </c>
      <c r="L50" s="42">
        <f>L47/'SŠ celkem obě formy'!L49</f>
        <v>0.0014272650257886178</v>
      </c>
      <c r="M50" s="42">
        <f>M47/'SŠ celkem obě formy'!M49</f>
        <v>0.0013728521726434116</v>
      </c>
      <c r="N50" s="42">
        <f>N47/'SŠ celkem obě formy'!N49</f>
        <v>0.0013801241074057411</v>
      </c>
      <c r="O50" s="42">
        <f>O47/'SŠ celkem obě formy'!O49</f>
        <v>0.0014267259297758555</v>
      </c>
      <c r="P50" s="42">
        <f>P47/'SŠ celkem obě formy'!P49</f>
        <v>0.00148156499795024</v>
      </c>
      <c r="Q50" s="42">
        <f>Q47/'SŠ celkem obě formy'!Q49</f>
        <v>0.0015258222572155213</v>
      </c>
      <c r="R50" s="42">
        <f>R47/'SŠ celkem obě formy'!R49</f>
        <v>0.0015501414811924406</v>
      </c>
    </row>
    <row r="51" spans="1:18" ht="36">
      <c r="A51" s="89" t="s">
        <v>222</v>
      </c>
      <c r="B51" s="42">
        <f>B46/B45</f>
        <v>0</v>
      </c>
      <c r="C51" s="42">
        <f aca="true" t="shared" si="2" ref="C51:K51">C46/C45</f>
        <v>0</v>
      </c>
      <c r="D51" s="42">
        <f t="shared" si="2"/>
        <v>0</v>
      </c>
      <c r="E51" s="42">
        <f t="shared" si="2"/>
        <v>0.015258088951412185</v>
      </c>
      <c r="F51" s="42">
        <f t="shared" si="2"/>
        <v>0.012424932698281217</v>
      </c>
      <c r="G51" s="42">
        <f t="shared" si="2"/>
        <v>0.01606500712448413</v>
      </c>
      <c r="H51" s="42">
        <f t="shared" si="2"/>
        <v>0.01882769888843551</v>
      </c>
      <c r="I51" s="42">
        <f t="shared" si="2"/>
        <v>0.02123924369613422</v>
      </c>
      <c r="J51" s="42">
        <f t="shared" si="2"/>
        <v>0.023448056906929863</v>
      </c>
      <c r="K51" s="42">
        <f t="shared" si="2"/>
        <v>0.025399004019117752</v>
      </c>
      <c r="L51" s="42">
        <f>L46/L45</f>
        <v>0.02747572159427698</v>
      </c>
      <c r="M51" s="42">
        <f aca="true" t="shared" si="3" ref="M51:R51">M46/M45</f>
        <v>0.02955150109154</v>
      </c>
      <c r="N51" s="42">
        <f t="shared" si="3"/>
        <v>0.03256180041079338</v>
      </c>
      <c r="O51" s="42">
        <f t="shared" si="3"/>
        <v>0.03511166506536354</v>
      </c>
      <c r="P51" s="42">
        <f t="shared" si="3"/>
        <v>0.03543347907209547</v>
      </c>
      <c r="Q51" s="42">
        <f t="shared" si="3"/>
        <v>0.035251966431360235</v>
      </c>
      <c r="R51" s="42">
        <f t="shared" si="3"/>
        <v>0.03476366236882474</v>
      </c>
    </row>
    <row r="52" spans="1:18" ht="12.75">
      <c r="A52" s="93" t="s">
        <v>78</v>
      </c>
      <c r="B52" s="47">
        <v>779</v>
      </c>
      <c r="C52" s="47">
        <v>1770</v>
      </c>
      <c r="D52" s="47">
        <v>1187</v>
      </c>
      <c r="E52" s="47">
        <v>1261</v>
      </c>
      <c r="F52" s="47">
        <v>1159</v>
      </c>
      <c r="G52" s="47">
        <v>1215.7317899999998</v>
      </c>
      <c r="H52" s="47">
        <v>1250.5409483112</v>
      </c>
      <c r="I52" s="47">
        <v>1271.705831113355</v>
      </c>
      <c r="J52" s="47">
        <v>1261.9667764758972</v>
      </c>
      <c r="K52" s="47">
        <v>1244.2715622414053</v>
      </c>
      <c r="L52" s="47">
        <v>1253.4160344927454</v>
      </c>
      <c r="M52" s="47">
        <v>1171.2219398816242</v>
      </c>
      <c r="N52" s="47">
        <v>1165.3886259479445</v>
      </c>
      <c r="O52" s="47">
        <v>1107.9418041477597</v>
      </c>
      <c r="P52" s="47">
        <v>968.3035834739957</v>
      </c>
      <c r="Q52" s="47">
        <v>939.2007580504807</v>
      </c>
      <c r="R52" s="47">
        <v>906.4612930709211</v>
      </c>
    </row>
    <row r="53" spans="1:18" ht="12.75">
      <c r="A53" s="94" t="s">
        <v>178</v>
      </c>
      <c r="B53" s="45">
        <v>766</v>
      </c>
      <c r="C53" s="45">
        <v>1731</v>
      </c>
      <c r="D53" s="45">
        <v>1187</v>
      </c>
      <c r="E53" s="45">
        <v>1246</v>
      </c>
      <c r="F53" s="45">
        <v>1146</v>
      </c>
      <c r="G53" s="45">
        <v>1202.9731199999999</v>
      </c>
      <c r="H53" s="45">
        <v>1241.48248992</v>
      </c>
      <c r="I53" s="45">
        <v>1257.86767212</v>
      </c>
      <c r="J53" s="45">
        <v>1250.3491917067006</v>
      </c>
      <c r="K53" s="45">
        <v>1232.8579434819335</v>
      </c>
      <c r="L53" s="45">
        <v>1242.4215223952087</v>
      </c>
      <c r="M53" s="45">
        <v>1161.2795418878588</v>
      </c>
      <c r="N53" s="45">
        <v>1156.179048947682</v>
      </c>
      <c r="O53" s="45">
        <v>1099.1592020923572</v>
      </c>
      <c r="P53" s="45">
        <v>959.631470493533</v>
      </c>
      <c r="Q53" s="45">
        <v>930.5918275217587</v>
      </c>
      <c r="R53" s="45">
        <v>897.7934981647154</v>
      </c>
    </row>
    <row r="54" spans="1:18" ht="12.75">
      <c r="A54" s="94" t="s">
        <v>171</v>
      </c>
      <c r="B54" s="46">
        <v>0</v>
      </c>
      <c r="C54" s="46">
        <v>0</v>
      </c>
      <c r="D54" s="46">
        <v>0</v>
      </c>
      <c r="E54" s="46">
        <v>24</v>
      </c>
      <c r="F54" s="46">
        <v>43</v>
      </c>
      <c r="G54" s="45">
        <v>67.93556</v>
      </c>
      <c r="H54" s="45">
        <v>83.67220400000001</v>
      </c>
      <c r="I54" s="45">
        <v>84.6038655</v>
      </c>
      <c r="J54" s="45">
        <v>85.892767104375</v>
      </c>
      <c r="K54" s="45">
        <v>85.05757493289288</v>
      </c>
      <c r="L54" s="45">
        <v>87.61999278630466</v>
      </c>
      <c r="M54" s="45">
        <v>91.14011539906866</v>
      </c>
      <c r="N54" s="45">
        <v>99.71014878495168</v>
      </c>
      <c r="O54" s="45">
        <v>100.44725601189921</v>
      </c>
      <c r="P54" s="45">
        <v>102.75162174212674</v>
      </c>
      <c r="Q54" s="45">
        <v>103.47462320147207</v>
      </c>
      <c r="R54" s="45">
        <v>101.6763634697602</v>
      </c>
    </row>
    <row r="55" spans="1:18" ht="12.75">
      <c r="A55" s="94" t="s">
        <v>182</v>
      </c>
      <c r="B55" s="46">
        <v>13</v>
      </c>
      <c r="C55" s="46">
        <v>39</v>
      </c>
      <c r="D55" s="46">
        <v>0</v>
      </c>
      <c r="E55" s="46">
        <v>15</v>
      </c>
      <c r="F55" s="45">
        <v>13</v>
      </c>
      <c r="G55" s="45">
        <v>12.75867</v>
      </c>
      <c r="H55" s="45">
        <v>9.0584583912</v>
      </c>
      <c r="I55" s="45">
        <v>13.838158993355098</v>
      </c>
      <c r="J55" s="45">
        <v>11.617584769196577</v>
      </c>
      <c r="K55" s="45">
        <v>11.413618759471841</v>
      </c>
      <c r="L55" s="45">
        <v>10.994512097536639</v>
      </c>
      <c r="M55" s="45">
        <v>9.942397993765251</v>
      </c>
      <c r="N55" s="45">
        <v>9.209577000262406</v>
      </c>
      <c r="O55" s="45">
        <v>8.782602055402482</v>
      </c>
      <c r="P55" s="45">
        <v>8.672112980462678</v>
      </c>
      <c r="Q55" s="45">
        <v>8.60893052872201</v>
      </c>
      <c r="R55" s="45">
        <v>8.667794906205657</v>
      </c>
    </row>
    <row r="57" spans="10:18" ht="15.75">
      <c r="J57" s="58"/>
      <c r="K57" s="58"/>
      <c r="R57" s="44" t="s">
        <v>255</v>
      </c>
    </row>
    <row r="58" spans="1:18" ht="12.75">
      <c r="A58" s="2"/>
      <c r="B58" s="5" t="s">
        <v>0</v>
      </c>
      <c r="C58" s="5" t="s">
        <v>1</v>
      </c>
      <c r="D58" s="5" t="s">
        <v>2</v>
      </c>
      <c r="E58" s="5" t="s">
        <v>3</v>
      </c>
      <c r="F58" s="5" t="s">
        <v>8</v>
      </c>
      <c r="G58" s="36" t="s">
        <v>4</v>
      </c>
      <c r="H58" s="36" t="s">
        <v>5</v>
      </c>
      <c r="I58" s="36" t="s">
        <v>6</v>
      </c>
      <c r="J58" s="36" t="s">
        <v>7</v>
      </c>
      <c r="K58" s="36" t="s">
        <v>41</v>
      </c>
      <c r="L58" s="34" t="s">
        <v>123</v>
      </c>
      <c r="M58" s="34" t="s">
        <v>127</v>
      </c>
      <c r="N58" s="34" t="s">
        <v>128</v>
      </c>
      <c r="O58" s="34" t="s">
        <v>129</v>
      </c>
      <c r="P58" s="34" t="s">
        <v>130</v>
      </c>
      <c r="Q58" s="34" t="s">
        <v>131</v>
      </c>
      <c r="R58" s="34" t="s">
        <v>132</v>
      </c>
    </row>
    <row r="59" spans="1:18" ht="12.75">
      <c r="A59" s="4"/>
      <c r="B59" s="100" t="s">
        <v>9</v>
      </c>
      <c r="C59" s="101"/>
      <c r="D59" s="101"/>
      <c r="E59" s="101"/>
      <c r="F59" s="102"/>
      <c r="G59" s="108" t="s">
        <v>10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28" ht="12.75">
      <c r="A60" s="120" t="s">
        <v>118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4.25">
      <c r="A61" s="2" t="s">
        <v>133</v>
      </c>
      <c r="B61" s="47">
        <v>18002.2</v>
      </c>
      <c r="C61" s="47">
        <f>17955.1</f>
        <v>17955.1</v>
      </c>
      <c r="D61" s="47">
        <v>18146.5</v>
      </c>
      <c r="E61" s="47">
        <v>18871.6</v>
      </c>
      <c r="F61" s="40">
        <v>19041.1</v>
      </c>
      <c r="G61" s="40">
        <f>F61*0.98</f>
        <v>18660.278</v>
      </c>
      <c r="H61" s="40">
        <f>G61*0.98</f>
        <v>18287.07244</v>
      </c>
      <c r="I61" s="40">
        <f>H61</f>
        <v>18287.07244</v>
      </c>
      <c r="J61" s="40">
        <f>I61</f>
        <v>18287.07244</v>
      </c>
      <c r="K61" s="40">
        <f>J61</f>
        <v>18287.07244</v>
      </c>
      <c r="L61" s="40">
        <f>K61</f>
        <v>18287.07244</v>
      </c>
      <c r="M61" s="70" t="s">
        <v>100</v>
      </c>
      <c r="N61" s="70" t="s">
        <v>100</v>
      </c>
      <c r="O61" s="70" t="s">
        <v>100</v>
      </c>
      <c r="P61" s="70" t="s">
        <v>100</v>
      </c>
      <c r="Q61" s="70" t="s">
        <v>100</v>
      </c>
      <c r="R61" s="70" t="s">
        <v>100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" customFormat="1" ht="12.75">
      <c r="A62" s="4" t="s">
        <v>117</v>
      </c>
      <c r="B62" s="59">
        <f>(B16+'Nástavbové studium '!B12)/'SOŠ obě formy'!B61</f>
        <v>10.875948495183922</v>
      </c>
      <c r="C62" s="59">
        <f>(C16+'Nástavbové studium '!C12)/'SOŠ obě formy'!C61</f>
        <v>10.870616148058213</v>
      </c>
      <c r="D62" s="59">
        <f>(D16+'Nástavbové studium '!D12)/'SOŠ obě formy'!D61</f>
        <v>10.906235362191056</v>
      </c>
      <c r="E62" s="59">
        <f>(E16+'Nástavbové studium '!E12)/'SOŠ obě formy'!E61</f>
        <v>10.830772165582145</v>
      </c>
      <c r="F62" s="59">
        <f>(F16+'Nástavbové studium '!F12)/'SOŠ obě formy'!F61</f>
        <v>10.952623535404992</v>
      </c>
      <c r="G62" s="43">
        <f>(G16+'Nástavbové studium '!G12)/'SOŠ obě formy'!G61</f>
        <v>11.542476268895888</v>
      </c>
      <c r="H62" s="43">
        <f>(H16+'Nástavbové studium '!H12)/'SOŠ obě formy'!H61</f>
        <v>12.05207052219092</v>
      </c>
      <c r="I62" s="43">
        <f>(I16+'Nástavbové studium '!I12)/'SOŠ obě formy'!I61</f>
        <v>11.824024087185972</v>
      </c>
      <c r="J62" s="43">
        <f>(J16+'Nástavbové studium '!J12)/'SOŠ obě formy'!J61</f>
        <v>11.608130835891364</v>
      </c>
      <c r="K62" s="43">
        <f>(K16+'Nástavbové studium '!K12)/'SOŠ obě formy'!K61</f>
        <v>11.29447162937122</v>
      </c>
      <c r="L62" s="43">
        <f>(L16+'Nástavbové studium '!L12)/'SOŠ obě formy'!L61</f>
        <v>10.638422008568364</v>
      </c>
      <c r="M62" s="71" t="s">
        <v>100</v>
      </c>
      <c r="N62" s="71" t="s">
        <v>100</v>
      </c>
      <c r="O62" s="71" t="s">
        <v>100</v>
      </c>
      <c r="P62" s="71" t="s">
        <v>100</v>
      </c>
      <c r="Q62" s="71" t="s">
        <v>100</v>
      </c>
      <c r="R62" s="71" t="s">
        <v>100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14.25" customHeight="1">
      <c r="A63" s="120" t="s">
        <v>42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4.25">
      <c r="A64" s="26" t="s">
        <v>135</v>
      </c>
      <c r="B64" s="34" t="s">
        <v>100</v>
      </c>
      <c r="C64" s="34" t="s">
        <v>100</v>
      </c>
      <c r="D64" s="34" t="s">
        <v>100</v>
      </c>
      <c r="E64" s="47">
        <v>290888</v>
      </c>
      <c r="F64" s="40">
        <f>E64</f>
        <v>290888</v>
      </c>
      <c r="G64" s="40">
        <f>F64</f>
        <v>290888</v>
      </c>
      <c r="H64" s="40">
        <f>G64</f>
        <v>290888</v>
      </c>
      <c r="I64" s="40">
        <f>H64</f>
        <v>290888</v>
      </c>
      <c r="J64" s="40">
        <f>I64*0.98</f>
        <v>285070.24</v>
      </c>
      <c r="K64" s="40">
        <f>J64*0.98</f>
        <v>279368.8352</v>
      </c>
      <c r="L64" s="40">
        <f>K64*0.95</f>
        <v>265400.39343999996</v>
      </c>
      <c r="M64" s="40">
        <f>L64*0.95</f>
        <v>252130.37376799993</v>
      </c>
      <c r="N64" s="40">
        <f>M64*0.93</f>
        <v>234481.24760423994</v>
      </c>
      <c r="O64" s="40">
        <f>N64*0.95</f>
        <v>222757.18522402793</v>
      </c>
      <c r="P64" s="40">
        <f>O64*0.98</f>
        <v>218302.04151954738</v>
      </c>
      <c r="Q64" s="40">
        <f>P64</f>
        <v>218302.04151954738</v>
      </c>
      <c r="R64" s="40">
        <f>Q64</f>
        <v>218302.04151954738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2.75" customHeight="1">
      <c r="A65" s="9" t="s">
        <v>108</v>
      </c>
      <c r="B65" s="34" t="s">
        <v>100</v>
      </c>
      <c r="C65" s="34" t="s">
        <v>100</v>
      </c>
      <c r="D65" s="34" t="s">
        <v>100</v>
      </c>
      <c r="E65" s="42">
        <f>(E16+E44+'Nástavbové studium '!E12+'Nástavbové studium '!E27)/'SOŠ obě formy'!E64</f>
        <v>0.7596050713676742</v>
      </c>
      <c r="F65" s="39">
        <f>(F16+F44+'Nástavbové studium '!F12+'Nástavbové studium '!F27)/'SOŠ obě formy'!F64</f>
        <v>0.7775776243777673</v>
      </c>
      <c r="G65" s="39">
        <f>(G16+G44+'Nástavbové studium '!G12+'Nástavbové studium '!G27)/'SOŠ obě formy'!G64</f>
        <v>0.8213051965066641</v>
      </c>
      <c r="H65" s="39">
        <f>(H16+H44+'Nástavbové studium '!H12+'Nástavbové studium '!H27)/'SOŠ obě formy'!H64</f>
        <v>0.85754005388599</v>
      </c>
      <c r="I65" s="39">
        <f>(I16+I44+'Nástavbové studium '!I12+'Nástavbové studium '!I27)/'SOŠ obě formy'!I64</f>
        <v>0.8417552119994592</v>
      </c>
      <c r="J65" s="39">
        <f>(J16+J44+'Nástavbové studium '!J12+'Nástavbové studium '!J27)/'SOŠ obě formy'!J64</f>
        <v>0.8433032807365397</v>
      </c>
      <c r="K65" s="39">
        <f>(K16+K44+'Nástavbové studium '!K12+'Nástavbové studium '!K27)/'SOŠ obě formy'!K64</f>
        <v>0.8382398478979974</v>
      </c>
      <c r="L65" s="42">
        <f>(L16+L44+'Nástavbové studium '!L12+'Nástavbové studium '!L27)/'SOŠ obě formy'!L64</f>
        <v>0.8329809746439041</v>
      </c>
      <c r="M65" s="42">
        <f>(M16+M44+'Nástavbové studium '!M12+'Nástavbové studium '!M27)/'SOŠ obě formy'!M64</f>
        <v>0.8348646792094011</v>
      </c>
      <c r="N65" s="42">
        <f>(N16+N44+'Nástavbové studium '!N12+'Nástavbové studium '!N27)/'SOŠ obě formy'!N64</f>
        <v>0.8462810266078793</v>
      </c>
      <c r="O65" s="42">
        <f>(O16+O44+'Nástavbové studium '!O12+'Nástavbové studium '!O27)/'SOŠ obě formy'!O64</f>
        <v>0.8456591855203915</v>
      </c>
      <c r="P65" s="42">
        <f>(P16+P44+'Nástavbové studium '!P12+'Nástavbové studium '!P27)/'SOŠ obě formy'!P64</f>
        <v>0.840056877438042</v>
      </c>
      <c r="Q65" s="42">
        <f>(Q16+Q44+'Nástavbové studium '!Q12+'Nástavbové studium '!Q27)/'SOŠ obě formy'!Q64</f>
        <v>0.8311202550035323</v>
      </c>
      <c r="R65" s="42">
        <f>(R16+R44+'Nástavbové studium '!R12+'Nástavbové studium '!R27)/'SOŠ obě formy'!R64</f>
        <v>0.8352183627971562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2.75">
      <c r="A66" s="28" t="s">
        <v>99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2.75">
      <c r="A67" s="116" t="s">
        <v>259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12" ht="12.75">
      <c r="A68" s="30" t="s">
        <v>106</v>
      </c>
      <c r="L68" s="63"/>
    </row>
    <row r="69" ht="12.75">
      <c r="L69" s="68"/>
    </row>
    <row r="70" ht="12.75">
      <c r="L70" s="63"/>
    </row>
  </sheetData>
  <mergeCells count="13">
    <mergeCell ref="A34:R34"/>
    <mergeCell ref="A43:R43"/>
    <mergeCell ref="A67:K67"/>
    <mergeCell ref="G59:R59"/>
    <mergeCell ref="A60:R60"/>
    <mergeCell ref="A63:R63"/>
    <mergeCell ref="B59:F59"/>
    <mergeCell ref="G4:R4"/>
    <mergeCell ref="A5:R5"/>
    <mergeCell ref="A15:R15"/>
    <mergeCell ref="G33:R33"/>
    <mergeCell ref="B33:F33"/>
    <mergeCell ref="B4:F4"/>
  </mergeCells>
  <printOptions/>
  <pageMargins left="0.75" right="0.75" top="1" bottom="1" header="0.4921259845" footer="0.4921259845"/>
  <pageSetup fitToHeight="2" horizontalDpi="600" verticalDpi="600" orientation="landscape" paperSize="9" scale="66" r:id="rId1"/>
  <rowBreaks count="2" manualBreakCount="2">
    <brk id="29" max="17" man="1"/>
    <brk id="5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2.421875" style="0" bestFit="1" customWidth="1"/>
    <col min="12" max="12" width="9.57421875" style="0" bestFit="1" customWidth="1"/>
  </cols>
  <sheetData>
    <row r="1" spans="5:18" ht="15.75">
      <c r="E1" s="68"/>
      <c r="F1" s="68"/>
      <c r="G1" s="68"/>
      <c r="H1" s="68"/>
      <c r="I1" s="68"/>
      <c r="J1" s="68"/>
      <c r="K1" s="68"/>
      <c r="L1" s="68"/>
      <c r="R1" s="44" t="s">
        <v>256</v>
      </c>
    </row>
    <row r="2" spans="1:18" ht="15.75">
      <c r="A2" s="10" t="s">
        <v>261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4.2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2.75">
      <c r="A6" s="90" t="s">
        <v>62</v>
      </c>
      <c r="B6" s="47">
        <v>57920</v>
      </c>
      <c r="C6" s="47">
        <v>55598</v>
      </c>
      <c r="D6" s="47">
        <v>54807</v>
      </c>
      <c r="E6" s="47">
        <v>53608</v>
      </c>
      <c r="F6" s="47">
        <v>51788</v>
      </c>
      <c r="G6" s="47">
        <v>49311.789199999985</v>
      </c>
      <c r="H6" s="47">
        <v>49035.13987439999</v>
      </c>
      <c r="I6" s="47">
        <v>46883.065040899775</v>
      </c>
      <c r="J6" s="47">
        <v>45106.854185004944</v>
      </c>
      <c r="K6" s="47">
        <v>41457.47304092582</v>
      </c>
      <c r="L6" s="47">
        <v>33161.756485886195</v>
      </c>
      <c r="M6" s="47">
        <v>29993.768636471865</v>
      </c>
      <c r="N6" s="47">
        <v>28936.65049583898</v>
      </c>
      <c r="O6" s="47">
        <v>29221.337732070497</v>
      </c>
      <c r="P6" s="47">
        <v>28974.258948026647</v>
      </c>
      <c r="Q6" s="47">
        <v>29384.772896966562</v>
      </c>
      <c r="R6" s="47">
        <v>29917.19652795926</v>
      </c>
    </row>
    <row r="7" spans="1:18" ht="12.75">
      <c r="A7" s="88" t="s">
        <v>45</v>
      </c>
      <c r="B7" s="42">
        <f>B6/'SŠ celkem obě formy'!B6</f>
        <v>0.4328493173206986</v>
      </c>
      <c r="C7" s="42">
        <f>C6/'SŠ celkem obě formy'!C6</f>
        <v>0.4184800198709891</v>
      </c>
      <c r="D7" s="42">
        <f>D6/'SŠ celkem obě formy'!D6</f>
        <v>0.42303387698078837</v>
      </c>
      <c r="E7" s="42">
        <f>E6/'SŠ celkem obě formy'!E6</f>
        <v>0.40681773339201965</v>
      </c>
      <c r="F7" s="42">
        <f>F6/'SŠ celkem obě formy'!F6</f>
        <v>0.406183577910415</v>
      </c>
      <c r="G7" s="42">
        <f>G6/'SŠ celkem obě formy'!G6</f>
        <v>0.38048632891467715</v>
      </c>
      <c r="H7" s="42">
        <f>H6/'SŠ celkem obě formy'!H6</f>
        <v>0.38167661589906043</v>
      </c>
      <c r="I7" s="42">
        <f>I6/'SŠ celkem obě formy'!I6</f>
        <v>0.3865560588445283</v>
      </c>
      <c r="J7" s="42">
        <f>J6/'SŠ celkem obě formy'!J6</f>
        <v>0.3740389586961619</v>
      </c>
      <c r="K7" s="42">
        <f>K6/'SŠ celkem obě formy'!K6</f>
        <v>0.38888498809565897</v>
      </c>
      <c r="L7" s="42">
        <f>L6/'SŠ celkem obě formy'!L6</f>
        <v>0.3468621566433366</v>
      </c>
      <c r="M7" s="42">
        <f>M6/'SŠ celkem obě formy'!M6</f>
        <v>0.33302727656413067</v>
      </c>
      <c r="N7" s="42">
        <f>N6/'SŠ celkem obě formy'!N6</f>
        <v>0.32192253046423824</v>
      </c>
      <c r="O7" s="42">
        <f>O6/'SŠ celkem obě formy'!O6</f>
        <v>0.32629852080387806</v>
      </c>
      <c r="P7" s="42">
        <f>P6/'SŠ celkem obě formy'!P6</f>
        <v>0.3279931507168676</v>
      </c>
      <c r="Q7" s="42">
        <f>Q6/'SŠ celkem obě formy'!Q6</f>
        <v>0.32868505829875017</v>
      </c>
      <c r="R7" s="42">
        <f>R6/'SŠ celkem obě formy'!R6</f>
        <v>0.32780221032979706</v>
      </c>
    </row>
    <row r="8" spans="1:18" ht="24">
      <c r="A8" s="89" t="s">
        <v>179</v>
      </c>
      <c r="B8" s="47">
        <v>7595</v>
      </c>
      <c r="C8" s="47">
        <v>7603</v>
      </c>
      <c r="D8" s="47">
        <v>8801</v>
      </c>
      <c r="E8" s="47">
        <v>8582</v>
      </c>
      <c r="F8" s="47">
        <v>9101</v>
      </c>
      <c r="G8" s="47">
        <v>9400.68</v>
      </c>
      <c r="H8" s="47">
        <v>9707.79276</v>
      </c>
      <c r="I8" s="47">
        <v>10200.84095755</v>
      </c>
      <c r="J8" s="47">
        <v>10145.491269681726</v>
      </c>
      <c r="K8" s="47">
        <v>9650.249776751822</v>
      </c>
      <c r="L8" s="47">
        <v>8425.243009625561</v>
      </c>
      <c r="M8" s="47">
        <v>8006.87897396473</v>
      </c>
      <c r="N8" s="47">
        <v>7724.67979066711</v>
      </c>
      <c r="O8" s="47">
        <v>7738.701729891554</v>
      </c>
      <c r="P8" s="47">
        <v>7673.267729879941</v>
      </c>
      <c r="Q8" s="47">
        <v>7781.984347713606</v>
      </c>
      <c r="R8" s="47">
        <v>7922.986368633282</v>
      </c>
    </row>
    <row r="9" spans="1:18" ht="25.5">
      <c r="A9" s="88" t="s">
        <v>184</v>
      </c>
      <c r="B9" s="47">
        <v>50325</v>
      </c>
      <c r="C9" s="47">
        <v>47995</v>
      </c>
      <c r="D9" s="47">
        <v>46006</v>
      </c>
      <c r="E9" s="47">
        <v>45026</v>
      </c>
      <c r="F9" s="47">
        <v>42687</v>
      </c>
      <c r="G9" s="47">
        <v>39911.109199999984</v>
      </c>
      <c r="H9" s="47">
        <v>39327.34711439999</v>
      </c>
      <c r="I9" s="47">
        <v>36682.22408334978</v>
      </c>
      <c r="J9" s="47">
        <v>34961.36291532322</v>
      </c>
      <c r="K9" s="47">
        <v>31807.223264173994</v>
      </c>
      <c r="L9" s="47">
        <v>24736.513476260632</v>
      </c>
      <c r="M9" s="47">
        <v>21986.889662507136</v>
      </c>
      <c r="N9" s="47">
        <v>21211.970705171872</v>
      </c>
      <c r="O9" s="47">
        <v>21482.63600217894</v>
      </c>
      <c r="P9" s="47">
        <v>21300.991218146704</v>
      </c>
      <c r="Q9" s="47">
        <v>21602.788549252957</v>
      </c>
      <c r="R9" s="47">
        <v>21994.210159325976</v>
      </c>
    </row>
    <row r="10" spans="1:18" ht="24">
      <c r="A10" s="89" t="s">
        <v>185</v>
      </c>
      <c r="B10" s="42">
        <f>B6/'SŠ celkem obě formy'!B9</f>
        <v>0.3844953830017459</v>
      </c>
      <c r="C10" s="42">
        <f>C6/'SŠ celkem obě formy'!C9</f>
        <v>0.36777974757230175</v>
      </c>
      <c r="D10" s="42">
        <f>D6/'SŠ celkem obě formy'!D9</f>
        <v>0.3595056772339965</v>
      </c>
      <c r="E10" s="42">
        <f>E6/'SŠ celkem obě formy'!E9</f>
        <v>0.3501022067515233</v>
      </c>
      <c r="F10" s="42">
        <f>F6/'SŠ celkem obě formy'!F9</f>
        <v>0.3430214073760068</v>
      </c>
      <c r="G10" s="42">
        <f>G6/'SŠ celkem obě formy'!G9</f>
        <v>0.33112513321748527</v>
      </c>
      <c r="H10" s="42">
        <f>H6/'SŠ celkem obě formy'!H9</f>
        <v>0.3241303592781838</v>
      </c>
      <c r="I10" s="42">
        <f>I6/'SŠ celkem obě formy'!I9</f>
        <v>0.31882805491139654</v>
      </c>
      <c r="J10" s="42">
        <f>J6/'SŠ celkem obě formy'!J9</f>
        <v>0.308142971339454</v>
      </c>
      <c r="K10" s="42">
        <f>K6/'SŠ celkem obě formy'!K9</f>
        <v>0.29622903984088456</v>
      </c>
      <c r="L10" s="42">
        <f>L6/'SŠ celkem obě formy'!L9</f>
        <v>0.26510450052623763</v>
      </c>
      <c r="M10" s="42">
        <f>M6/'SŠ celkem obě formy'!M9</f>
        <v>0.25115784039441963</v>
      </c>
      <c r="N10" s="42">
        <f>N6/'SŠ celkem obě formy'!N9</f>
        <v>0.2507430919855299</v>
      </c>
      <c r="O10" s="42">
        <f>O6/'SŠ celkem obě formy'!O9</f>
        <v>0.2563713367798795</v>
      </c>
      <c r="P10" s="42">
        <f>P6/'SŠ celkem obě formy'!P9</f>
        <v>0.2573732987116762</v>
      </c>
      <c r="Q10" s="42">
        <f>Q6/'SŠ celkem obě formy'!Q9</f>
        <v>0.25838053430609165</v>
      </c>
      <c r="R10" s="42">
        <f>R6/'SŠ celkem obě formy'!R9</f>
        <v>0.2591582185698694</v>
      </c>
    </row>
    <row r="11" spans="1:18" ht="25.5">
      <c r="A11" s="88" t="s">
        <v>186</v>
      </c>
      <c r="B11" s="42">
        <f>B8/'SŠ celkem obě formy'!B9</f>
        <v>0.05041855030901692</v>
      </c>
      <c r="C11" s="42">
        <f>C8/'SŠ celkem obě formy'!C9</f>
        <v>0.05029370518349959</v>
      </c>
      <c r="D11" s="42">
        <f>D8/'SŠ celkem obě formy'!D9</f>
        <v>0.05773002472925727</v>
      </c>
      <c r="E11" s="42">
        <f>E8/'SŠ celkem obě formy'!E9</f>
        <v>0.056047178375271844</v>
      </c>
      <c r="F11" s="42">
        <f>F8/'SŠ celkem obě formy'!F9</f>
        <v>0.0602811042814752</v>
      </c>
      <c r="G11" s="42">
        <f>G8/'SŠ celkem obě formy'!G9</f>
        <v>0.0631248930090525</v>
      </c>
      <c r="H11" s="42">
        <f>H8/'SŠ celkem obě formy'!H9</f>
        <v>0.06417011072379356</v>
      </c>
      <c r="I11" s="42">
        <f>I8/'SŠ celkem obě formy'!I9</f>
        <v>0.06937076912780607</v>
      </c>
      <c r="J11" s="42">
        <f>J8/'SŠ celkem obě formy'!J9</f>
        <v>0.06930791078260326</v>
      </c>
      <c r="K11" s="42">
        <f>K8/'SŠ celkem obě formy'!K9</f>
        <v>0.06895461821249642</v>
      </c>
      <c r="L11" s="42">
        <f>L8/'SŠ celkem obě formy'!L9</f>
        <v>0.0673537857028043</v>
      </c>
      <c r="M11" s="42">
        <f>M8/'SŠ celkem obě formy'!M9</f>
        <v>0.06704694084207681</v>
      </c>
      <c r="N11" s="42">
        <f>N8/'SŠ celkem obě formy'!N9</f>
        <v>0.06693622316752001</v>
      </c>
      <c r="O11" s="42">
        <f>O8/'SŠ celkem obě formy'!O9</f>
        <v>0.06789495147772236</v>
      </c>
      <c r="P11" s="42">
        <f>P8/'SŠ celkem obě formy'!P9</f>
        <v>0.06816030156559223</v>
      </c>
      <c r="Q11" s="42">
        <f>Q8/'SŠ celkem obě formy'!Q9</f>
        <v>0.06842704828021498</v>
      </c>
      <c r="R11" s="42">
        <f>R8/'SŠ celkem obě formy'!R9</f>
        <v>0.06863300279922392</v>
      </c>
    </row>
    <row r="12" spans="1:18" ht="12.75">
      <c r="A12" s="48" t="s">
        <v>187</v>
      </c>
      <c r="B12" s="42">
        <f>B9/'SŠ celkem obě formy'!B9</f>
        <v>0.334076832692729</v>
      </c>
      <c r="C12" s="42">
        <f>C9/'SŠ celkem obě formy'!C9</f>
        <v>0.3174860423888022</v>
      </c>
      <c r="D12" s="42">
        <f>D9/'SŠ celkem obě formy'!D9</f>
        <v>0.3017756525047392</v>
      </c>
      <c r="E12" s="42">
        <f>E9/'SŠ celkem obě formy'!E9</f>
        <v>0.29405502837625147</v>
      </c>
      <c r="F12" s="42">
        <f>F9/'SŠ celkem obě formy'!F9</f>
        <v>0.2827403030945316</v>
      </c>
      <c r="G12" s="42">
        <f>G9/'SŠ celkem obě formy'!G9</f>
        <v>0.26800024020843277</v>
      </c>
      <c r="H12" s="42">
        <f>H9/'SŠ celkem obě formy'!H9</f>
        <v>0.25996024855439026</v>
      </c>
      <c r="I12" s="42">
        <f>I9/'SŠ celkem obě formy'!I9</f>
        <v>0.24945728578359047</v>
      </c>
      <c r="J12" s="42">
        <f>J9/'SŠ celkem obě formy'!J9</f>
        <v>0.23883506055685075</v>
      </c>
      <c r="K12" s="42">
        <f>K9/'SŠ celkem obě formy'!K9</f>
        <v>0.22727442162838812</v>
      </c>
      <c r="L12" s="42">
        <f>L9/'SŠ celkem obě formy'!L9</f>
        <v>0.19775071482343332</v>
      </c>
      <c r="M12" s="42">
        <f>M9/'SŠ celkem obě formy'!M9</f>
        <v>0.1841108995523428</v>
      </c>
      <c r="N12" s="42">
        <f>N9/'SŠ celkem obě formy'!N9</f>
        <v>0.18380686881800987</v>
      </c>
      <c r="O12" s="42">
        <f>O9/'SŠ celkem obě formy'!O9</f>
        <v>0.18847638530215713</v>
      </c>
      <c r="P12" s="42">
        <f>P9/'SŠ celkem obě formy'!P9</f>
        <v>0.18921299714608394</v>
      </c>
      <c r="Q12" s="42">
        <f>Q9/'SŠ celkem obě formy'!Q9</f>
        <v>0.18995348602587667</v>
      </c>
      <c r="R12" s="42">
        <f>R9/'SŠ celkem obě formy'!R9</f>
        <v>0.1905252157706455</v>
      </c>
    </row>
    <row r="13" spans="1:18" ht="14.25">
      <c r="A13" s="103" t="s">
        <v>38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12.75">
      <c r="A14" s="88" t="s">
        <v>63</v>
      </c>
      <c r="B14" s="47">
        <v>167740</v>
      </c>
      <c r="C14" s="47">
        <v>168813</v>
      </c>
      <c r="D14" s="47">
        <v>164687</v>
      </c>
      <c r="E14" s="47">
        <v>160535</v>
      </c>
      <c r="F14" s="47">
        <v>156952</v>
      </c>
      <c r="G14" s="47">
        <v>153318.559624</v>
      </c>
      <c r="H14" s="47">
        <v>149679.60978988</v>
      </c>
      <c r="I14" s="47">
        <v>145292.83292037013</v>
      </c>
      <c r="J14" s="47">
        <v>141518.25563433726</v>
      </c>
      <c r="K14" s="47">
        <v>134569.96250458225</v>
      </c>
      <c r="L14" s="47">
        <v>121468.65754294286</v>
      </c>
      <c r="M14" s="47">
        <v>107217.63453788139</v>
      </c>
      <c r="N14" s="47">
        <v>95473.52138947754</v>
      </c>
      <c r="O14" s="47">
        <v>90905.35526701837</v>
      </c>
      <c r="P14" s="47">
        <v>89624.75945822628</v>
      </c>
      <c r="Q14" s="47">
        <v>89819.9771104124</v>
      </c>
      <c r="R14" s="47">
        <v>90552.5722889019</v>
      </c>
    </row>
    <row r="15" spans="1:18" ht="12.75" customHeight="1">
      <c r="A15" s="88" t="s">
        <v>176</v>
      </c>
      <c r="B15" s="47">
        <v>27426</v>
      </c>
      <c r="C15" s="47">
        <v>29366</v>
      </c>
      <c r="D15" s="47">
        <v>29582</v>
      </c>
      <c r="E15" s="47">
        <v>30272</v>
      </c>
      <c r="F15" s="47">
        <v>32071</v>
      </c>
      <c r="G15" s="47">
        <v>34052.0236</v>
      </c>
      <c r="H15" s="47">
        <v>34982.4661992</v>
      </c>
      <c r="I15" s="47">
        <v>36444.957427629</v>
      </c>
      <c r="J15" s="47">
        <v>37414.473641508375</v>
      </c>
      <c r="K15" s="47">
        <v>37582.87074464669</v>
      </c>
      <c r="L15" s="47">
        <v>36245.521133639384</v>
      </c>
      <c r="M15" s="47">
        <v>34139.245905593816</v>
      </c>
      <c r="N15" s="47">
        <v>31882.830772225418</v>
      </c>
      <c r="O15" s="47">
        <v>30153.387630612393</v>
      </c>
      <c r="P15" s="47">
        <v>29468.73505406143</v>
      </c>
      <c r="Q15" s="47">
        <v>29279.135915673345</v>
      </c>
      <c r="R15" s="47">
        <v>29479.42161535587</v>
      </c>
    </row>
    <row r="16" spans="1:18" ht="12.75">
      <c r="A16" s="48" t="s">
        <v>188</v>
      </c>
      <c r="B16" s="47">
        <v>140314</v>
      </c>
      <c r="C16" s="47">
        <v>139447</v>
      </c>
      <c r="D16" s="47">
        <v>135105</v>
      </c>
      <c r="E16" s="47">
        <v>130263</v>
      </c>
      <c r="F16" s="47">
        <v>124881</v>
      </c>
      <c r="G16" s="47">
        <v>119266.53602399999</v>
      </c>
      <c r="H16" s="47">
        <v>114697.14359068</v>
      </c>
      <c r="I16" s="47">
        <v>108847.87549274114</v>
      </c>
      <c r="J16" s="47">
        <v>104103.78199282888</v>
      </c>
      <c r="K16" s="47">
        <v>96987.09175993556</v>
      </c>
      <c r="L16" s="47">
        <v>85223.13640930348</v>
      </c>
      <c r="M16" s="47">
        <v>73078.38863228758</v>
      </c>
      <c r="N16" s="47">
        <v>63590.69061725213</v>
      </c>
      <c r="O16" s="47">
        <v>60751.96763640598</v>
      </c>
      <c r="P16" s="47">
        <v>60156.02440416485</v>
      </c>
      <c r="Q16" s="47">
        <v>60540.84119473905</v>
      </c>
      <c r="R16" s="47">
        <v>61073.15067354603</v>
      </c>
    </row>
    <row r="17" spans="1:18" ht="12.75">
      <c r="A17" s="88" t="s">
        <v>223</v>
      </c>
      <c r="B17" s="42">
        <f>B14/'SŠ celkem obě formy'!B7</f>
        <v>0.3078888487115621</v>
      </c>
      <c r="C17" s="42">
        <f>C14/'SŠ celkem obě formy'!C7</f>
        <v>0.31297426874781</v>
      </c>
      <c r="D17" s="42">
        <f>D14/'SŠ celkem obě formy'!D7</f>
        <v>0.31052336839802924</v>
      </c>
      <c r="E17" s="42">
        <f>E14/'SŠ celkem obě formy'!E7</f>
        <v>0.30395548259689903</v>
      </c>
      <c r="F17" s="42">
        <f>F14/'SŠ celkem obě formy'!F7</f>
        <v>0.3009793449683683</v>
      </c>
      <c r="G17" s="42">
        <f>G14/'SŠ celkem obě formy'!G7</f>
        <v>0.2951231833719276</v>
      </c>
      <c r="H17" s="42">
        <f>H14/'SŠ celkem obě formy'!H7</f>
        <v>0.28877057995400646</v>
      </c>
      <c r="I17" s="42">
        <f>I14/'SŠ celkem obě formy'!I7</f>
        <v>0.2860934268523054</v>
      </c>
      <c r="J17" s="42">
        <f>J14/'SŠ celkem obě formy'!J7</f>
        <v>0.28249976172140384</v>
      </c>
      <c r="K17" s="42">
        <f>K14/'SŠ celkem obě formy'!K7</f>
        <v>0.2815489117454327</v>
      </c>
      <c r="L17" s="42">
        <f>L14/'SŠ celkem obě formy'!L7</f>
        <v>0.27289336561632044</v>
      </c>
      <c r="M17" s="42">
        <f>M14/'SŠ celkem obě formy'!M7</f>
        <v>0.2590367315953057</v>
      </c>
      <c r="N17" s="42">
        <f>N14/'SŠ celkem obě formy'!N7</f>
        <v>0.24912721638453347</v>
      </c>
      <c r="O17" s="42">
        <f>O14/'SŠ celkem obě formy'!O7</f>
        <v>0.24824031542144673</v>
      </c>
      <c r="P17" s="42">
        <f>P14/'SŠ celkem obě formy'!P7</f>
        <v>0.2496935675928954</v>
      </c>
      <c r="Q17" s="42">
        <f>Q14/'SŠ celkem obě formy'!Q7</f>
        <v>0.25069911384570753</v>
      </c>
      <c r="R17" s="42">
        <f>R14/'SŠ celkem obě formy'!R7</f>
        <v>0.25177060828859765</v>
      </c>
    </row>
    <row r="18" spans="1:18" ht="12.75">
      <c r="A18" s="90" t="s">
        <v>81</v>
      </c>
      <c r="B18" s="42">
        <f>B14/'SŠ celkem obě formy'!B21</f>
        <v>0.3462969309346755</v>
      </c>
      <c r="C18" s="42">
        <f>C14/'SŠ celkem obě formy'!C21</f>
        <v>0.34278421689584876</v>
      </c>
      <c r="D18" s="42">
        <f>D14/'SŠ celkem obě formy'!D21</f>
        <v>0.33048376448112765</v>
      </c>
      <c r="E18" s="42">
        <f>E14/'SŠ celkem obě formy'!E21</f>
        <v>0.3192896409619959</v>
      </c>
      <c r="F18" s="42">
        <f>F14/'SŠ celkem obě formy'!F21</f>
        <v>0.311899112504819</v>
      </c>
      <c r="G18" s="42">
        <f>G14/'SŠ celkem obě formy'!G21</f>
        <v>0.30583900989239804</v>
      </c>
      <c r="H18" s="42">
        <f>H14/'SŠ celkem obě formy'!H21</f>
        <v>0.29829672960245235</v>
      </c>
      <c r="I18" s="42">
        <f>I14/'SŠ celkem obě formy'!I21</f>
        <v>0.29142451462430613</v>
      </c>
      <c r="J18" s="42">
        <f>J14/'SŠ celkem obě formy'!J21</f>
        <v>0.284519753181226</v>
      </c>
      <c r="K18" s="42">
        <f>K14/'SŠ celkem obě formy'!K21</f>
        <v>0.2749335151045634</v>
      </c>
      <c r="L18" s="42">
        <f>L14/'SŠ celkem obě formy'!L21</f>
        <v>0.26040346061902775</v>
      </c>
      <c r="M18" s="42">
        <f>M14/'SŠ celkem obě formy'!M21</f>
        <v>0.2424805442029644</v>
      </c>
      <c r="N18" s="42">
        <f>N14/'SŠ celkem obě formy'!N21</f>
        <v>0.22909622708350938</v>
      </c>
      <c r="O18" s="42">
        <f>O14/'SŠ celkem obě formy'!O21</f>
        <v>0.227379007831725</v>
      </c>
      <c r="P18" s="42">
        <f>P14/'SŠ celkem obě formy'!P21</f>
        <v>0.22894708923511067</v>
      </c>
      <c r="Q18" s="42">
        <f>Q14/'SŠ celkem obě formy'!Q21</f>
        <v>0.23102484530113068</v>
      </c>
      <c r="R18" s="42">
        <f>R14/'SŠ celkem obě formy'!R21</f>
        <v>0.23175662195688976</v>
      </c>
    </row>
    <row r="19" spans="1:18" ht="25.5">
      <c r="A19" s="88" t="s">
        <v>167</v>
      </c>
      <c r="B19" s="42">
        <f>B15/'SŠ celkem obě formy'!B21</f>
        <v>0.05662060109582932</v>
      </c>
      <c r="C19" s="42">
        <f>C15/'SŠ celkem obě formy'!C21</f>
        <v>0.05962930173247021</v>
      </c>
      <c r="D19" s="42">
        <f>D15/'SŠ celkem obě formy'!D21</f>
        <v>0.05936334210278114</v>
      </c>
      <c r="E19" s="42">
        <f>E15/'SŠ celkem obě formy'!E21</f>
        <v>0.06020827863831277</v>
      </c>
      <c r="F19" s="42">
        <f>F15/'SŠ celkem obě formy'!F21</f>
        <v>0.06373232859181184</v>
      </c>
      <c r="G19" s="42">
        <f>G15/'SŠ celkem obě formy'!G21</f>
        <v>0.06792678726044026</v>
      </c>
      <c r="H19" s="42">
        <f>H15/'SŠ celkem obě formy'!H21</f>
        <v>0.06971661187050492</v>
      </c>
      <c r="I19" s="42">
        <f>I15/'SŠ celkem obě formy'!I21</f>
        <v>0.07310032997065487</v>
      </c>
      <c r="J19" s="42">
        <f>J15/'SŠ celkem obě formy'!J21</f>
        <v>0.07522108549297694</v>
      </c>
      <c r="K19" s="42">
        <f>K15/'SŠ celkem obě formy'!K21</f>
        <v>0.07678378271967141</v>
      </c>
      <c r="L19" s="42">
        <f>L15/'SŠ celkem obě formy'!L21</f>
        <v>0.0777028356619733</v>
      </c>
      <c r="M19" s="42">
        <f>M15/'SŠ celkem obě formy'!M21</f>
        <v>0.07720840850058533</v>
      </c>
      <c r="N19" s="42">
        <f>N15/'SŠ celkem obě formy'!N21</f>
        <v>0.0765053611970772</v>
      </c>
      <c r="O19" s="42">
        <f>O15/'SŠ celkem obě formy'!O21</f>
        <v>0.07542182022252752</v>
      </c>
      <c r="P19" s="42">
        <f>P15/'SŠ celkem obě formy'!P21</f>
        <v>0.0752780945226713</v>
      </c>
      <c r="Q19" s="42">
        <f>Q15/'SŠ celkem obě formy'!Q21</f>
        <v>0.07530850110498494</v>
      </c>
      <c r="R19" s="42">
        <f>R15/'SŠ celkem obě formy'!R21</f>
        <v>0.07544844942693174</v>
      </c>
    </row>
    <row r="20" spans="1:18" ht="12.75">
      <c r="A20" s="48" t="s">
        <v>189</v>
      </c>
      <c r="B20" s="42">
        <f>B16/'SŠ celkem obě formy'!B21</f>
        <v>0.2896763298388462</v>
      </c>
      <c r="C20" s="42">
        <f>C16/'SŠ celkem obě formy'!C21</f>
        <v>0.28315491516337854</v>
      </c>
      <c r="D20" s="42">
        <f>D16/'SŠ celkem obě formy'!D21</f>
        <v>0.2711204223783465</v>
      </c>
      <c r="E20" s="42">
        <f>E16/'SŠ celkem obě formy'!E21</f>
        <v>0.2590813623236831</v>
      </c>
      <c r="F20" s="42">
        <f>F16/'SŠ celkem obě formy'!F21</f>
        <v>0.2481667839130072</v>
      </c>
      <c r="G20" s="42">
        <f>G16/'SŠ celkem obě formy'!G21</f>
        <v>0.2379122226319578</v>
      </c>
      <c r="H20" s="42">
        <f>H16/'SŠ celkem obě formy'!H21</f>
        <v>0.22858011773194745</v>
      </c>
      <c r="I20" s="42">
        <f>I16/'SŠ celkem obě formy'!I21</f>
        <v>0.21832418465365128</v>
      </c>
      <c r="J20" s="42">
        <f>J16/'SŠ celkem obě formy'!J21</f>
        <v>0.20929866768824906</v>
      </c>
      <c r="K20" s="42">
        <f>K16/'SŠ celkem obě formy'!K21</f>
        <v>0.19814973238489197</v>
      </c>
      <c r="L20" s="42">
        <f>L16/'SŠ celkem obě formy'!L21</f>
        <v>0.18270062495705447</v>
      </c>
      <c r="M20" s="42">
        <f>M16/'SŠ celkem obě formy'!M21</f>
        <v>0.16527213570237909</v>
      </c>
      <c r="N20" s="42">
        <f>N16/'SŠ celkem obě formy'!N21</f>
        <v>0.1525908658864322</v>
      </c>
      <c r="O20" s="42">
        <f>O16/'SŠ celkem obě formy'!O21</f>
        <v>0.1519571876091975</v>
      </c>
      <c r="P20" s="42">
        <f>P16/'SŠ celkem obě formy'!P21</f>
        <v>0.15366899471243936</v>
      </c>
      <c r="Q20" s="42">
        <f>Q16/'SŠ celkem obě formy'!Q21</f>
        <v>0.15571634419614575</v>
      </c>
      <c r="R20" s="42">
        <f>R16/'SŠ celkem obě formy'!R21</f>
        <v>0.15630817252995804</v>
      </c>
    </row>
    <row r="21" spans="1:18" ht="14.25">
      <c r="A21" s="103" t="s">
        <v>61</v>
      </c>
      <c r="B21" s="103">
        <v>40595</v>
      </c>
      <c r="C21" s="103">
        <v>43551</v>
      </c>
      <c r="D21" s="103">
        <v>47207</v>
      </c>
      <c r="E21" s="103">
        <v>47214</v>
      </c>
      <c r="F21" s="103">
        <v>44308</v>
      </c>
      <c r="G21" s="103">
        <v>42770.765</v>
      </c>
      <c r="H21" s="103">
        <v>42830.19965</v>
      </c>
      <c r="I21" s="103">
        <v>41601.88940381681</v>
      </c>
      <c r="J21" s="103">
        <v>39627.32926606423</v>
      </c>
      <c r="K21" s="103">
        <v>39334.53141058091</v>
      </c>
      <c r="L21" s="103">
        <v>37516.39064932444</v>
      </c>
      <c r="M21" s="103">
        <v>36506.99026288354</v>
      </c>
      <c r="N21" s="103">
        <v>33872.439218064115</v>
      </c>
      <c r="O21" s="103">
        <v>27861.727684961774</v>
      </c>
      <c r="P21" s="103">
        <v>24637.11386199071</v>
      </c>
      <c r="Q21" s="103">
        <v>23690.18255520209</v>
      </c>
      <c r="R21" s="103">
        <v>23668.50715884317</v>
      </c>
    </row>
    <row r="22" spans="1:18" ht="12.75">
      <c r="A22" s="94" t="s">
        <v>190</v>
      </c>
      <c r="B22" s="47">
        <v>2171</v>
      </c>
      <c r="C22" s="47">
        <v>3862</v>
      </c>
      <c r="D22" s="47">
        <v>6683</v>
      </c>
      <c r="E22" s="47">
        <v>6406</v>
      </c>
      <c r="F22" s="47">
        <v>5952</v>
      </c>
      <c r="G22" s="47">
        <v>6018.595</v>
      </c>
      <c r="H22" s="47">
        <v>7263.31375</v>
      </c>
      <c r="I22" s="47">
        <v>7194.524304</v>
      </c>
      <c r="J22" s="47">
        <v>7554.26784288</v>
      </c>
      <c r="K22" s="47">
        <v>7807.238598589055</v>
      </c>
      <c r="L22" s="47">
        <v>8062.294891749893</v>
      </c>
      <c r="M22" s="47">
        <v>8471.770048746741</v>
      </c>
      <c r="N22" s="47">
        <v>8425.802286888551</v>
      </c>
      <c r="O22" s="47">
        <v>8014.505604177809</v>
      </c>
      <c r="P22" s="47">
        <v>6997.140890578267</v>
      </c>
      <c r="Q22" s="47">
        <v>6649.690722348657</v>
      </c>
      <c r="R22" s="47">
        <v>6415.325085359473</v>
      </c>
    </row>
    <row r="23" spans="1:18" ht="12.75">
      <c r="A23" s="94" t="s">
        <v>191</v>
      </c>
      <c r="B23" s="47">
        <v>38424</v>
      </c>
      <c r="C23" s="47">
        <v>39689</v>
      </c>
      <c r="D23" s="47">
        <v>40524</v>
      </c>
      <c r="E23" s="47">
        <v>40808</v>
      </c>
      <c r="F23" s="47">
        <v>38356</v>
      </c>
      <c r="G23" s="47">
        <v>36752.17</v>
      </c>
      <c r="H23" s="47">
        <v>35566.8859</v>
      </c>
      <c r="I23" s="47">
        <v>34407.36509981681</v>
      </c>
      <c r="J23" s="47">
        <v>32073.06142318423</v>
      </c>
      <c r="K23" s="47">
        <v>31527.29281199185</v>
      </c>
      <c r="L23" s="47">
        <v>29454.095757574552</v>
      </c>
      <c r="M23" s="47">
        <v>28035.2202141368</v>
      </c>
      <c r="N23" s="47">
        <v>25446.636931175566</v>
      </c>
      <c r="O23" s="47">
        <v>19847.222080783966</v>
      </c>
      <c r="P23" s="47">
        <v>17639.972971412444</v>
      </c>
      <c r="Q23" s="47">
        <v>17040.491832853433</v>
      </c>
      <c r="R23" s="47">
        <v>17253.1820734837</v>
      </c>
    </row>
    <row r="25" spans="1:18" ht="15.75">
      <c r="A25" s="10" t="s">
        <v>262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103" t="s">
        <v>56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12.75">
      <c r="A27" s="90" t="s">
        <v>62</v>
      </c>
      <c r="B27" s="47">
        <v>452</v>
      </c>
      <c r="C27" s="47">
        <v>419</v>
      </c>
      <c r="D27" s="47">
        <v>488</v>
      </c>
      <c r="E27" s="47">
        <v>577</v>
      </c>
      <c r="F27" s="47">
        <v>802</v>
      </c>
      <c r="G27" s="47">
        <v>780.6585801999996</v>
      </c>
      <c r="H27" s="47">
        <v>790.9046625935998</v>
      </c>
      <c r="I27" s="47">
        <v>797.8893780176455</v>
      </c>
      <c r="J27" s="47">
        <v>832.2853763083401</v>
      </c>
      <c r="K27" s="47">
        <v>889.2126154290196</v>
      </c>
      <c r="L27" s="47">
        <v>847.7479516285234</v>
      </c>
      <c r="M27" s="47">
        <v>812.7782846471594</v>
      </c>
      <c r="N27" s="47">
        <v>837.9346402926143</v>
      </c>
      <c r="O27" s="47">
        <v>871.9659561172602</v>
      </c>
      <c r="P27" s="47">
        <v>896.5446015591718</v>
      </c>
      <c r="Q27" s="47">
        <v>899.2238553470021</v>
      </c>
      <c r="R27" s="47">
        <v>894.3150093458497</v>
      </c>
    </row>
    <row r="28" spans="1:18" ht="24">
      <c r="A28" s="89" t="s">
        <v>179</v>
      </c>
      <c r="B28" s="48">
        <v>10</v>
      </c>
      <c r="C28" s="48">
        <v>9</v>
      </c>
      <c r="D28" s="48">
        <v>31</v>
      </c>
      <c r="E28" s="48">
        <v>49</v>
      </c>
      <c r="F28" s="47">
        <v>34</v>
      </c>
      <c r="G28" s="47">
        <v>42.303059999999995</v>
      </c>
      <c r="H28" s="47">
        <v>43.685067419999996</v>
      </c>
      <c r="I28" s="47">
        <v>45.903784308975</v>
      </c>
      <c r="J28" s="47">
        <v>45.654710713567766</v>
      </c>
      <c r="K28" s="47">
        <v>46.32119892840874</v>
      </c>
      <c r="L28" s="47">
        <v>43.811263650052915</v>
      </c>
      <c r="M28" s="47">
        <v>43.237146459409544</v>
      </c>
      <c r="N28" s="47">
        <v>42.4857388486691</v>
      </c>
      <c r="O28" s="47">
        <v>44.88447003337101</v>
      </c>
      <c r="P28" s="47">
        <v>44.504952833303655</v>
      </c>
      <c r="Q28" s="47">
        <v>45.91370765151028</v>
      </c>
      <c r="R28" s="47">
        <v>47.53791821179969</v>
      </c>
    </row>
    <row r="29" spans="1:18" ht="24">
      <c r="A29" s="89" t="s">
        <v>184</v>
      </c>
      <c r="B29" s="47">
        <v>442</v>
      </c>
      <c r="C29" s="47">
        <v>410</v>
      </c>
      <c r="D29" s="47">
        <v>457</v>
      </c>
      <c r="E29" s="47">
        <v>528</v>
      </c>
      <c r="F29" s="47">
        <v>768</v>
      </c>
      <c r="G29" s="47">
        <v>738.3555201999997</v>
      </c>
      <c r="H29" s="47">
        <v>747.2195951735998</v>
      </c>
      <c r="I29" s="47">
        <v>751.9855937086705</v>
      </c>
      <c r="J29" s="47">
        <v>786.6306655947724</v>
      </c>
      <c r="K29" s="47">
        <v>842.8914165006108</v>
      </c>
      <c r="L29" s="47">
        <v>803.9366879784706</v>
      </c>
      <c r="M29" s="47">
        <v>769.5411381877498</v>
      </c>
      <c r="N29" s="47">
        <v>795.4489014439451</v>
      </c>
      <c r="O29" s="47">
        <v>827.0814860838892</v>
      </c>
      <c r="P29" s="47">
        <v>852.0396487258682</v>
      </c>
      <c r="Q29" s="47">
        <v>853.3101476954918</v>
      </c>
      <c r="R29" s="47">
        <v>846.77709113405</v>
      </c>
    </row>
    <row r="30" spans="1:18" ht="12.75">
      <c r="A30" s="89" t="s">
        <v>48</v>
      </c>
      <c r="B30" s="42">
        <f>B27/'SŠ celkem obě formy'!B38</f>
        <v>0.038715203426124195</v>
      </c>
      <c r="C30" s="42">
        <f>C27/'SŠ celkem obě formy'!C38</f>
        <v>0.03426001635322976</v>
      </c>
      <c r="D30" s="42">
        <f>D27/'SŠ celkem obě formy'!D38</f>
        <v>0.039843239712606136</v>
      </c>
      <c r="E30" s="42">
        <f>E27/'SŠ celkem obě formy'!E38</f>
        <v>0.03859273627182128</v>
      </c>
      <c r="F30" s="42">
        <f>F27/'SŠ celkem obě formy'!F38</f>
        <v>0.05258671562520491</v>
      </c>
      <c r="G30" s="42">
        <f>G27/'SŠ celkem obě formy'!G38</f>
        <v>0.05095763018065251</v>
      </c>
      <c r="H30" s="42">
        <f>H27/'SŠ celkem obě formy'!H38</f>
        <v>0.053272138308902914</v>
      </c>
      <c r="I30" s="42">
        <f>I27/'SŠ celkem obě formy'!I38</f>
        <v>0.05465279705701059</v>
      </c>
      <c r="J30" s="42">
        <f>J27/'SŠ celkem obě formy'!J38</f>
        <v>0.057865541580814604</v>
      </c>
      <c r="K30" s="42">
        <f>K27/'SŠ celkem obě formy'!K38</f>
        <v>0.06270470852225875</v>
      </c>
      <c r="L30" s="42">
        <f>L27/'SŠ celkem obě formy'!L38</f>
        <v>0.061739862977543344</v>
      </c>
      <c r="M30" s="42">
        <f>M27/'SŠ celkem obě formy'!M38</f>
        <v>0.060387813093324</v>
      </c>
      <c r="N30" s="42">
        <f>N27/'SŠ celkem obě formy'!N38</f>
        <v>0.06452397756945567</v>
      </c>
      <c r="O30" s="42">
        <f>O27/'SŠ celkem obě formy'!O38</f>
        <v>0.06923302489204733</v>
      </c>
      <c r="P30" s="42">
        <f>P27/'SŠ celkem obě formy'!P38</f>
        <v>0.07416373395720595</v>
      </c>
      <c r="Q30" s="42">
        <f>Q27/'SŠ celkem obě formy'!Q38</f>
        <v>0.07584337186162635</v>
      </c>
      <c r="R30" s="42">
        <f>R27/'SŠ celkem obě formy'!R38</f>
        <v>0.075547848362658</v>
      </c>
    </row>
    <row r="31" spans="1:18" ht="25.5">
      <c r="A31" s="88" t="s">
        <v>167</v>
      </c>
      <c r="B31" s="42">
        <f>B28/'SŠ celkem obě formy'!B38</f>
        <v>0.0008565310492505353</v>
      </c>
      <c r="C31" s="42">
        <f>C28/'SŠ celkem obě formy'!C38</f>
        <v>0.0007358953393295176</v>
      </c>
      <c r="D31" s="42">
        <f>D28/'SŠ celkem obě formy'!D38</f>
        <v>0.0025310254735467015</v>
      </c>
      <c r="E31" s="42">
        <f>E28/'SŠ celkem obě formy'!E38</f>
        <v>0.003277372750986556</v>
      </c>
      <c r="F31" s="42">
        <f>F28/'SŠ celkem obě formy'!F38</f>
        <v>0.002229362009048587</v>
      </c>
      <c r="G31" s="42">
        <f>G28/'SŠ celkem obě formy'!G38</f>
        <v>0.0027613399015452914</v>
      </c>
      <c r="H31" s="42">
        <f>H28/'SŠ celkem obě formy'!H38</f>
        <v>0.0029424494047113744</v>
      </c>
      <c r="I31" s="42">
        <f>I28/'SŠ celkem obě formy'!I38</f>
        <v>0.0031442581855397446</v>
      </c>
      <c r="J31" s="42">
        <f>J28/'SŠ celkem obě formy'!J38</f>
        <v>0.003174193175030972</v>
      </c>
      <c r="K31" s="42">
        <f>K28/'SŠ celkem obě formy'!K38</f>
        <v>0.003266437325347739</v>
      </c>
      <c r="L31" s="42">
        <f>L28/'SŠ celkem obě formy'!L38</f>
        <v>0.0031906905931546967</v>
      </c>
      <c r="M31" s="42">
        <f>M28/'SŠ celkem obě formy'!M38</f>
        <v>0.0032124341513540514</v>
      </c>
      <c r="N31" s="42">
        <f>N28/'SŠ celkem obě formy'!N38</f>
        <v>0.003271554520691462</v>
      </c>
      <c r="O31" s="42">
        <f>O28/'SŠ celkem obě formy'!O38</f>
        <v>0.003563771738204007</v>
      </c>
      <c r="P31" s="42">
        <f>P28/'SŠ celkem obě formy'!P38</f>
        <v>0.003681527361792149</v>
      </c>
      <c r="Q31" s="42">
        <f>Q28/'SŠ celkem obě formy'!Q38</f>
        <v>0.00387250669814106</v>
      </c>
      <c r="R31" s="42">
        <f>R28/'SŠ celkem obě formy'!R38</f>
        <v>0.004015796893723628</v>
      </c>
    </row>
    <row r="32" spans="1:18" ht="12.75">
      <c r="A32" s="48" t="s">
        <v>192</v>
      </c>
      <c r="B32" s="42">
        <f>B29/'SŠ celkem obě formy'!B38</f>
        <v>0.03785867237687366</v>
      </c>
      <c r="C32" s="42">
        <f>C29/'SŠ celkem obě formy'!C38</f>
        <v>0.033524121013900246</v>
      </c>
      <c r="D32" s="42">
        <f>D29/'SŠ celkem obě formy'!D38</f>
        <v>0.037312214239059435</v>
      </c>
      <c r="E32" s="42">
        <f>E29/'SŠ celkem obě formy'!E38</f>
        <v>0.035315363520834725</v>
      </c>
      <c r="F32" s="42">
        <f>F29/'SŠ celkem obě formy'!F38</f>
        <v>0.05035735361615632</v>
      </c>
      <c r="G32" s="42">
        <f>G29/'SŠ celkem obě formy'!G38</f>
        <v>0.04819629027910722</v>
      </c>
      <c r="H32" s="42">
        <f>H29/'SŠ celkem obě formy'!H38</f>
        <v>0.05032968890419154</v>
      </c>
      <c r="I32" s="42">
        <f>I29/'SŠ celkem obě formy'!I38</f>
        <v>0.051508538871470846</v>
      </c>
      <c r="J32" s="42">
        <f>J29/'SŠ celkem obě formy'!J38</f>
        <v>0.05469134840578364</v>
      </c>
      <c r="K32" s="42">
        <f>K29/'SŠ celkem obě formy'!K38</f>
        <v>0.05943827119691101</v>
      </c>
      <c r="L32" s="42">
        <f>L29/'SŠ celkem obě formy'!L38</f>
        <v>0.05854917238438865</v>
      </c>
      <c r="M32" s="42">
        <f>M29/'SŠ celkem obě formy'!M38</f>
        <v>0.057175378941969945</v>
      </c>
      <c r="N32" s="42">
        <f>N29/'SŠ celkem obě formy'!N38</f>
        <v>0.06125242304876421</v>
      </c>
      <c r="O32" s="42">
        <f>O29/'SŠ celkem obě formy'!O38</f>
        <v>0.06566925315384332</v>
      </c>
      <c r="P32" s="42">
        <f>P29/'SŠ celkem obě formy'!P38</f>
        <v>0.07048220659541381</v>
      </c>
      <c r="Q32" s="42">
        <f>Q29/'SŠ celkem obě formy'!Q38</f>
        <v>0.07197086516348529</v>
      </c>
      <c r="R32" s="42">
        <f>R29/'SŠ celkem obě formy'!R38</f>
        <v>0.07153205146893436</v>
      </c>
    </row>
    <row r="33" spans="1:18" ht="14.25">
      <c r="A33" s="103" t="s">
        <v>38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12.75">
      <c r="A34" s="88" t="s">
        <v>63</v>
      </c>
      <c r="B34" s="47">
        <v>1074</v>
      </c>
      <c r="C34" s="47">
        <v>1092</v>
      </c>
      <c r="D34" s="47">
        <v>1361</v>
      </c>
      <c r="E34" s="47">
        <v>1476</v>
      </c>
      <c r="F34" s="47">
        <v>1747</v>
      </c>
      <c r="G34" s="47">
        <v>1762.0232951055762</v>
      </c>
      <c r="H34" s="47">
        <v>1776.105899596271</v>
      </c>
      <c r="I34" s="47">
        <v>1777.2957166760757</v>
      </c>
      <c r="J34" s="47">
        <v>1773.3492119760222</v>
      </c>
      <c r="K34" s="47">
        <v>1665.8194351803922</v>
      </c>
      <c r="L34" s="47">
        <v>1479.952557194121</v>
      </c>
      <c r="M34" s="47">
        <v>1284.42286194622</v>
      </c>
      <c r="N34" s="47">
        <v>1128.6013815429412</v>
      </c>
      <c r="O34" s="47">
        <v>1076.6814285173332</v>
      </c>
      <c r="P34" s="47">
        <v>1064.1656856601921</v>
      </c>
      <c r="Q34" s="47">
        <v>1069.0730803419856</v>
      </c>
      <c r="R34" s="47">
        <v>1078.185776862283</v>
      </c>
    </row>
    <row r="35" spans="1:18" ht="12.75">
      <c r="A35" s="88" t="s">
        <v>190</v>
      </c>
      <c r="B35" s="47">
        <v>16</v>
      </c>
      <c r="C35" s="47">
        <v>22</v>
      </c>
      <c r="D35" s="47">
        <v>50</v>
      </c>
      <c r="E35" s="47">
        <v>94</v>
      </c>
      <c r="F35" s="47">
        <v>110</v>
      </c>
      <c r="G35" s="47">
        <v>129.89127653081712</v>
      </c>
      <c r="H35" s="47">
        <v>147.5460514527415</v>
      </c>
      <c r="I35" s="47">
        <v>175.7795374322942</v>
      </c>
      <c r="J35" s="47">
        <v>188.01243035933857</v>
      </c>
      <c r="K35" s="47">
        <v>188.85864695802354</v>
      </c>
      <c r="L35" s="47">
        <v>182.13829715396676</v>
      </c>
      <c r="M35" s="47">
        <v>171.55399952559708</v>
      </c>
      <c r="N35" s="47">
        <v>160.215230011183</v>
      </c>
      <c r="O35" s="47">
        <v>151.52456095785124</v>
      </c>
      <c r="P35" s="47">
        <v>148.0840957490524</v>
      </c>
      <c r="Q35" s="47">
        <v>147.13133625966506</v>
      </c>
      <c r="R35" s="47">
        <v>148.1377970620898</v>
      </c>
    </row>
    <row r="36" spans="1:18" ht="12.75">
      <c r="A36" s="48" t="s">
        <v>191</v>
      </c>
      <c r="B36" s="47">
        <v>1058</v>
      </c>
      <c r="C36" s="47">
        <v>1070</v>
      </c>
      <c r="D36" s="47">
        <v>1311</v>
      </c>
      <c r="E36" s="47">
        <v>1382</v>
      </c>
      <c r="F36" s="47">
        <v>1637</v>
      </c>
      <c r="G36" s="47">
        <v>1632.132018574759</v>
      </c>
      <c r="H36" s="47">
        <v>1628.5598481435295</v>
      </c>
      <c r="I36" s="47">
        <v>1601.5161792437814</v>
      </c>
      <c r="J36" s="47">
        <v>1585.3367816166835</v>
      </c>
      <c r="K36" s="47">
        <v>1476.9607882223688</v>
      </c>
      <c r="L36" s="47">
        <v>1297.8142600401543</v>
      </c>
      <c r="M36" s="47">
        <v>1112.8688624206231</v>
      </c>
      <c r="N36" s="47">
        <v>968.3861515317582</v>
      </c>
      <c r="O36" s="47">
        <v>925.156867559482</v>
      </c>
      <c r="P36" s="47">
        <v>916.0815899111398</v>
      </c>
      <c r="Q36" s="47">
        <v>921.9417440823205</v>
      </c>
      <c r="R36" s="47">
        <v>930.0479798001933</v>
      </c>
    </row>
    <row r="37" spans="1:18" ht="12.75">
      <c r="A37" s="90" t="s">
        <v>81</v>
      </c>
      <c r="B37" s="42">
        <f>B34/'SŠ celkem obě formy'!B49</f>
        <v>0.03667531757956563</v>
      </c>
      <c r="C37" s="42">
        <f>C34/'SŠ celkem obě formy'!C49</f>
        <v>0.038348082595870206</v>
      </c>
      <c r="D37" s="42">
        <f>D34/'SŠ celkem obě formy'!D49</f>
        <v>0.04586197600754819</v>
      </c>
      <c r="E37" s="42">
        <f>E34/'SŠ celkem obě formy'!E49</f>
        <v>0.043826830571886695</v>
      </c>
      <c r="F37" s="42">
        <f>F34/'SŠ celkem obě formy'!F49</f>
        <v>0.048641274083973715</v>
      </c>
      <c r="G37" s="42">
        <f>G34/'SŠ celkem obě formy'!G49</f>
        <v>0.04734846949115575</v>
      </c>
      <c r="H37" s="42">
        <f>H34/'SŠ celkem obě formy'!H49</f>
        <v>0.044960902648116675</v>
      </c>
      <c r="I37" s="42">
        <f>I34/'SŠ celkem obě formy'!I49</f>
        <v>0.0472956092628241</v>
      </c>
      <c r="J37" s="42">
        <f>J34/'SŠ celkem obě formy'!J49</f>
        <v>0.04882386281147817</v>
      </c>
      <c r="K37" s="42">
        <f>K34/'SŠ celkem obě formy'!K49</f>
        <v>0.046543910132602805</v>
      </c>
      <c r="L37" s="42">
        <f>L34/'SŠ celkem obě formy'!L49</f>
        <v>0.042824427722964194</v>
      </c>
      <c r="M37" s="42">
        <f>M34/'SŠ celkem obě formy'!M49</f>
        <v>0.03838912643624147</v>
      </c>
      <c r="N37" s="42">
        <f>N34/'SŠ celkem obě formy'!N49</f>
        <v>0.03543309245858292</v>
      </c>
      <c r="O37" s="42">
        <f>O34/'SŠ celkem obě formy'!O49</f>
        <v>0.03526078842840723</v>
      </c>
      <c r="P37" s="42">
        <f>P34/'SŠ celkem obě formy'!P49</f>
        <v>0.03645546232844635</v>
      </c>
      <c r="Q37" s="42">
        <f>Q34/'SŠ celkem obě formy'!Q49</f>
        <v>0.03739813087653879</v>
      </c>
      <c r="R37" s="42">
        <f>R34/'SŠ celkem obě formy'!R49</f>
        <v>0.03770839884192995</v>
      </c>
    </row>
    <row r="38" spans="1:18" ht="25.5">
      <c r="A38" s="88" t="s">
        <v>173</v>
      </c>
      <c r="B38" s="42">
        <f>B35/'SŠ celkem obě formy'!B49</f>
        <v>0.0005463734462505122</v>
      </c>
      <c r="C38" s="42">
        <f>C35/'SŠ celkem obě formy'!C49</f>
        <v>0.0007725804185981177</v>
      </c>
      <c r="D38" s="42">
        <f>D35/'SŠ celkem obě formy'!D49</f>
        <v>0.0016848631891090444</v>
      </c>
      <c r="E38" s="42">
        <f>E35/'SŠ celkem obě formy'!E49</f>
        <v>0.0027911396163667677</v>
      </c>
      <c r="F38" s="42">
        <f>F35/'SŠ celkem obě formy'!F49</f>
        <v>0.0030627018598953113</v>
      </c>
      <c r="G38" s="42">
        <f>G35/'SŠ celkem obě formy'!G49</f>
        <v>0.003490392641839714</v>
      </c>
      <c r="H38" s="42">
        <f>H35/'SŠ celkem obě formy'!H49</f>
        <v>0.0037350270932542157</v>
      </c>
      <c r="I38" s="42">
        <f>I35/'SŠ celkem obě formy'!I49</f>
        <v>0.004677668572985684</v>
      </c>
      <c r="J38" s="42">
        <f>J35/'SŠ celkem obě formy'!J49</f>
        <v>0.005176359537492527</v>
      </c>
      <c r="K38" s="42">
        <f>K35/'SŠ celkem obě formy'!K49</f>
        <v>0.005276814345023722</v>
      </c>
      <c r="L38" s="42">
        <f>L35/'SŠ celkem obě formy'!L49</f>
        <v>0.005270417828016041</v>
      </c>
      <c r="M38" s="42">
        <f>M35/'SŠ celkem obě formy'!M49</f>
        <v>0.005127445464846303</v>
      </c>
      <c r="N38" s="42">
        <f>N35/'SŠ celkem obě formy'!N49</f>
        <v>0.005030049715603135</v>
      </c>
      <c r="O38" s="42">
        <f>O35/'SŠ celkem obě formy'!O49</f>
        <v>0.004962355014332889</v>
      </c>
      <c r="P38" s="42">
        <f>P35/'SŠ celkem obě formy'!P49</f>
        <v>0.005072963963005902</v>
      </c>
      <c r="Q38" s="42">
        <f>Q35/'SŠ celkem obě formy'!Q49</f>
        <v>0.005146923134308852</v>
      </c>
      <c r="R38" s="42">
        <f>R35/'SŠ celkem obě formy'!R49</f>
        <v>0.005180961625591604</v>
      </c>
    </row>
    <row r="39" spans="1:18" ht="12.75">
      <c r="A39" s="48" t="s">
        <v>193</v>
      </c>
      <c r="B39" s="42">
        <f>B36/'SŠ celkem obě formy'!B49</f>
        <v>0.03612894413331512</v>
      </c>
      <c r="C39" s="42">
        <f>C36/'SŠ celkem obě formy'!C49</f>
        <v>0.03757550217727209</v>
      </c>
      <c r="D39" s="42">
        <f>D36/'SŠ celkem obě formy'!D49</f>
        <v>0.04417711281843914</v>
      </c>
      <c r="E39" s="42">
        <f>E36/'SŠ celkem obě formy'!E49</f>
        <v>0.04103569095551993</v>
      </c>
      <c r="F39" s="42">
        <f>F36/'SŠ celkem obě formy'!F49</f>
        <v>0.045578572224078406</v>
      </c>
      <c r="G39" s="42">
        <f>G36/'SŠ celkem obě formy'!G49</f>
        <v>0.04385807684931604</v>
      </c>
      <c r="H39" s="42">
        <f>H36/'SŠ celkem obě formy'!H49</f>
        <v>0.04122587555486246</v>
      </c>
      <c r="I39" s="42">
        <f>I36/'SŠ celkem obě formy'!I49</f>
        <v>0.04261794068983841</v>
      </c>
      <c r="J39" s="42">
        <f>J36/'SŠ celkem obě formy'!J49</f>
        <v>0.043647503273985644</v>
      </c>
      <c r="K39" s="42">
        <f>K36/'SŠ celkem obě formy'!K49</f>
        <v>0.04126709578757909</v>
      </c>
      <c r="L39" s="42">
        <f>L36/'SŠ celkem obě formy'!L49</f>
        <v>0.03755400989494815</v>
      </c>
      <c r="M39" s="42">
        <f>M36/'SŠ celkem obě formy'!M49</f>
        <v>0.033261680971395174</v>
      </c>
      <c r="N39" s="42">
        <f>N36/'SŠ celkem obě formy'!N49</f>
        <v>0.030403042742979784</v>
      </c>
      <c r="O39" s="42">
        <f>O36/'SŠ celkem obě formy'!O49</f>
        <v>0.030298433414074337</v>
      </c>
      <c r="P39" s="42">
        <f>P36/'SŠ celkem obě formy'!P49</f>
        <v>0.031382498365440444</v>
      </c>
      <c r="Q39" s="42">
        <f>Q36/'SŠ celkem obě formy'!Q49</f>
        <v>0.032251207742229934</v>
      </c>
      <c r="R39" s="42">
        <f>R36/'SŠ celkem obě formy'!R49</f>
        <v>0.03252743721633835</v>
      </c>
    </row>
    <row r="40" spans="1:18" ht="14.25">
      <c r="A40" s="103" t="s">
        <v>61</v>
      </c>
      <c r="B40" s="103">
        <v>303</v>
      </c>
      <c r="C40" s="103">
        <v>279</v>
      </c>
      <c r="D40" s="103">
        <v>370</v>
      </c>
      <c r="E40" s="103">
        <v>518</v>
      </c>
      <c r="F40" s="103">
        <v>542</v>
      </c>
      <c r="G40" s="103">
        <v>541.9343575</v>
      </c>
      <c r="H40" s="103">
        <v>526.6148161750001</v>
      </c>
      <c r="I40" s="103">
        <v>516.580053423307</v>
      </c>
      <c r="J40" s="103">
        <v>498.84193539672026</v>
      </c>
      <c r="K40" s="103">
        <v>500.3838964837572</v>
      </c>
      <c r="L40" s="103">
        <v>506.9222510648773</v>
      </c>
      <c r="M40" s="103">
        <v>539.769795098892</v>
      </c>
      <c r="N40" s="103">
        <v>572.4647159161952</v>
      </c>
      <c r="O40" s="103">
        <v>547.8967545874337</v>
      </c>
      <c r="P40" s="103">
        <v>523.454355684944</v>
      </c>
      <c r="Q40" s="103">
        <v>539.5597210464491</v>
      </c>
      <c r="R40" s="103">
        <v>555.0228204683837</v>
      </c>
    </row>
    <row r="41" spans="1:18" ht="12.75" customHeight="1">
      <c r="A41" s="87" t="s">
        <v>176</v>
      </c>
      <c r="B41" s="45">
        <v>0</v>
      </c>
      <c r="C41" s="45">
        <v>0</v>
      </c>
      <c r="D41" s="45">
        <v>0</v>
      </c>
      <c r="E41" s="45">
        <v>5</v>
      </c>
      <c r="F41" s="45">
        <v>7</v>
      </c>
      <c r="G41" s="45">
        <v>9.0278925</v>
      </c>
      <c r="H41" s="45">
        <v>10.894970625000001</v>
      </c>
      <c r="I41" s="45">
        <v>10.791786455999999</v>
      </c>
      <c r="J41" s="45">
        <v>11.33140176432</v>
      </c>
      <c r="K41" s="45">
        <v>11.710857897883583</v>
      </c>
      <c r="L41" s="45">
        <v>12.09344233762484</v>
      </c>
      <c r="M41" s="45">
        <v>12.707655073120112</v>
      </c>
      <c r="N41" s="45">
        <v>12.638703430332827</v>
      </c>
      <c r="O41" s="45">
        <v>12.021758406266713</v>
      </c>
      <c r="P41" s="45">
        <v>11.895139513983054</v>
      </c>
      <c r="Q41" s="45">
        <v>11.304474227992715</v>
      </c>
      <c r="R41" s="45">
        <v>11.54758515364705</v>
      </c>
    </row>
    <row r="42" spans="1:18" ht="12.75">
      <c r="A42" s="87" t="s">
        <v>188</v>
      </c>
      <c r="B42" s="45">
        <v>303</v>
      </c>
      <c r="C42" s="45">
        <v>279</v>
      </c>
      <c r="D42" s="45">
        <v>370</v>
      </c>
      <c r="E42" s="45">
        <v>513</v>
      </c>
      <c r="F42" s="45">
        <v>535</v>
      </c>
      <c r="G42" s="45">
        <v>532.906465</v>
      </c>
      <c r="H42" s="45">
        <v>515.7198455500001</v>
      </c>
      <c r="I42" s="45">
        <v>505.7882669673071</v>
      </c>
      <c r="J42" s="45">
        <v>487.51053363240027</v>
      </c>
      <c r="K42" s="45">
        <v>488.67303858587366</v>
      </c>
      <c r="L42" s="45">
        <v>494.82880872725246</v>
      </c>
      <c r="M42" s="45">
        <v>527.0621400257719</v>
      </c>
      <c r="N42" s="45">
        <v>559.8260124858624</v>
      </c>
      <c r="O42" s="45">
        <v>535.874996181167</v>
      </c>
      <c r="P42" s="45">
        <v>511.5592161709609</v>
      </c>
      <c r="Q42" s="45">
        <v>528.2552468184564</v>
      </c>
      <c r="R42" s="45">
        <v>543.4752353147366</v>
      </c>
    </row>
    <row r="43" spans="1:11" s="18" customFormat="1" ht="12.75">
      <c r="A43" s="2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0:18" ht="15.75">
      <c r="J44" s="58"/>
      <c r="K44" s="58"/>
      <c r="R44" s="44" t="s">
        <v>257</v>
      </c>
    </row>
    <row r="45" spans="1:18" ht="12.75">
      <c r="A45" s="2"/>
      <c r="B45" s="5" t="s">
        <v>0</v>
      </c>
      <c r="C45" s="5" t="s">
        <v>1</v>
      </c>
      <c r="D45" s="5" t="s">
        <v>2</v>
      </c>
      <c r="E45" s="5" t="s">
        <v>3</v>
      </c>
      <c r="F45" s="5" t="s">
        <v>8</v>
      </c>
      <c r="G45" s="36" t="s">
        <v>4</v>
      </c>
      <c r="H45" s="36" t="s">
        <v>5</v>
      </c>
      <c r="I45" s="36" t="s">
        <v>6</v>
      </c>
      <c r="J45" s="36" t="s">
        <v>7</v>
      </c>
      <c r="K45" s="36" t="s">
        <v>41</v>
      </c>
      <c r="L45" s="34" t="s">
        <v>123</v>
      </c>
      <c r="M45" s="34" t="s">
        <v>127</v>
      </c>
      <c r="N45" s="34" t="s">
        <v>128</v>
      </c>
      <c r="O45" s="34" t="s">
        <v>129</v>
      </c>
      <c r="P45" s="34" t="s">
        <v>130</v>
      </c>
      <c r="Q45" s="34" t="s">
        <v>131</v>
      </c>
      <c r="R45" s="34" t="s">
        <v>132</v>
      </c>
    </row>
    <row r="46" spans="1:18" ht="12.75">
      <c r="A46" s="4"/>
      <c r="B46" s="100" t="s">
        <v>9</v>
      </c>
      <c r="C46" s="101"/>
      <c r="D46" s="101"/>
      <c r="E46" s="101"/>
      <c r="F46" s="102"/>
      <c r="G46" s="108" t="s">
        <v>10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28" ht="15.75">
      <c r="A47" s="104" t="s">
        <v>119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ht="14.25">
      <c r="A48" s="38" t="s">
        <v>101</v>
      </c>
      <c r="B48" s="47">
        <v>9623.9</v>
      </c>
      <c r="C48" s="47">
        <v>10043.5</v>
      </c>
      <c r="D48" s="47">
        <v>10025.8</v>
      </c>
      <c r="E48" s="47">
        <v>9948.1</v>
      </c>
      <c r="F48" s="40">
        <v>9810.3</v>
      </c>
      <c r="G48" s="40">
        <f>F48*0.98</f>
        <v>9614.094</v>
      </c>
      <c r="H48" s="40">
        <f>G48*0.98</f>
        <v>9421.812119999999</v>
      </c>
      <c r="I48" s="40">
        <f aca="true" t="shared" si="0" ref="I48:L49">H48</f>
        <v>9421.812119999999</v>
      </c>
      <c r="J48" s="40">
        <f t="shared" si="0"/>
        <v>9421.812119999999</v>
      </c>
      <c r="K48" s="40">
        <f t="shared" si="0"/>
        <v>9421.812119999999</v>
      </c>
      <c r="L48" s="47">
        <f t="shared" si="0"/>
        <v>9421.812119999999</v>
      </c>
      <c r="M48" s="70" t="s">
        <v>100</v>
      </c>
      <c r="N48" s="70" t="s">
        <v>100</v>
      </c>
      <c r="O48" s="70" t="s">
        <v>100</v>
      </c>
      <c r="P48" s="70" t="s">
        <v>100</v>
      </c>
      <c r="Q48" s="70" t="s">
        <v>100</v>
      </c>
      <c r="R48" s="70" t="s">
        <v>100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4.25">
      <c r="A49" s="38" t="s">
        <v>205</v>
      </c>
      <c r="B49" s="47">
        <v>12549.8</v>
      </c>
      <c r="C49" s="47">
        <v>12191.8</v>
      </c>
      <c r="D49" s="47">
        <v>11843.8</v>
      </c>
      <c r="E49" s="47">
        <v>11788.2</v>
      </c>
      <c r="F49" s="40">
        <v>11481.3</v>
      </c>
      <c r="G49" s="40">
        <f>F49*0.98</f>
        <v>11251.673999999999</v>
      </c>
      <c r="H49" s="40">
        <f>G49*0.98</f>
        <v>11026.640519999999</v>
      </c>
      <c r="I49" s="40">
        <f t="shared" si="0"/>
        <v>11026.640519999999</v>
      </c>
      <c r="J49" s="40">
        <f t="shared" si="0"/>
        <v>11026.640519999999</v>
      </c>
      <c r="K49" s="40">
        <f t="shared" si="0"/>
        <v>11026.640519999999</v>
      </c>
      <c r="L49" s="47">
        <f t="shared" si="0"/>
        <v>11026.640519999999</v>
      </c>
      <c r="M49" s="71" t="s">
        <v>100</v>
      </c>
      <c r="N49" s="71" t="s">
        <v>100</v>
      </c>
      <c r="O49" s="71" t="s">
        <v>100</v>
      </c>
      <c r="P49" s="71" t="s">
        <v>100</v>
      </c>
      <c r="Q49" s="71" t="s">
        <v>100</v>
      </c>
      <c r="R49" s="71" t="s">
        <v>100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2.75">
      <c r="A50" s="38" t="s">
        <v>117</v>
      </c>
      <c r="B50" s="41">
        <f>(B14+'Nástavbové studium '!B13)/'SOU obě formy'!B48</f>
        <v>18.354721059030123</v>
      </c>
      <c r="C50" s="41">
        <f>(C14+'Nástavbové studium '!C13)/'SOU obě formy'!C48</f>
        <v>18.337631303828346</v>
      </c>
      <c r="D50" s="41">
        <f>(D14+'Nástavbové studium '!D13)/'SOU obě formy'!D48</f>
        <v>18.158650681242396</v>
      </c>
      <c r="E50" s="41">
        <f>(E14+'Nástavbové studium '!E13)/'SOU obě formy'!E48</f>
        <v>18.049778349634604</v>
      </c>
      <c r="F50" s="41">
        <f>(F14+'Nástavbové studium '!F13)/'SOU obě formy'!F48</f>
        <v>17.93777968053984</v>
      </c>
      <c r="G50" s="37">
        <f>(G14+'Nástavbové studium '!G13)/'SOU obě formy'!G48</f>
        <v>17.251565663025556</v>
      </c>
      <c r="H50" s="37">
        <f>(H14+'Nástavbové studium '!H13)/'SOU obě formy'!H48</f>
        <v>16.661297432773658</v>
      </c>
      <c r="I50" s="37">
        <f>(I14+'Nástavbové studium '!I13)/'SOU obě formy'!I48</f>
        <v>16.182402136348042</v>
      </c>
      <c r="J50" s="37">
        <f>(J14+'Nástavbové studium '!J13)/'SOU obě formy'!J48</f>
        <v>15.776113076928295</v>
      </c>
      <c r="K50" s="37">
        <f>(K14+'Nástavbové studium '!K13)/'SOU obě formy'!K48</f>
        <v>15.034679478362737</v>
      </c>
      <c r="L50" s="41">
        <f>(L14+'Nástavbové studium '!L13)/'SOU obě formy'!L48</f>
        <v>13.634162719153734</v>
      </c>
      <c r="M50" s="70" t="s">
        <v>100</v>
      </c>
      <c r="N50" s="70" t="s">
        <v>100</v>
      </c>
      <c r="O50" s="70" t="s">
        <v>100</v>
      </c>
      <c r="P50" s="70" t="s">
        <v>100</v>
      </c>
      <c r="Q50" s="70" t="s">
        <v>100</v>
      </c>
      <c r="R50" s="70" t="s">
        <v>100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2.75">
      <c r="A51" s="38" t="s">
        <v>206</v>
      </c>
      <c r="B51" s="41">
        <f>(B14+'Nástavbové studium '!B13)/'SOU obě formy'!B49</f>
        <v>14.075443433361489</v>
      </c>
      <c r="C51" s="41">
        <f>(C14+'Nástavbové studium '!C13)/'SOU obě formy'!C49</f>
        <v>15.106382978723405</v>
      </c>
      <c r="D51" s="41">
        <f>(D14+'Nástavbové studium '!D13)/'SOU obě formy'!D49</f>
        <v>15.371333524713354</v>
      </c>
      <c r="E51" s="41">
        <f>(E14+'Nástavbové studium '!E13)/'SOU obě formy'!E49</f>
        <v>15.232266164469554</v>
      </c>
      <c r="F51" s="41">
        <f>(F14+'Nástavbové studium '!F13)/'SOU obě formy'!F49</f>
        <v>15.327097105728447</v>
      </c>
      <c r="G51" s="37">
        <f>(G14+'Nástavbové studium '!G13)/'SOU obě formy'!G49</f>
        <v>14.74075536951213</v>
      </c>
      <c r="H51" s="37">
        <f>(H14+'Nástavbové studium '!H13)/'SOU obě formy'!H49</f>
        <v>14.236395373759018</v>
      </c>
      <c r="I51" s="37">
        <f>(I14+'Nástavbové studium '!I13)/'SOU obě formy'!I49</f>
        <v>13.827198982538143</v>
      </c>
      <c r="J51" s="37">
        <f>(J14+'Nástavbové studium '!J13)/'SOU obě formy'!J49</f>
        <v>13.480041643245073</v>
      </c>
      <c r="K51" s="37">
        <f>(K14+'Nástavbové studium '!K13)/'SOU obě formy'!K49</f>
        <v>12.846517039584537</v>
      </c>
      <c r="L51" s="41">
        <f>(L14+'Nástavbové studium '!L13)/'SOU obě formy'!L49</f>
        <v>11.64983290426292</v>
      </c>
      <c r="M51" s="71" t="s">
        <v>100</v>
      </c>
      <c r="N51" s="71" t="s">
        <v>100</v>
      </c>
      <c r="O51" s="71" t="s">
        <v>100</v>
      </c>
      <c r="P51" s="71" t="s">
        <v>100</v>
      </c>
      <c r="Q51" s="71" t="s">
        <v>100</v>
      </c>
      <c r="R51" s="71" t="s">
        <v>100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14.25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14.25">
      <c r="A53" s="26" t="s">
        <v>135</v>
      </c>
      <c r="B53" s="34" t="s">
        <v>100</v>
      </c>
      <c r="C53" s="34" t="s">
        <v>100</v>
      </c>
      <c r="D53" s="34" t="s">
        <v>100</v>
      </c>
      <c r="E53" s="47">
        <v>277147</v>
      </c>
      <c r="F53" s="40">
        <f>E53*0.99</f>
        <v>274375.52999999997</v>
      </c>
      <c r="G53" s="40">
        <f>F53*0.98</f>
        <v>268888.0194</v>
      </c>
      <c r="H53" s="40">
        <f>G53*0.98</f>
        <v>263510.259012</v>
      </c>
      <c r="I53" s="40">
        <f>H53*0.97</f>
        <v>255604.95124164</v>
      </c>
      <c r="J53" s="40">
        <f>I53*0.97</f>
        <v>247936.80270439078</v>
      </c>
      <c r="K53" s="40">
        <f>J53*0.95</f>
        <v>235539.96256917124</v>
      </c>
      <c r="L53" s="40">
        <f>K53*0.92</f>
        <v>216696.76556363754</v>
      </c>
      <c r="M53" s="40">
        <f>L53*0.9</f>
        <v>195027.08900727378</v>
      </c>
      <c r="N53" s="40">
        <f>M53*0.9</f>
        <v>175524.38010654642</v>
      </c>
      <c r="O53" s="40">
        <f>N53*0.94</f>
        <v>164992.91730015364</v>
      </c>
      <c r="P53" s="40">
        <f>O53*0.96</f>
        <v>158393.20060814748</v>
      </c>
      <c r="Q53" s="40">
        <f>P53</f>
        <v>158393.20060814748</v>
      </c>
      <c r="R53" s="40">
        <f>Q53*0.92</f>
        <v>145721.74455949568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2.75" customHeight="1">
      <c r="A54" s="9" t="s">
        <v>108</v>
      </c>
      <c r="B54" s="34" t="s">
        <v>100</v>
      </c>
      <c r="C54" s="34" t="s">
        <v>100</v>
      </c>
      <c r="D54" s="34" t="s">
        <v>100</v>
      </c>
      <c r="E54" s="42">
        <f>(E14+E34+'Nástavbové studium '!E13+'Nástavbové studium '!E28)/'SOU obě formy'!E53</f>
        <v>0.7066069630917888</v>
      </c>
      <c r="F54" s="39">
        <f>(F14+F34+'Nástavbové studium '!F13+'Nástavbové studium '!F28)/'SOU obě formy'!F53</f>
        <v>0.7048332626455428</v>
      </c>
      <c r="G54" s="39">
        <f>(G14+G34+'Nástavbové studium '!G13+'Nástavbové studium '!G28)/'SOU obě formy'!G53</f>
        <v>0.6644271408407829</v>
      </c>
      <c r="H54" s="39">
        <f>(H14+H34+'Nástavbové studium '!H13+'Nástavbové studium '!H28)/'SOU obě formy'!H53</f>
        <v>0.6317364136457907</v>
      </c>
      <c r="I54" s="39">
        <f>(I14+I34+'Nástavbové studium '!I13+'Nástavbové studium '!I28)/'SOU obě formy'!I53</f>
        <v>0.6274230683010018</v>
      </c>
      <c r="J54" s="39">
        <f>(J14+J34+'Nástavbové studium '!J13+'Nástavbové studium '!J28)/'SOU obě formy'!J53</f>
        <v>0.6279691624385205</v>
      </c>
      <c r="K54" s="39">
        <f>(K14+K34+'Nástavbové studium '!K13+'Nástavbové studium '!K28)/'SOU obě formy'!K53</f>
        <v>0.6308221351613146</v>
      </c>
      <c r="L54" s="42">
        <f>(L14+L34+'Nástavbové studium '!L13+'Nástavbové studium '!L28)/'SOU obě formy'!L53</f>
        <v>0.6239570841247747</v>
      </c>
      <c r="M54" s="42">
        <f>(M14+M34+'Nástavbové studium '!M13+'Nástavbové studium '!M28)/'SOU obě formy'!M53</f>
        <v>0.6179438052566195</v>
      </c>
      <c r="N54" s="42">
        <f>(N14+N34+'Nástavbové studium '!N13+'Nástavbové studium '!N28)/'SOU obě formy'!N53</f>
        <v>0.61625615477983</v>
      </c>
      <c r="O54" s="42">
        <f>(O14+O34+'Nástavbové studium '!O13+'Nástavbové studium '!O28)/'SOU obě formy'!O53</f>
        <v>0.6225078254427078</v>
      </c>
      <c r="P54" s="42">
        <f>(P14+P34+'Nástavbové studium '!P13+'Nástavbové studium '!P28)/'SOU obě formy'!P53</f>
        <v>0.634930277860409</v>
      </c>
      <c r="Q54" s="42">
        <f>(Q14+Q34+'Nástavbové studium '!Q13+'Nástavbové studium '!Q28)/'SOU obě formy'!Q53</f>
        <v>0.6337410362329565</v>
      </c>
      <c r="R54" s="42">
        <f>(R14+R34+'Nástavbové studium '!R13+'Nástavbové studium '!R28)/'SOU obě formy'!R53</f>
        <v>0.6934947820100269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2.75">
      <c r="A55" s="28" t="s">
        <v>99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2.75">
      <c r="A56" s="116" t="s">
        <v>259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12" ht="12.75">
      <c r="A57" s="30" t="s">
        <v>106</v>
      </c>
      <c r="L57" s="62"/>
    </row>
    <row r="58" ht="12.75">
      <c r="L58" s="69"/>
    </row>
    <row r="59" ht="12.75">
      <c r="L59" s="68"/>
    </row>
  </sheetData>
  <mergeCells count="13">
    <mergeCell ref="A47:R47"/>
    <mergeCell ref="A56:K56"/>
    <mergeCell ref="A52:R52"/>
    <mergeCell ref="A40:R40"/>
    <mergeCell ref="B46:F46"/>
    <mergeCell ref="B4:F4"/>
    <mergeCell ref="A33:R33"/>
    <mergeCell ref="G46:R46"/>
    <mergeCell ref="G4:R4"/>
    <mergeCell ref="A5:R5"/>
    <mergeCell ref="A13:R13"/>
    <mergeCell ref="A26:R26"/>
    <mergeCell ref="A21:R21"/>
  </mergeCells>
  <printOptions/>
  <pageMargins left="0.75" right="0.75" top="1" bottom="1" header="0.4921259845" footer="0.4921259845"/>
  <pageSetup fitToHeight="2" horizontalDpi="600" verticalDpi="600" orientation="landscape" paperSize="9" scale="65" r:id="rId1"/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0" customWidth="1"/>
  </cols>
  <sheetData>
    <row r="1" spans="10:18" ht="15.75">
      <c r="J1" s="35"/>
      <c r="K1" s="35"/>
      <c r="R1" s="44" t="s">
        <v>124</v>
      </c>
    </row>
    <row r="2" spans="1:18" ht="15.75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.75">
      <c r="A5" s="120" t="s">
        <v>51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85" t="s">
        <v>73</v>
      </c>
      <c r="B6" s="47">
        <v>9039</v>
      </c>
      <c r="C6" s="47">
        <v>9841</v>
      </c>
      <c r="D6" s="47">
        <v>11416</v>
      </c>
      <c r="E6" s="47">
        <v>11936</v>
      </c>
      <c r="F6" s="47">
        <v>11657</v>
      </c>
      <c r="G6" s="47">
        <v>11126.478275</v>
      </c>
      <c r="H6" s="47">
        <v>11104.0051973364</v>
      </c>
      <c r="I6" s="47">
        <v>11050.05923753402</v>
      </c>
      <c r="J6" s="47">
        <v>11002.715825773084</v>
      </c>
      <c r="K6" s="47">
        <v>10878.988565562422</v>
      </c>
      <c r="L6" s="47">
        <v>10774.695833008665</v>
      </c>
      <c r="M6" s="47">
        <v>10505.816200086536</v>
      </c>
      <c r="N6" s="47">
        <v>10075.799624525613</v>
      </c>
      <c r="O6" s="47">
        <v>8623.535392701575</v>
      </c>
      <c r="P6" s="47">
        <v>7993.389159100468</v>
      </c>
      <c r="Q6" s="47">
        <v>7732.585362570988</v>
      </c>
      <c r="R6" s="47">
        <v>7776.311515570189</v>
      </c>
    </row>
    <row r="7" spans="1:18" ht="12.75">
      <c r="A7" s="38" t="s">
        <v>49</v>
      </c>
      <c r="B7" s="47">
        <v>811</v>
      </c>
      <c r="C7" s="47">
        <v>1184</v>
      </c>
      <c r="D7" s="47">
        <v>1275</v>
      </c>
      <c r="E7" s="47">
        <v>1357</v>
      </c>
      <c r="F7" s="47">
        <v>1252</v>
      </c>
      <c r="G7" s="47">
        <v>7053.557774999999</v>
      </c>
      <c r="H7" s="47">
        <v>7170.2191370884</v>
      </c>
      <c r="I7" s="47">
        <v>7128.3987669267835</v>
      </c>
      <c r="J7" s="47">
        <v>7123.967591070469</v>
      </c>
      <c r="K7" s="47">
        <v>7002.713434141232</v>
      </c>
      <c r="L7" s="47">
        <v>6989.152381069825</v>
      </c>
      <c r="M7" s="47">
        <v>6833.441620868333</v>
      </c>
      <c r="N7" s="47">
        <v>6549.654426326906</v>
      </c>
      <c r="O7" s="47">
        <v>5517.940629995385</v>
      </c>
      <c r="P7" s="47">
        <v>5087.674545065284</v>
      </c>
      <c r="Q7" s="47">
        <v>4916.19483733072</v>
      </c>
      <c r="R7" s="47">
        <v>4933.658954372744</v>
      </c>
    </row>
    <row r="8" spans="1:18" ht="12.75">
      <c r="A8" s="38" t="s">
        <v>50</v>
      </c>
      <c r="B8" s="47">
        <v>8228</v>
      </c>
      <c r="C8" s="47">
        <v>8657</v>
      </c>
      <c r="D8" s="47">
        <v>10141</v>
      </c>
      <c r="E8" s="47">
        <v>10579</v>
      </c>
      <c r="F8" s="47">
        <v>10405</v>
      </c>
      <c r="G8" s="47">
        <v>4072.9204999999997</v>
      </c>
      <c r="H8" s="47">
        <v>3933.786060248</v>
      </c>
      <c r="I8" s="47">
        <v>3921.6604706072376</v>
      </c>
      <c r="J8" s="47">
        <v>3878.7482347026144</v>
      </c>
      <c r="K8" s="47">
        <v>3876.2751314211896</v>
      </c>
      <c r="L8" s="47">
        <v>3785.5434519388396</v>
      </c>
      <c r="M8" s="47">
        <v>3672.374579218203</v>
      </c>
      <c r="N8" s="47">
        <v>3526.1451981987066</v>
      </c>
      <c r="O8" s="47">
        <v>3105.5947627061896</v>
      </c>
      <c r="P8" s="47">
        <v>2905.7146140351833</v>
      </c>
      <c r="Q8" s="47">
        <v>2816.3905252402687</v>
      </c>
      <c r="R8" s="47">
        <v>2842.6525611974453</v>
      </c>
    </row>
    <row r="9" spans="1:18" ht="24">
      <c r="A9" s="50" t="s">
        <v>194</v>
      </c>
      <c r="B9" s="42">
        <f>B6/'SOU obě formy'!B23</f>
        <v>0.23524359775140538</v>
      </c>
      <c r="C9" s="42">
        <f>C6/'SOU obě formy'!C23</f>
        <v>0.2479528332787422</v>
      </c>
      <c r="D9" s="42">
        <f>D6/'SOU obě formy'!D23</f>
        <v>0.2817096041851742</v>
      </c>
      <c r="E9" s="42">
        <f>E6/'SOU obě formy'!E23</f>
        <v>0.29249166830033324</v>
      </c>
      <c r="F9" s="42">
        <f>F6/'SOU obě formy'!F23</f>
        <v>0.30391594535405153</v>
      </c>
      <c r="G9" s="42">
        <f>G6/'SOU obě formy'!G23</f>
        <v>0.3027434373262858</v>
      </c>
      <c r="H9" s="42">
        <f>H6/'SOU obě formy'!H23</f>
        <v>0.3122006584595701</v>
      </c>
      <c r="I9" s="42">
        <f>I6/'SOU obě formy'!I23</f>
        <v>0.3211538926470383</v>
      </c>
      <c r="J9" s="42">
        <f>J6/'SOU obě formy'!J23</f>
        <v>0.3430516245580379</v>
      </c>
      <c r="K9" s="42">
        <f>K6/'SOU obě formy'!K23</f>
        <v>0.3450657381348152</v>
      </c>
      <c r="L9" s="42">
        <f>L6/'SOU obě formy'!L23</f>
        <v>0.36581315962612077</v>
      </c>
      <c r="M9" s="42">
        <f>M6/'SOU obě formy'!M23</f>
        <v>0.3747363537665013</v>
      </c>
      <c r="N9" s="42">
        <f>N6/'SOU obě formy'!N23</f>
        <v>0.3959580062299469</v>
      </c>
      <c r="O9" s="42">
        <f>O6/'SOU obě formy'!O23</f>
        <v>0.4344958381380164</v>
      </c>
      <c r="P9" s="42">
        <f>P6/'SOU obě formy'!P23</f>
        <v>0.45314066932271674</v>
      </c>
      <c r="Q9" s="42">
        <f>Q6/'SOU obě formy'!Q23</f>
        <v>0.45377712324375824</v>
      </c>
      <c r="R9" s="42">
        <f>R6/'SOU obě formy'!R23</f>
        <v>0.45071752459632075</v>
      </c>
    </row>
    <row r="10" spans="1:18" ht="12.75">
      <c r="A10" s="120" t="s">
        <v>38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12.75">
      <c r="A11" s="38" t="s">
        <v>74</v>
      </c>
      <c r="B11" s="47">
        <v>9879</v>
      </c>
      <c r="C11" s="47">
        <v>17245</v>
      </c>
      <c r="D11" s="47">
        <v>19667</v>
      </c>
      <c r="E11" s="47">
        <v>21530</v>
      </c>
      <c r="F11" s="47">
        <v>21492</v>
      </c>
      <c r="G11" s="47">
        <v>20731.702527499998</v>
      </c>
      <c r="H11" s="47">
        <v>20412.81235405372</v>
      </c>
      <c r="I11" s="47">
        <v>20337.82402503217</v>
      </c>
      <c r="J11" s="47">
        <v>20243.911545264047</v>
      </c>
      <c r="K11" s="47">
        <v>20074.835876412486</v>
      </c>
      <c r="L11" s="47">
        <v>19865.196157671846</v>
      </c>
      <c r="M11" s="47">
        <v>19507.863526259753</v>
      </c>
      <c r="N11" s="47">
        <v>18850.89878211571</v>
      </c>
      <c r="O11" s="47">
        <v>17027.502902564363</v>
      </c>
      <c r="P11" s="47">
        <v>15192.735202810447</v>
      </c>
      <c r="Q11" s="47">
        <v>14407.350446514723</v>
      </c>
      <c r="R11" s="47">
        <v>14235.961513166521</v>
      </c>
    </row>
    <row r="12" spans="1:18" ht="12.75">
      <c r="A12" s="38" t="s">
        <v>49</v>
      </c>
      <c r="B12" s="47">
        <v>975</v>
      </c>
      <c r="C12" s="47">
        <v>1884</v>
      </c>
      <c r="D12" s="47">
        <v>2299</v>
      </c>
      <c r="E12" s="47">
        <v>2504</v>
      </c>
      <c r="F12" s="47">
        <v>2469</v>
      </c>
      <c r="G12" s="47">
        <v>8192.088219999998</v>
      </c>
      <c r="H12" s="47">
        <v>13112.808056901998</v>
      </c>
      <c r="I12" s="47">
        <v>13163.104366444446</v>
      </c>
      <c r="J12" s="47">
        <v>13122.593784907816</v>
      </c>
      <c r="K12" s="47">
        <v>12990.873051441455</v>
      </c>
      <c r="L12" s="47">
        <v>12875.334147239919</v>
      </c>
      <c r="M12" s="47">
        <v>12706.542045378941</v>
      </c>
      <c r="N12" s="47">
        <v>12289.893247618842</v>
      </c>
      <c r="O12" s="47">
        <v>11012.094317480232</v>
      </c>
      <c r="P12" s="47">
        <v>9721.691922247312</v>
      </c>
      <c r="Q12" s="47">
        <v>9189.273796799282</v>
      </c>
      <c r="R12" s="47">
        <v>9063.760057056017</v>
      </c>
    </row>
    <row r="13" spans="1:18" ht="12.75">
      <c r="A13" s="38" t="s">
        <v>50</v>
      </c>
      <c r="B13" s="47">
        <v>8904</v>
      </c>
      <c r="C13" s="47">
        <v>15361</v>
      </c>
      <c r="D13" s="47">
        <v>17368</v>
      </c>
      <c r="E13" s="47">
        <v>19026</v>
      </c>
      <c r="F13" s="47">
        <v>19023</v>
      </c>
      <c r="G13" s="47">
        <v>12539.6143075</v>
      </c>
      <c r="H13" s="47">
        <v>7300.00429715172</v>
      </c>
      <c r="I13" s="47">
        <v>7174.719658587722</v>
      </c>
      <c r="J13" s="47">
        <v>7121.31776035623</v>
      </c>
      <c r="K13" s="47">
        <v>7083.9628249710295</v>
      </c>
      <c r="L13" s="47">
        <v>6989.862010431927</v>
      </c>
      <c r="M13" s="47">
        <v>6801.321480880813</v>
      </c>
      <c r="N13" s="47">
        <v>6561.005534496868</v>
      </c>
      <c r="O13" s="47">
        <v>6015.408585084131</v>
      </c>
      <c r="P13" s="47">
        <v>5471.043280563136</v>
      </c>
      <c r="Q13" s="47">
        <v>5218.076649715441</v>
      </c>
      <c r="R13" s="47">
        <v>5172.201456110504</v>
      </c>
    </row>
    <row r="14" spans="1:18" ht="12.75">
      <c r="A14" s="120" t="s">
        <v>82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48" t="s">
        <v>83</v>
      </c>
      <c r="B15" s="47">
        <v>9732</v>
      </c>
      <c r="C15" s="47">
        <v>799</v>
      </c>
      <c r="D15" s="47">
        <v>6396</v>
      </c>
      <c r="E15" s="47">
        <v>7272</v>
      </c>
      <c r="F15" s="47">
        <v>8332</v>
      </c>
      <c r="G15" s="47">
        <v>8630.03</v>
      </c>
      <c r="H15" s="47">
        <v>8462.060800000001</v>
      </c>
      <c r="I15" s="47">
        <v>8417.6317412715</v>
      </c>
      <c r="J15" s="47">
        <v>8404.252339690593</v>
      </c>
      <c r="K15" s="47">
        <v>8365.1703675055</v>
      </c>
      <c r="L15" s="47">
        <v>8326.391025363308</v>
      </c>
      <c r="M15" s="47">
        <v>8229.548374924845</v>
      </c>
      <c r="N15" s="47">
        <v>8153.859789327701</v>
      </c>
      <c r="O15" s="47">
        <v>7950.951232782656</v>
      </c>
      <c r="P15" s="47">
        <v>7625.63805204009</v>
      </c>
      <c r="Q15" s="47">
        <v>6523.284910101402</v>
      </c>
      <c r="R15" s="47">
        <v>6043.661631680803</v>
      </c>
    </row>
    <row r="16" spans="1:18" ht="12.75">
      <c r="A16" s="38" t="s">
        <v>49</v>
      </c>
      <c r="B16" s="47">
        <v>842</v>
      </c>
      <c r="C16" s="47">
        <v>169</v>
      </c>
      <c r="D16" s="47">
        <v>587</v>
      </c>
      <c r="E16" s="47">
        <v>866</v>
      </c>
      <c r="F16" s="47">
        <v>1019</v>
      </c>
      <c r="G16" s="47">
        <v>1103.3</v>
      </c>
      <c r="H16" s="47">
        <v>981.0768</v>
      </c>
      <c r="I16" s="47">
        <v>5474.2135543315</v>
      </c>
      <c r="J16" s="47">
        <v>5561.383829670569</v>
      </c>
      <c r="K16" s="47">
        <v>5531.064778607062</v>
      </c>
      <c r="L16" s="47">
        <v>5523.297251108424</v>
      </c>
      <c r="M16" s="47">
        <v>5428.2418629493795</v>
      </c>
      <c r="N16" s="47">
        <v>5418.12324748054</v>
      </c>
      <c r="O16" s="47">
        <v>5296.999571873245</v>
      </c>
      <c r="P16" s="47">
        <v>5077.363440205849</v>
      </c>
      <c r="Q16" s="47">
        <v>4278.933686988893</v>
      </c>
      <c r="R16" s="47">
        <v>3943.7597944098566</v>
      </c>
    </row>
    <row r="17" spans="1:18" ht="12.75">
      <c r="A17" s="38" t="s">
        <v>50</v>
      </c>
      <c r="B17" s="47">
        <v>8890</v>
      </c>
      <c r="C17" s="47">
        <v>630</v>
      </c>
      <c r="D17" s="47">
        <v>5809</v>
      </c>
      <c r="E17" s="47">
        <v>6406</v>
      </c>
      <c r="F17" s="47">
        <v>7313</v>
      </c>
      <c r="G17" s="47">
        <v>7526.73</v>
      </c>
      <c r="H17" s="47">
        <v>7480.984</v>
      </c>
      <c r="I17" s="47">
        <v>2943.41818694</v>
      </c>
      <c r="J17" s="47">
        <v>2842.8685100200246</v>
      </c>
      <c r="K17" s="47">
        <v>2834.1055888984383</v>
      </c>
      <c r="L17" s="47">
        <v>2803.093774254885</v>
      </c>
      <c r="M17" s="47">
        <v>2801.306511975465</v>
      </c>
      <c r="N17" s="47">
        <v>2735.736541847161</v>
      </c>
      <c r="O17" s="47">
        <v>2653.9516609094107</v>
      </c>
      <c r="P17" s="47">
        <v>2548.274611834241</v>
      </c>
      <c r="Q17" s="47">
        <v>2244.3512231125087</v>
      </c>
      <c r="R17" s="47">
        <v>2099.901837270946</v>
      </c>
    </row>
    <row r="20" spans="1:18" ht="15.75">
      <c r="A20" s="10" t="s">
        <v>53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120" t="s">
        <v>51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85" t="s">
        <v>73</v>
      </c>
      <c r="B22" s="47">
        <v>8529</v>
      </c>
      <c r="C22" s="47">
        <v>8673</v>
      </c>
      <c r="D22" s="47">
        <v>8673</v>
      </c>
      <c r="E22" s="47">
        <v>11201</v>
      </c>
      <c r="F22" s="47">
        <v>11132</v>
      </c>
      <c r="G22" s="47">
        <v>11229.590370771046</v>
      </c>
      <c r="H22" s="47">
        <v>10719.078292308</v>
      </c>
      <c r="I22" s="47">
        <v>10460.47461090119</v>
      </c>
      <c r="J22" s="47">
        <v>10230.237507677466</v>
      </c>
      <c r="K22" s="47">
        <v>10088.051914870492</v>
      </c>
      <c r="L22" s="47">
        <v>9831.182067676295</v>
      </c>
      <c r="M22" s="47">
        <v>9638.89266768087</v>
      </c>
      <c r="N22" s="47">
        <v>9242.649860750507</v>
      </c>
      <c r="O22" s="47">
        <v>8870.985381759785</v>
      </c>
      <c r="P22" s="47">
        <v>8363.534294459318</v>
      </c>
      <c r="Q22" s="47">
        <v>8126.23117041471</v>
      </c>
      <c r="R22" s="47">
        <v>8100.850945481198</v>
      </c>
    </row>
    <row r="23" spans="1:18" ht="12.75">
      <c r="A23" s="38" t="s">
        <v>49</v>
      </c>
      <c r="B23" s="47">
        <v>2849</v>
      </c>
      <c r="C23" s="47">
        <v>2629</v>
      </c>
      <c r="D23" s="47">
        <v>2745</v>
      </c>
      <c r="E23" s="47">
        <v>3533</v>
      </c>
      <c r="F23" s="47">
        <v>3369</v>
      </c>
      <c r="G23" s="47">
        <v>8601.899725609755</v>
      </c>
      <c r="H23" s="47">
        <v>8147.97629214591</v>
      </c>
      <c r="I23" s="47">
        <v>8009.436816771667</v>
      </c>
      <c r="J23" s="47">
        <v>7828.535814363153</v>
      </c>
      <c r="K23" s="47">
        <v>7695.2894880672875</v>
      </c>
      <c r="L23" s="47">
        <v>7435.268490499815</v>
      </c>
      <c r="M23" s="47">
        <v>7269.61874560461</v>
      </c>
      <c r="N23" s="47">
        <v>6967.717474815858</v>
      </c>
      <c r="O23" s="47">
        <v>6729.195890238275</v>
      </c>
      <c r="P23" s="47">
        <v>6359.593181331605</v>
      </c>
      <c r="Q23" s="47">
        <v>6183.8928771455585</v>
      </c>
      <c r="R23" s="47">
        <v>6167.07369296593</v>
      </c>
    </row>
    <row r="24" spans="1:18" ht="12.75">
      <c r="A24" s="38" t="s">
        <v>50</v>
      </c>
      <c r="B24" s="47">
        <v>5680</v>
      </c>
      <c r="C24" s="47">
        <v>6044</v>
      </c>
      <c r="D24" s="47">
        <v>5928</v>
      </c>
      <c r="E24" s="47">
        <v>7668</v>
      </c>
      <c r="F24" s="47">
        <v>7763</v>
      </c>
      <c r="G24" s="47">
        <v>2627.69064516129</v>
      </c>
      <c r="H24" s="47">
        <v>2571.1020001620914</v>
      </c>
      <c r="I24" s="47">
        <v>2451.0377941295233</v>
      </c>
      <c r="J24" s="47">
        <v>2401.7016933143123</v>
      </c>
      <c r="K24" s="47">
        <v>2392.762426803203</v>
      </c>
      <c r="L24" s="47">
        <v>2395.9135771764804</v>
      </c>
      <c r="M24" s="47">
        <v>2369.27392207626</v>
      </c>
      <c r="N24" s="47">
        <v>2274.932385934649</v>
      </c>
      <c r="O24" s="47">
        <v>2141.78949152151</v>
      </c>
      <c r="P24" s="47">
        <v>2003.9411131277127</v>
      </c>
      <c r="Q24" s="47">
        <v>1942.3382932691509</v>
      </c>
      <c r="R24" s="47">
        <v>1933.7772525152689</v>
      </c>
    </row>
    <row r="25" spans="1:18" ht="12.75">
      <c r="A25" s="120" t="s">
        <v>38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ht="12.75">
      <c r="A26" s="38" t="s">
        <v>74</v>
      </c>
      <c r="B26" s="47">
        <v>18650</v>
      </c>
      <c r="C26" s="47">
        <v>18221</v>
      </c>
      <c r="D26" s="47">
        <v>19007</v>
      </c>
      <c r="E26" s="47">
        <v>22083</v>
      </c>
      <c r="F26" s="47">
        <v>23585</v>
      </c>
      <c r="G26" s="47">
        <v>24799.340270653025</v>
      </c>
      <c r="H26" s="47">
        <v>26885.4942159056</v>
      </c>
      <c r="I26" s="47">
        <v>24973.79931518754</v>
      </c>
      <c r="J26" s="47">
        <v>23704.288496487985</v>
      </c>
      <c r="K26" s="47">
        <v>23371.093504389377</v>
      </c>
      <c r="L26" s="47">
        <v>22766.19662793432</v>
      </c>
      <c r="M26" s="47">
        <v>22317.81553697542</v>
      </c>
      <c r="N26" s="47">
        <v>21399.890467297944</v>
      </c>
      <c r="O26" s="47">
        <v>20545.734811077986</v>
      </c>
      <c r="P26" s="47">
        <v>19372.793204554233</v>
      </c>
      <c r="Q26" s="47">
        <v>18823.84418511563</v>
      </c>
      <c r="R26" s="47">
        <v>18765.434355082427</v>
      </c>
    </row>
    <row r="27" spans="1:18" ht="12.75">
      <c r="A27" s="38" t="s">
        <v>49</v>
      </c>
      <c r="B27" s="47">
        <v>6182</v>
      </c>
      <c r="C27" s="47">
        <v>6258</v>
      </c>
      <c r="D27" s="47">
        <v>6408</v>
      </c>
      <c r="E27" s="47">
        <v>7286</v>
      </c>
      <c r="F27" s="47">
        <v>7918</v>
      </c>
      <c r="G27" s="47">
        <v>13763.039560975609</v>
      </c>
      <c r="H27" s="47">
        <v>19172.188215419326</v>
      </c>
      <c r="I27" s="47">
        <v>18846.204829863735</v>
      </c>
      <c r="J27" s="47">
        <v>18420.5447711965</v>
      </c>
      <c r="K27" s="47">
        <v>18107.01616542233</v>
      </c>
      <c r="L27" s="47">
        <v>17495.186758146065</v>
      </c>
      <c r="M27" s="47">
        <v>17105.41290840765</v>
      </c>
      <c r="N27" s="47">
        <v>16395.039218241716</v>
      </c>
      <c r="O27" s="47">
        <v>15833.797929730663</v>
      </c>
      <c r="P27" s="47">
        <v>14964.122755673267</v>
      </c>
      <c r="Q27" s="47">
        <v>14550.699939923501</v>
      </c>
      <c r="R27" s="47">
        <v>14511.124399548833</v>
      </c>
    </row>
    <row r="28" spans="1:18" ht="12.75">
      <c r="A28" s="38" t="s">
        <v>50</v>
      </c>
      <c r="B28" s="47">
        <v>12468</v>
      </c>
      <c r="C28" s="47">
        <v>11963</v>
      </c>
      <c r="D28" s="47">
        <v>12599</v>
      </c>
      <c r="E28" s="47">
        <v>14797</v>
      </c>
      <c r="F28" s="47">
        <v>15667</v>
      </c>
      <c r="G28" s="47">
        <v>11036.300709677418</v>
      </c>
      <c r="H28" s="47">
        <v>7713.306000486275</v>
      </c>
      <c r="I28" s="47">
        <v>6127.594485323808</v>
      </c>
      <c r="J28" s="47">
        <v>5283.743725291487</v>
      </c>
      <c r="K28" s="47">
        <v>5264.077338967048</v>
      </c>
      <c r="L28" s="47">
        <v>5271.009869788258</v>
      </c>
      <c r="M28" s="47">
        <v>5212.402628567773</v>
      </c>
      <c r="N28" s="47">
        <v>5004.851249056229</v>
      </c>
      <c r="O28" s="47">
        <v>4711.936881347323</v>
      </c>
      <c r="P28" s="47">
        <v>4408.670448880968</v>
      </c>
      <c r="Q28" s="47">
        <v>4273.144245192132</v>
      </c>
      <c r="R28" s="47">
        <v>4254.309955533592</v>
      </c>
    </row>
    <row r="29" spans="1:18" ht="12.75">
      <c r="A29" s="120" t="s">
        <v>82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ht="12.75">
      <c r="A30" s="48" t="s">
        <v>83</v>
      </c>
      <c r="B30" s="47">
        <v>4865</v>
      </c>
      <c r="C30" s="47">
        <v>4298</v>
      </c>
      <c r="D30" s="47">
        <v>3471</v>
      </c>
      <c r="E30" s="47">
        <v>4419</v>
      </c>
      <c r="F30" s="47">
        <v>4578</v>
      </c>
      <c r="G30" s="47">
        <v>6030.48</v>
      </c>
      <c r="H30" s="47">
        <v>6096.975</v>
      </c>
      <c r="I30" s="47">
        <v>6606.369690204563</v>
      </c>
      <c r="J30" s="47">
        <v>6367.169425380747</v>
      </c>
      <c r="K30" s="47">
        <v>6276.2847665407135</v>
      </c>
      <c r="L30" s="47">
        <v>6138.142504606479</v>
      </c>
      <c r="M30" s="47">
        <v>6052.831148922294</v>
      </c>
      <c r="N30" s="47">
        <v>5898.709240605776</v>
      </c>
      <c r="O30" s="47">
        <v>5783.335600608522</v>
      </c>
      <c r="P30" s="47">
        <v>5545.5899164503035</v>
      </c>
      <c r="Q30" s="47">
        <v>5322.591229055871</v>
      </c>
      <c r="R30" s="47">
        <v>5018.12057667559</v>
      </c>
    </row>
    <row r="31" spans="1:18" ht="12.75">
      <c r="A31" s="38" t="s">
        <v>49</v>
      </c>
      <c r="B31" s="47">
        <v>1665</v>
      </c>
      <c r="C31" s="47">
        <v>1290</v>
      </c>
      <c r="D31" s="47">
        <v>1385</v>
      </c>
      <c r="E31" s="47">
        <v>1713</v>
      </c>
      <c r="F31" s="47">
        <v>1601</v>
      </c>
      <c r="G31" s="47">
        <v>2119.8</v>
      </c>
      <c r="H31" s="47">
        <v>2021.4</v>
      </c>
      <c r="I31" s="47">
        <v>5161.139835365853</v>
      </c>
      <c r="J31" s="47">
        <v>4888.785775287545</v>
      </c>
      <c r="K31" s="47">
        <v>4805.662090063</v>
      </c>
      <c r="L31" s="47">
        <v>4697.121488617891</v>
      </c>
      <c r="M31" s="47">
        <v>4617.1736928403725</v>
      </c>
      <c r="N31" s="47">
        <v>4461.161094299889</v>
      </c>
      <c r="O31" s="47">
        <v>4361.771247362766</v>
      </c>
      <c r="P31" s="47">
        <v>4180.630484889514</v>
      </c>
      <c r="Q31" s="47">
        <v>4037.517534142965</v>
      </c>
      <c r="R31" s="47">
        <v>3815.7559087989625</v>
      </c>
    </row>
    <row r="32" spans="1:18" ht="12.75">
      <c r="A32" s="38" t="s">
        <v>50</v>
      </c>
      <c r="B32" s="47">
        <v>3200</v>
      </c>
      <c r="C32" s="47">
        <v>3008</v>
      </c>
      <c r="D32" s="47">
        <v>2086</v>
      </c>
      <c r="E32" s="47">
        <v>2706</v>
      </c>
      <c r="F32" s="47">
        <v>2977</v>
      </c>
      <c r="G32" s="47">
        <v>3910.68</v>
      </c>
      <c r="H32" s="47">
        <v>4075.5750000000003</v>
      </c>
      <c r="I32" s="47">
        <v>1445.2298548387096</v>
      </c>
      <c r="J32" s="47">
        <v>1478.3836500932025</v>
      </c>
      <c r="K32" s="47">
        <v>1470.6226764777139</v>
      </c>
      <c r="L32" s="47">
        <v>1441.0210159885874</v>
      </c>
      <c r="M32" s="47">
        <v>1435.657456081922</v>
      </c>
      <c r="N32" s="47">
        <v>1437.5481463058882</v>
      </c>
      <c r="O32" s="47">
        <v>1421.564353245756</v>
      </c>
      <c r="P32" s="47">
        <v>1364.9594315607894</v>
      </c>
      <c r="Q32" s="47">
        <v>1285.0736949129061</v>
      </c>
      <c r="R32" s="47">
        <v>1202.3646678766277</v>
      </c>
    </row>
    <row r="33" ht="12.75">
      <c r="A33" s="13" t="s">
        <v>102</v>
      </c>
    </row>
  </sheetData>
  <mergeCells count="8">
    <mergeCell ref="G4:R4"/>
    <mergeCell ref="A5:R5"/>
    <mergeCell ref="A29:R29"/>
    <mergeCell ref="A10:R10"/>
    <mergeCell ref="A14:R14"/>
    <mergeCell ref="A21:R21"/>
    <mergeCell ref="A25:R25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0" customWidth="1"/>
  </cols>
  <sheetData>
    <row r="1" spans="10:18" ht="15.75">
      <c r="J1" s="35"/>
      <c r="K1" s="35"/>
      <c r="R1" s="44" t="s">
        <v>258</v>
      </c>
    </row>
    <row r="2" spans="1:18" ht="15.75">
      <c r="A2" s="10" t="s">
        <v>239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8" customFormat="1" ht="12.75">
      <c r="A5" s="118" t="s">
        <v>224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12.75">
      <c r="A6" s="21" t="s">
        <v>240</v>
      </c>
      <c r="B6" s="47">
        <v>6247</v>
      </c>
      <c r="C6" s="47">
        <v>6148</v>
      </c>
      <c r="D6" s="47">
        <v>6045</v>
      </c>
      <c r="E6" s="47">
        <v>5773</v>
      </c>
      <c r="F6" s="47">
        <v>5708</v>
      </c>
      <c r="G6" s="47">
        <v>5815.617</v>
      </c>
      <c r="H6" s="47">
        <v>5892.554999999999</v>
      </c>
      <c r="I6" s="47">
        <v>5974.607399999999</v>
      </c>
      <c r="J6" s="47">
        <v>6061.493799999999</v>
      </c>
      <c r="K6" s="47">
        <v>6139.847100000001</v>
      </c>
      <c r="L6" s="47">
        <v>6196.8653</v>
      </c>
      <c r="M6" s="47">
        <v>6220.2411</v>
      </c>
      <c r="N6" s="47">
        <v>6219.0579</v>
      </c>
      <c r="O6" s="47">
        <v>6203.5555</v>
      </c>
      <c r="P6" s="47">
        <v>6179.0297</v>
      </c>
      <c r="Q6" s="47">
        <v>6149.442</v>
      </c>
      <c r="R6" s="47">
        <v>6116.247699999999</v>
      </c>
    </row>
    <row r="7" spans="1:18" ht="24">
      <c r="A7" s="9" t="s">
        <v>241</v>
      </c>
      <c r="B7" s="57">
        <v>44205</v>
      </c>
      <c r="C7" s="57">
        <v>43016</v>
      </c>
      <c r="D7" s="57">
        <v>42298</v>
      </c>
      <c r="E7" s="57">
        <v>41606</v>
      </c>
      <c r="F7" s="57">
        <v>41289</v>
      </c>
      <c r="G7" s="57">
        <v>39507.688799999996</v>
      </c>
      <c r="H7" s="57">
        <v>37707.2257</v>
      </c>
      <c r="I7" s="57">
        <v>36259.806800000006</v>
      </c>
      <c r="J7" s="57">
        <v>34914.9548</v>
      </c>
      <c r="K7" s="57">
        <v>34278.70740000001</v>
      </c>
      <c r="L7" s="57">
        <v>34222.1186</v>
      </c>
      <c r="M7" s="57">
        <v>34472.082</v>
      </c>
      <c r="N7" s="57">
        <v>34772.1878</v>
      </c>
      <c r="O7" s="57">
        <v>34991.8429</v>
      </c>
      <c r="P7" s="57">
        <v>35399.96890000001</v>
      </c>
      <c r="Q7" s="57">
        <v>35746.7846</v>
      </c>
      <c r="R7" s="57">
        <v>35998.8408</v>
      </c>
    </row>
    <row r="8" spans="1:12" s="18" customFormat="1" ht="12.75">
      <c r="A8" s="1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8" s="18" customFormat="1" ht="12.75">
      <c r="A9" s="121" t="s">
        <v>242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18" customFormat="1" ht="12.75">
      <c r="A10" s="61" t="s">
        <v>195</v>
      </c>
      <c r="B10" s="80">
        <v>7342</v>
      </c>
      <c r="C10" s="80">
        <v>7116</v>
      </c>
      <c r="D10" s="80">
        <v>7222</v>
      </c>
      <c r="E10" s="80">
        <v>7173</v>
      </c>
      <c r="F10" s="80">
        <v>7218</v>
      </c>
      <c r="G10" s="80">
        <v>7206.54</v>
      </c>
      <c r="H10" s="80">
        <v>7228.7884</v>
      </c>
      <c r="I10" s="80">
        <v>7231.366032</v>
      </c>
      <c r="J10" s="80">
        <v>7237.353212</v>
      </c>
      <c r="K10" s="80">
        <v>7241.223550000001</v>
      </c>
      <c r="L10" s="80">
        <v>7244.223550000001</v>
      </c>
      <c r="M10" s="80">
        <v>7244.223550000001</v>
      </c>
      <c r="N10" s="80">
        <v>7244.223550000001</v>
      </c>
      <c r="O10" s="80">
        <v>7244.223550000001</v>
      </c>
      <c r="P10" s="80">
        <v>7244.223550000001</v>
      </c>
      <c r="Q10" s="80">
        <v>7244.223550000001</v>
      </c>
      <c r="R10" s="80">
        <v>7244.223550000001</v>
      </c>
    </row>
    <row r="11" spans="1:18" ht="12.75">
      <c r="A11" s="21" t="s">
        <v>196</v>
      </c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66"/>
      <c r="N11" s="66"/>
      <c r="O11" s="66"/>
      <c r="P11" s="66"/>
      <c r="Q11" s="66"/>
      <c r="R11" s="67"/>
    </row>
    <row r="12" spans="1:18" ht="25.5">
      <c r="A12" s="74" t="s">
        <v>247</v>
      </c>
      <c r="B12" s="81">
        <v>440</v>
      </c>
      <c r="C12" s="81">
        <v>444</v>
      </c>
      <c r="D12" s="81">
        <v>400</v>
      </c>
      <c r="E12" s="81">
        <v>443</v>
      </c>
      <c r="F12" s="81">
        <v>464</v>
      </c>
      <c r="G12" s="81">
        <v>449.54</v>
      </c>
      <c r="H12" s="81">
        <v>461.78839999999997</v>
      </c>
      <c r="I12" s="81">
        <v>459.366032</v>
      </c>
      <c r="J12" s="81">
        <v>460.353212</v>
      </c>
      <c r="K12" s="81">
        <v>461.22355</v>
      </c>
      <c r="L12" s="81">
        <v>461.22355</v>
      </c>
      <c r="M12" s="81">
        <v>461.22355</v>
      </c>
      <c r="N12" s="81">
        <v>461.22355</v>
      </c>
      <c r="O12" s="81">
        <v>461.22355</v>
      </c>
      <c r="P12" s="81">
        <v>461.22355</v>
      </c>
      <c r="Q12" s="81">
        <v>461.22355</v>
      </c>
      <c r="R12" s="81">
        <v>461.22355</v>
      </c>
    </row>
    <row r="13" spans="1:18" ht="12.75">
      <c r="A13" s="38" t="s">
        <v>54</v>
      </c>
      <c r="B13" s="47">
        <v>6902</v>
      </c>
      <c r="C13" s="47">
        <v>6672</v>
      </c>
      <c r="D13" s="47">
        <v>6822</v>
      </c>
      <c r="E13" s="47">
        <v>6730</v>
      </c>
      <c r="F13" s="47">
        <v>6754</v>
      </c>
      <c r="G13" s="47">
        <v>6757</v>
      </c>
      <c r="H13" s="47">
        <v>6767</v>
      </c>
      <c r="I13" s="47">
        <v>6772</v>
      </c>
      <c r="J13" s="47">
        <v>6777</v>
      </c>
      <c r="K13" s="47">
        <v>6780</v>
      </c>
      <c r="L13" s="47">
        <v>6783</v>
      </c>
      <c r="M13" s="47">
        <v>6783</v>
      </c>
      <c r="N13" s="47">
        <v>6783</v>
      </c>
      <c r="O13" s="47">
        <v>6783</v>
      </c>
      <c r="P13" s="47">
        <v>6783</v>
      </c>
      <c r="Q13" s="47">
        <v>6783</v>
      </c>
      <c r="R13" s="47">
        <v>6783</v>
      </c>
    </row>
    <row r="14" spans="1:18" s="18" customFormat="1" ht="25.5">
      <c r="A14" s="92" t="s">
        <v>243</v>
      </c>
      <c r="B14" s="57">
        <v>18901</v>
      </c>
      <c r="C14" s="57">
        <v>18750</v>
      </c>
      <c r="D14" s="57">
        <v>18917</v>
      </c>
      <c r="E14" s="57">
        <v>18781</v>
      </c>
      <c r="F14" s="57">
        <v>18762</v>
      </c>
      <c r="G14" s="57">
        <v>18600.6015</v>
      </c>
      <c r="H14" s="57">
        <v>18712.500744999998</v>
      </c>
      <c r="I14" s="57">
        <v>18719.209689000003</v>
      </c>
      <c r="J14" s="57">
        <v>18740.04655477</v>
      </c>
      <c r="K14" s="57">
        <v>18757.684469235</v>
      </c>
      <c r="L14" s="57">
        <v>18765.656871194</v>
      </c>
      <c r="M14" s="57">
        <v>18772.214306214653</v>
      </c>
      <c r="N14" s="57">
        <v>18775.50399829713</v>
      </c>
      <c r="O14" s="57">
        <v>18778.403998297126</v>
      </c>
      <c r="P14" s="57">
        <v>18782.068998297127</v>
      </c>
      <c r="Q14" s="57">
        <v>18785.733998297128</v>
      </c>
      <c r="R14" s="57">
        <v>18789.398998297125</v>
      </c>
    </row>
    <row r="15" spans="1:18" ht="12.75">
      <c r="A15" s="21" t="s">
        <v>244</v>
      </c>
      <c r="B15" s="25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66"/>
      <c r="N15" s="66"/>
      <c r="O15" s="66"/>
      <c r="P15" s="66"/>
      <c r="Q15" s="66"/>
      <c r="R15" s="67"/>
    </row>
    <row r="16" spans="1:18" ht="25.5">
      <c r="A16" s="74" t="s">
        <v>247</v>
      </c>
      <c r="B16" s="81">
        <v>1677</v>
      </c>
      <c r="C16" s="81">
        <v>1718</v>
      </c>
      <c r="D16" s="81">
        <v>1609</v>
      </c>
      <c r="E16" s="81">
        <v>1619</v>
      </c>
      <c r="F16" s="81">
        <v>1638</v>
      </c>
      <c r="G16" s="81">
        <v>1612.4875</v>
      </c>
      <c r="H16" s="81">
        <v>1679.818125</v>
      </c>
      <c r="I16" s="81">
        <v>1685.364945</v>
      </c>
      <c r="J16" s="81">
        <v>1694.0026247699998</v>
      </c>
      <c r="K16" s="81">
        <v>1703.515789235</v>
      </c>
      <c r="L16" s="81">
        <v>1704.5949036939999</v>
      </c>
      <c r="M16" s="81">
        <v>1706.9903012146501</v>
      </c>
      <c r="N16" s="81">
        <v>1708.2799932971252</v>
      </c>
      <c r="O16" s="81">
        <v>1708.2799932971252</v>
      </c>
      <c r="P16" s="81">
        <v>1708.2799932971252</v>
      </c>
      <c r="Q16" s="81">
        <v>1708.2799932971252</v>
      </c>
      <c r="R16" s="81">
        <v>1708.2799932971252</v>
      </c>
    </row>
    <row r="17" spans="1:18" ht="12" customHeight="1">
      <c r="A17" s="38" t="s">
        <v>54</v>
      </c>
      <c r="B17" s="47">
        <v>17224</v>
      </c>
      <c r="C17" s="47">
        <v>17032</v>
      </c>
      <c r="D17" s="47">
        <v>17308</v>
      </c>
      <c r="E17" s="47">
        <v>17162</v>
      </c>
      <c r="F17" s="47">
        <v>17124</v>
      </c>
      <c r="G17" s="47">
        <v>16988.114</v>
      </c>
      <c r="H17" s="47">
        <v>17032.68262</v>
      </c>
      <c r="I17" s="47">
        <v>17033.844744</v>
      </c>
      <c r="J17" s="47">
        <v>17046.043930000003</v>
      </c>
      <c r="K17" s="47">
        <v>17054.16868</v>
      </c>
      <c r="L17" s="47">
        <v>17061.0619675</v>
      </c>
      <c r="M17" s="47">
        <v>17065.224005000004</v>
      </c>
      <c r="N17" s="47">
        <v>17067.224005000004</v>
      </c>
      <c r="O17" s="47">
        <v>17070.124005</v>
      </c>
      <c r="P17" s="47">
        <v>17073.789005000002</v>
      </c>
      <c r="Q17" s="47">
        <v>17077.454005000003</v>
      </c>
      <c r="R17" s="47">
        <v>17081.119005</v>
      </c>
    </row>
    <row r="18" spans="1:18" ht="14.25">
      <c r="A18" s="120" t="s">
        <v>120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38" t="s">
        <v>103</v>
      </c>
      <c r="B19" s="47">
        <v>8839.2</v>
      </c>
      <c r="C19" s="47">
        <v>8818.8</v>
      </c>
      <c r="D19" s="47">
        <v>8791.1</v>
      </c>
      <c r="E19" s="47">
        <v>8690.7</v>
      </c>
      <c r="F19" s="40">
        <v>8636.4</v>
      </c>
      <c r="G19" s="40">
        <f>F19*0.98</f>
        <v>8463.671999999999</v>
      </c>
      <c r="H19" s="40">
        <f>G19*0.98</f>
        <v>8294.398559999998</v>
      </c>
      <c r="I19" s="40">
        <f aca="true" t="shared" si="0" ref="I19:L20">H19</f>
        <v>8294.398559999998</v>
      </c>
      <c r="J19" s="40">
        <f t="shared" si="0"/>
        <v>8294.398559999998</v>
      </c>
      <c r="K19" s="40">
        <f t="shared" si="0"/>
        <v>8294.398559999998</v>
      </c>
      <c r="L19" s="40">
        <f t="shared" si="0"/>
        <v>8294.398559999998</v>
      </c>
      <c r="M19" s="70" t="s">
        <v>100</v>
      </c>
      <c r="N19" s="70" t="s">
        <v>100</v>
      </c>
      <c r="O19" s="70" t="s">
        <v>100</v>
      </c>
      <c r="P19" s="70" t="s">
        <v>100</v>
      </c>
      <c r="Q19" s="70" t="s">
        <v>100</v>
      </c>
      <c r="R19" s="70" t="s">
        <v>100</v>
      </c>
    </row>
    <row r="20" spans="1:18" ht="25.5">
      <c r="A20" s="74" t="s">
        <v>202</v>
      </c>
      <c r="B20" s="47">
        <v>1281.8</v>
      </c>
      <c r="C20" s="47">
        <v>1310.2</v>
      </c>
      <c r="D20" s="47">
        <v>1370</v>
      </c>
      <c r="E20" s="47">
        <v>1427.8</v>
      </c>
      <c r="F20" s="40">
        <v>1425.8</v>
      </c>
      <c r="G20" s="40">
        <f>F20*0.98</f>
        <v>1397.2839999999999</v>
      </c>
      <c r="H20" s="40">
        <f>G20*0.98</f>
        <v>1369.3383199999998</v>
      </c>
      <c r="I20" s="40">
        <f t="shared" si="0"/>
        <v>1369.3383199999998</v>
      </c>
      <c r="J20" s="40">
        <f t="shared" si="0"/>
        <v>1369.3383199999998</v>
      </c>
      <c r="K20" s="40">
        <f t="shared" si="0"/>
        <v>1369.3383199999998</v>
      </c>
      <c r="L20" s="40">
        <f t="shared" si="0"/>
        <v>1369.3383199999998</v>
      </c>
      <c r="M20" s="71" t="s">
        <v>100</v>
      </c>
      <c r="N20" s="71" t="s">
        <v>100</v>
      </c>
      <c r="O20" s="71" t="s">
        <v>100</v>
      </c>
      <c r="P20" s="71" t="s">
        <v>100</v>
      </c>
      <c r="Q20" s="71" t="s">
        <v>100</v>
      </c>
      <c r="R20" s="71" t="s">
        <v>100</v>
      </c>
    </row>
    <row r="21" spans="1:18" ht="12.75">
      <c r="A21" s="38" t="s">
        <v>109</v>
      </c>
      <c r="B21" s="41">
        <f aca="true" t="shared" si="1" ref="B21:L21">(B6+B7+B14)/B19</f>
        <v>7.846072042718798</v>
      </c>
      <c r="C21" s="41">
        <f t="shared" si="1"/>
        <v>7.701047761600218</v>
      </c>
      <c r="D21" s="41">
        <f t="shared" si="1"/>
        <v>7.650919680131041</v>
      </c>
      <c r="E21" s="41">
        <f t="shared" si="1"/>
        <v>7.612735452840392</v>
      </c>
      <c r="F21" s="41">
        <f t="shared" si="1"/>
        <v>7.6141679403455145</v>
      </c>
      <c r="G21" s="37">
        <f t="shared" si="1"/>
        <v>7.5527392011410655</v>
      </c>
      <c r="H21" s="37">
        <f t="shared" si="1"/>
        <v>7.51257381644318</v>
      </c>
      <c r="I21" s="37">
        <f t="shared" si="1"/>
        <v>7.348769588062817</v>
      </c>
      <c r="J21" s="37">
        <f t="shared" si="1"/>
        <v>7.199617274573072</v>
      </c>
      <c r="K21" s="37">
        <f t="shared" si="1"/>
        <v>7.134482210031997</v>
      </c>
      <c r="L21" s="37">
        <f t="shared" si="1"/>
        <v>7.13549515893941</v>
      </c>
      <c r="M21" s="70" t="s">
        <v>100</v>
      </c>
      <c r="N21" s="70" t="s">
        <v>100</v>
      </c>
      <c r="O21" s="70" t="s">
        <v>100</v>
      </c>
      <c r="P21" s="70" t="s">
        <v>100</v>
      </c>
      <c r="Q21" s="70" t="s">
        <v>100</v>
      </c>
      <c r="R21" s="70" t="s">
        <v>100</v>
      </c>
    </row>
    <row r="22" spans="1:18" ht="27">
      <c r="A22" s="6" t="s">
        <v>204</v>
      </c>
      <c r="B22" s="41">
        <f>(B17)/B20</f>
        <v>13.437353721329382</v>
      </c>
      <c r="C22" s="41">
        <f aca="true" t="shared" si="2" ref="C22:L22">(C17)/C20</f>
        <v>12.999542054648147</v>
      </c>
      <c r="D22" s="41">
        <f t="shared" si="2"/>
        <v>12.633576642335766</v>
      </c>
      <c r="E22" s="41">
        <f t="shared" si="2"/>
        <v>12.01989074100014</v>
      </c>
      <c r="F22" s="41">
        <f t="shared" si="2"/>
        <v>12.01009959321083</v>
      </c>
      <c r="G22" s="41">
        <f t="shared" si="2"/>
        <v>12.157953572788355</v>
      </c>
      <c r="H22" s="41">
        <f t="shared" si="2"/>
        <v>12.438622633448249</v>
      </c>
      <c r="I22" s="41">
        <f t="shared" si="2"/>
        <v>12.439471309033404</v>
      </c>
      <c r="J22" s="41">
        <f t="shared" si="2"/>
        <v>12.448380127125928</v>
      </c>
      <c r="K22" s="41">
        <f t="shared" si="2"/>
        <v>12.454313467251833</v>
      </c>
      <c r="L22" s="41">
        <f t="shared" si="2"/>
        <v>12.459347495292473</v>
      </c>
      <c r="M22" s="71" t="s">
        <v>100</v>
      </c>
      <c r="N22" s="71" t="s">
        <v>100</v>
      </c>
      <c r="O22" s="71" t="s">
        <v>100</v>
      </c>
      <c r="P22" s="71" t="s">
        <v>100</v>
      </c>
      <c r="Q22" s="71" t="s">
        <v>100</v>
      </c>
      <c r="R22" s="71" t="s">
        <v>100</v>
      </c>
    </row>
    <row r="23" spans="1:18" ht="12.75">
      <c r="A23" s="120" t="s">
        <v>104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4.25">
      <c r="A24" s="49" t="s">
        <v>225</v>
      </c>
      <c r="B24" s="34" t="s">
        <v>100</v>
      </c>
      <c r="C24" s="34" t="s">
        <v>100</v>
      </c>
      <c r="D24" s="34" t="s">
        <v>100</v>
      </c>
      <c r="E24" s="47">
        <v>91650</v>
      </c>
      <c r="F24" s="40">
        <f>E24</f>
        <v>91650</v>
      </c>
      <c r="G24" s="40">
        <f aca="true" t="shared" si="3" ref="G24:L24">F24</f>
        <v>91650</v>
      </c>
      <c r="H24" s="40">
        <f t="shared" si="3"/>
        <v>91650</v>
      </c>
      <c r="I24" s="40">
        <f t="shared" si="3"/>
        <v>91650</v>
      </c>
      <c r="J24" s="40">
        <f t="shared" si="3"/>
        <v>91650</v>
      </c>
      <c r="K24" s="40">
        <f t="shared" si="3"/>
        <v>91650</v>
      </c>
      <c r="L24" s="40">
        <f t="shared" si="3"/>
        <v>91650</v>
      </c>
      <c r="M24" s="40">
        <f aca="true" t="shared" si="4" ref="M24:R24">L24</f>
        <v>91650</v>
      </c>
      <c r="N24" s="40">
        <f t="shared" si="4"/>
        <v>91650</v>
      </c>
      <c r="O24" s="40">
        <f t="shared" si="4"/>
        <v>91650</v>
      </c>
      <c r="P24" s="40">
        <f t="shared" si="4"/>
        <v>91650</v>
      </c>
      <c r="Q24" s="40">
        <f t="shared" si="4"/>
        <v>91650</v>
      </c>
      <c r="R24" s="40">
        <f t="shared" si="4"/>
        <v>91650</v>
      </c>
    </row>
    <row r="25" spans="1:18" ht="12.75">
      <c r="A25" s="85" t="s">
        <v>36</v>
      </c>
      <c r="B25" s="34" t="s">
        <v>100</v>
      </c>
      <c r="C25" s="34" t="s">
        <v>100</v>
      </c>
      <c r="D25" s="34" t="s">
        <v>100</v>
      </c>
      <c r="E25" s="42">
        <f aca="true" t="shared" si="5" ref="E25:R25">(E6+E7+E14)/E24</f>
        <v>0.7218767048554282</v>
      </c>
      <c r="F25" s="39">
        <f t="shared" si="5"/>
        <v>0.7175013638843426</v>
      </c>
      <c r="G25" s="39">
        <f t="shared" si="5"/>
        <v>0.6974785302782324</v>
      </c>
      <c r="H25" s="39">
        <f t="shared" si="5"/>
        <v>0.6798939601200218</v>
      </c>
      <c r="I25" s="39">
        <f t="shared" si="5"/>
        <v>0.665069545979269</v>
      </c>
      <c r="J25" s="39">
        <f t="shared" si="5"/>
        <v>0.6515711418960174</v>
      </c>
      <c r="K25" s="39">
        <f t="shared" si="5"/>
        <v>0.6456763662764321</v>
      </c>
      <c r="L25" s="39">
        <f t="shared" si="5"/>
        <v>0.6457680389655647</v>
      </c>
      <c r="M25" s="39">
        <f t="shared" si="5"/>
        <v>0.6488220120699908</v>
      </c>
      <c r="N25" s="39">
        <f t="shared" si="5"/>
        <v>0.6521194729765099</v>
      </c>
      <c r="O25" s="39">
        <f t="shared" si="5"/>
        <v>0.6543786404615072</v>
      </c>
      <c r="P25" s="39">
        <f t="shared" si="5"/>
        <v>0.658604120003242</v>
      </c>
      <c r="Q25" s="39">
        <f t="shared" si="5"/>
        <v>0.6621054075100614</v>
      </c>
      <c r="R25" s="39">
        <f t="shared" si="5"/>
        <v>0.6645334151478137</v>
      </c>
    </row>
    <row r="26" ht="12.75">
      <c r="A26" s="28" t="s">
        <v>99</v>
      </c>
    </row>
    <row r="27" spans="1:12" ht="12.75">
      <c r="A27" s="99" t="s">
        <v>259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99" t="s">
        <v>203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</sheetData>
  <mergeCells count="8">
    <mergeCell ref="A27:L27"/>
    <mergeCell ref="A28:L28"/>
    <mergeCell ref="G4:R4"/>
    <mergeCell ref="A5:R5"/>
    <mergeCell ref="A9:R9"/>
    <mergeCell ref="A18:R18"/>
    <mergeCell ref="A23:R23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0" customWidth="1"/>
  </cols>
  <sheetData>
    <row r="1" spans="10:18" ht="15.75">
      <c r="J1" s="35"/>
      <c r="K1" s="35"/>
      <c r="R1" s="44" t="s">
        <v>126</v>
      </c>
    </row>
    <row r="2" spans="1:18" ht="15.75">
      <c r="A2" s="10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5"/>
      <c r="R2" s="10"/>
    </row>
    <row r="3" spans="1:18" ht="12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41</v>
      </c>
      <c r="L3" s="34" t="s">
        <v>123</v>
      </c>
      <c r="M3" s="34" t="s">
        <v>127</v>
      </c>
      <c r="N3" s="34" t="s">
        <v>128</v>
      </c>
      <c r="O3" s="34" t="s">
        <v>129</v>
      </c>
      <c r="P3" s="34" t="s">
        <v>130</v>
      </c>
      <c r="Q3" s="34" t="s">
        <v>131</v>
      </c>
      <c r="R3" s="34" t="s">
        <v>132</v>
      </c>
    </row>
    <row r="4" spans="1:18" ht="12.75">
      <c r="A4" s="4"/>
      <c r="B4" s="100" t="s">
        <v>9</v>
      </c>
      <c r="C4" s="101"/>
      <c r="D4" s="101"/>
      <c r="E4" s="101"/>
      <c r="F4" s="102"/>
      <c r="G4" s="108" t="s">
        <v>10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.75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2" t="s">
        <v>58</v>
      </c>
      <c r="B6" s="47">
        <v>145883</v>
      </c>
      <c r="C6" s="47">
        <v>140911</v>
      </c>
      <c r="D6" s="47">
        <v>134929</v>
      </c>
      <c r="E6" s="47">
        <v>135383</v>
      </c>
      <c r="F6" s="47">
        <v>135228</v>
      </c>
      <c r="G6" s="47">
        <v>132618</v>
      </c>
      <c r="H6" s="47">
        <v>130700</v>
      </c>
      <c r="I6" s="47">
        <v>132825</v>
      </c>
      <c r="J6" s="47">
        <v>128560</v>
      </c>
      <c r="K6" s="47">
        <v>130660</v>
      </c>
      <c r="L6" s="47">
        <v>129535</v>
      </c>
      <c r="M6" s="47">
        <v>122361</v>
      </c>
      <c r="N6" s="47">
        <v>121674</v>
      </c>
      <c r="O6" s="47">
        <v>107713</v>
      </c>
      <c r="P6" s="47">
        <v>96733</v>
      </c>
      <c r="Q6" s="47">
        <v>91203</v>
      </c>
      <c r="R6" s="47">
        <v>91027</v>
      </c>
    </row>
    <row r="7" spans="1:18" ht="12.75">
      <c r="A7" s="15" t="s">
        <v>59</v>
      </c>
      <c r="B7" s="47">
        <v>476150</v>
      </c>
      <c r="C7" s="47">
        <v>446703</v>
      </c>
      <c r="D7" s="47">
        <v>416545</v>
      </c>
      <c r="E7" s="47">
        <v>411693</v>
      </c>
      <c r="F7" s="47">
        <v>407406</v>
      </c>
      <c r="G7" s="47">
        <v>404916</v>
      </c>
      <c r="H7" s="47">
        <v>400236</v>
      </c>
      <c r="I7" s="47">
        <v>397840</v>
      </c>
      <c r="J7" s="47">
        <v>393783</v>
      </c>
      <c r="K7" s="47">
        <v>393743</v>
      </c>
      <c r="L7" s="47">
        <v>390459</v>
      </c>
      <c r="M7" s="47">
        <v>384258</v>
      </c>
      <c r="N7" s="47">
        <v>375279</v>
      </c>
      <c r="O7" s="47">
        <v>353468</v>
      </c>
      <c r="P7" s="47">
        <v>327851</v>
      </c>
      <c r="Q7" s="47">
        <v>297405</v>
      </c>
      <c r="R7" s="47">
        <v>280736</v>
      </c>
    </row>
    <row r="8" spans="1:18" ht="12.75">
      <c r="A8" s="120" t="s">
        <v>197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2.75">
      <c r="A9" s="2" t="s">
        <v>198</v>
      </c>
      <c r="B9" s="47">
        <v>6949</v>
      </c>
      <c r="C9" s="47">
        <v>10343</v>
      </c>
      <c r="D9" s="47">
        <v>10709</v>
      </c>
      <c r="E9" s="47">
        <v>11135</v>
      </c>
      <c r="F9" s="47">
        <v>9786</v>
      </c>
      <c r="G9" s="47">
        <v>10343.790396427881</v>
      </c>
      <c r="H9" s="47">
        <v>10826.148015979681</v>
      </c>
      <c r="I9" s="47">
        <v>11559.895437494357</v>
      </c>
      <c r="J9" s="47">
        <v>11791.105906169938</v>
      </c>
      <c r="K9" s="47">
        <v>12065.442776882217</v>
      </c>
      <c r="L9" s="47">
        <v>12530.305257451077</v>
      </c>
      <c r="M9" s="47">
        <v>12332.007329098346</v>
      </c>
      <c r="N9" s="47">
        <v>12421.628213587437</v>
      </c>
      <c r="O9" s="47">
        <v>11968.812307303833</v>
      </c>
      <c r="P9" s="47">
        <v>10892.333944265758</v>
      </c>
      <c r="Q9" s="47">
        <v>10418.893124651418</v>
      </c>
      <c r="R9" s="47">
        <v>10011.439157517441</v>
      </c>
    </row>
    <row r="10" spans="1:18" ht="12.75">
      <c r="A10" s="4" t="s">
        <v>57</v>
      </c>
      <c r="B10" s="42">
        <f>B9/B6</f>
        <v>0.04763406291343063</v>
      </c>
      <c r="C10" s="42">
        <f aca="true" t="shared" si="0" ref="C10:L10">C9/C6</f>
        <v>0.07340094101950877</v>
      </c>
      <c r="D10" s="42">
        <f t="shared" si="0"/>
        <v>0.07936766743991285</v>
      </c>
      <c r="E10" s="42">
        <f t="shared" si="0"/>
        <v>0.08224814046076687</v>
      </c>
      <c r="F10" s="42">
        <f t="shared" si="0"/>
        <v>0.07236666962463395</v>
      </c>
      <c r="G10" s="42">
        <f t="shared" si="0"/>
        <v>0.07799688124106743</v>
      </c>
      <c r="H10" s="42">
        <f t="shared" si="0"/>
        <v>0.08283204296847499</v>
      </c>
      <c r="I10" s="42">
        <f t="shared" si="0"/>
        <v>0.08703102155087036</v>
      </c>
      <c r="J10" s="42">
        <f t="shared" si="0"/>
        <v>0.09171675409279666</v>
      </c>
      <c r="K10" s="42">
        <f t="shared" si="0"/>
        <v>0.09234228361305845</v>
      </c>
      <c r="L10" s="42">
        <f t="shared" si="0"/>
        <v>0.09673296991122922</v>
      </c>
      <c r="M10" s="42">
        <f aca="true" t="shared" si="1" ref="M10:R10">M9/M6</f>
        <v>0.10078380635250075</v>
      </c>
      <c r="N10" s="42">
        <f t="shared" si="1"/>
        <v>0.10208942102328712</v>
      </c>
      <c r="O10" s="42">
        <f t="shared" si="1"/>
        <v>0.1111176209677925</v>
      </c>
      <c r="P10" s="42">
        <f t="shared" si="1"/>
        <v>0.11260204836266588</v>
      </c>
      <c r="Q10" s="42">
        <f t="shared" si="1"/>
        <v>0.11423849132869991</v>
      </c>
      <c r="R10" s="42">
        <f t="shared" si="1"/>
        <v>0.10998318254493109</v>
      </c>
    </row>
    <row r="11" spans="1:18" ht="12.75">
      <c r="A11" s="120" t="s">
        <v>199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 ht="12.75">
      <c r="A12" s="2" t="s">
        <v>200</v>
      </c>
      <c r="B12" s="47">
        <v>22691</v>
      </c>
      <c r="C12" s="47">
        <v>22559</v>
      </c>
      <c r="D12" s="47">
        <v>22858</v>
      </c>
      <c r="E12" s="47">
        <v>25550</v>
      </c>
      <c r="F12" s="47">
        <v>25033</v>
      </c>
      <c r="G12" s="47">
        <v>24523.311204356443</v>
      </c>
      <c r="H12" s="47">
        <v>24758.955427826262</v>
      </c>
      <c r="I12" s="47">
        <v>26562.78204908994</v>
      </c>
      <c r="J12" s="47">
        <v>27501.61361323115</v>
      </c>
      <c r="K12" s="47">
        <v>28411.62829709786</v>
      </c>
      <c r="L12" s="47">
        <v>29265.42299854139</v>
      </c>
      <c r="M12" s="47">
        <v>29575.293719019897</v>
      </c>
      <c r="N12" s="47">
        <v>29835.821397641732</v>
      </c>
      <c r="O12" s="47">
        <v>29353.76142294979</v>
      </c>
      <c r="P12" s="47">
        <v>27981.078130167254</v>
      </c>
      <c r="Q12" s="47">
        <v>26476.890473549734</v>
      </c>
      <c r="R12" s="47">
        <v>25039.83689892757</v>
      </c>
    </row>
    <row r="13" spans="1:18" ht="12.75">
      <c r="A13" s="4" t="s">
        <v>227</v>
      </c>
      <c r="B13" s="42">
        <f>B12/B7</f>
        <v>0.04765515068780846</v>
      </c>
      <c r="C13" s="42">
        <f aca="true" t="shared" si="2" ref="C13:L13">C12/C7</f>
        <v>0.05050111595400076</v>
      </c>
      <c r="D13" s="42">
        <f t="shared" si="2"/>
        <v>0.05487522356528106</v>
      </c>
      <c r="E13" s="42">
        <f t="shared" si="2"/>
        <v>0.0620608074463253</v>
      </c>
      <c r="F13" s="42">
        <f t="shared" si="2"/>
        <v>0.06144484862765889</v>
      </c>
      <c r="G13" s="42">
        <f t="shared" si="2"/>
        <v>0.060563947101019575</v>
      </c>
      <c r="H13" s="42">
        <f t="shared" si="2"/>
        <v>0.06186089064408565</v>
      </c>
      <c r="I13" s="42">
        <f t="shared" si="2"/>
        <v>0.0667674996206765</v>
      </c>
      <c r="J13" s="42">
        <f t="shared" si="2"/>
        <v>0.06983951469014953</v>
      </c>
      <c r="K13" s="42">
        <f t="shared" si="2"/>
        <v>0.07215779911540741</v>
      </c>
      <c r="L13" s="42">
        <f t="shared" si="2"/>
        <v>0.07495133419524558</v>
      </c>
      <c r="M13" s="42">
        <f aca="true" t="shared" si="3" ref="M13:R13">M12/M7</f>
        <v>0.07696728166757724</v>
      </c>
      <c r="N13" s="42">
        <f t="shared" si="3"/>
        <v>0.07950304013185319</v>
      </c>
      <c r="O13" s="42">
        <f t="shared" si="3"/>
        <v>0.08304503214703958</v>
      </c>
      <c r="P13" s="42">
        <f t="shared" si="3"/>
        <v>0.08534693543764471</v>
      </c>
      <c r="Q13" s="42">
        <f t="shared" si="3"/>
        <v>0.08902637976345298</v>
      </c>
      <c r="R13" s="42">
        <f t="shared" si="3"/>
        <v>0.08919353734087387</v>
      </c>
    </row>
    <row r="14" spans="1:18" ht="12.75">
      <c r="A14" s="22" t="s">
        <v>85</v>
      </c>
      <c r="B14" s="47">
        <v>7460</v>
      </c>
      <c r="C14" s="47">
        <v>7547</v>
      </c>
      <c r="D14" s="47">
        <v>6572</v>
      </c>
      <c r="E14" s="47">
        <v>4701</v>
      </c>
      <c r="F14" s="47">
        <v>6075</v>
      </c>
      <c r="G14" s="47">
        <v>6842.26</v>
      </c>
      <c r="H14" s="47">
        <v>6534.6732</v>
      </c>
      <c r="I14" s="47">
        <v>5603.89439635542</v>
      </c>
      <c r="J14" s="47">
        <v>6408.817278639706</v>
      </c>
      <c r="K14" s="47">
        <v>6596.482263337277</v>
      </c>
      <c r="L14" s="47">
        <v>7000.922868655046</v>
      </c>
      <c r="M14" s="47">
        <v>7169.674020774026</v>
      </c>
      <c r="N14" s="47">
        <v>7341.530357546555</v>
      </c>
      <c r="O14" s="47">
        <v>7586.4474550984</v>
      </c>
      <c r="P14" s="47">
        <v>7524.799753074313</v>
      </c>
      <c r="Q14" s="47">
        <v>7539.736978727324</v>
      </c>
      <c r="R14" s="47">
        <v>7279.159997643489</v>
      </c>
    </row>
    <row r="16" spans="1:12" ht="15.75" customHeight="1">
      <c r="A16" s="10" t="s">
        <v>75</v>
      </c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8" ht="12.75">
      <c r="A17" s="120" t="s">
        <v>197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21" t="s">
        <v>198</v>
      </c>
      <c r="B18" s="47">
        <v>1983</v>
      </c>
      <c r="C18" s="47">
        <v>1754</v>
      </c>
      <c r="D18" s="47">
        <v>2024</v>
      </c>
      <c r="E18" s="47">
        <v>2273</v>
      </c>
      <c r="F18" s="47">
        <v>1518</v>
      </c>
      <c r="G18" s="47">
        <v>1790.343</v>
      </c>
      <c r="H18" s="47">
        <v>2025.85</v>
      </c>
      <c r="I18" s="47">
        <v>2231.46</v>
      </c>
      <c r="J18" s="47">
        <v>2172.6639999999998</v>
      </c>
      <c r="K18" s="47">
        <v>2221.22</v>
      </c>
      <c r="L18" s="47">
        <v>2176.1879999999996</v>
      </c>
      <c r="M18" s="47">
        <v>2055.6648</v>
      </c>
      <c r="N18" s="47">
        <v>2044.1231999999998</v>
      </c>
      <c r="O18" s="47">
        <v>1809.5783999999999</v>
      </c>
      <c r="P18" s="47">
        <v>1625.1144</v>
      </c>
      <c r="Q18" s="47">
        <v>1532.2104</v>
      </c>
      <c r="R18" s="47">
        <v>1529.2536</v>
      </c>
    </row>
    <row r="19" spans="1:18" ht="12.75">
      <c r="A19" s="120" t="s">
        <v>199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21" t="s">
        <v>200</v>
      </c>
      <c r="B20" s="47">
        <v>3914</v>
      </c>
      <c r="C20" s="47">
        <v>4121</v>
      </c>
      <c r="D20" s="47">
        <v>4726</v>
      </c>
      <c r="E20" s="47">
        <v>5131</v>
      </c>
      <c r="F20" s="47">
        <v>4726</v>
      </c>
      <c r="G20" s="47">
        <v>4758.254412785578</v>
      </c>
      <c r="H20" s="47">
        <v>4839.317647877578</v>
      </c>
      <c r="I20" s="47">
        <v>5191.888661119194</v>
      </c>
      <c r="J20" s="47">
        <v>5375.390108503638</v>
      </c>
      <c r="K20" s="47">
        <v>5553.259087358638</v>
      </c>
      <c r="L20" s="47">
        <v>5720.139462356865</v>
      </c>
      <c r="M20" s="47">
        <v>5780.705945080398</v>
      </c>
      <c r="N20" s="47">
        <v>5852.960178484742</v>
      </c>
      <c r="O20" s="47">
        <v>5906.012058070979</v>
      </c>
      <c r="P20" s="47">
        <v>5894.319121851213</v>
      </c>
      <c r="Q20" s="47">
        <v>5890.9462911809915</v>
      </c>
      <c r="R20" s="47">
        <v>5873.541988637331</v>
      </c>
    </row>
    <row r="21" spans="1:18" ht="12.75">
      <c r="A21" s="120" t="s">
        <v>86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25" t="s">
        <v>87</v>
      </c>
      <c r="B22" s="47">
        <v>513</v>
      </c>
      <c r="C22" s="47">
        <v>578</v>
      </c>
      <c r="D22" s="47">
        <v>643</v>
      </c>
      <c r="E22" s="47">
        <v>947</v>
      </c>
      <c r="F22" s="47">
        <v>850</v>
      </c>
      <c r="G22" s="47">
        <v>1505.2971999999997</v>
      </c>
      <c r="H22" s="47">
        <v>1470.30147</v>
      </c>
      <c r="I22" s="47">
        <v>1274.885975170858</v>
      </c>
      <c r="J22" s="47">
        <v>1474.0279740871324</v>
      </c>
      <c r="K22" s="47">
        <v>1517.1909205675738</v>
      </c>
      <c r="L22" s="47">
        <v>1610.2122597906607</v>
      </c>
      <c r="M22" s="47">
        <v>1649.025024778026</v>
      </c>
      <c r="N22" s="47">
        <v>1688.5519822357078</v>
      </c>
      <c r="O22" s="47">
        <v>1744.882914672632</v>
      </c>
      <c r="P22" s="47">
        <v>1730.7039432070922</v>
      </c>
      <c r="Q22" s="47">
        <v>1734.1395051072845</v>
      </c>
      <c r="R22" s="47">
        <v>1674.2067994580025</v>
      </c>
    </row>
    <row r="24" spans="1:18" ht="14.25">
      <c r="A24" s="104" t="s">
        <v>121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14.25">
      <c r="A25" s="38" t="s">
        <v>133</v>
      </c>
      <c r="B25" s="47">
        <v>2077.6</v>
      </c>
      <c r="C25" s="47">
        <v>2075.7</v>
      </c>
      <c r="D25" s="47">
        <v>2086.3</v>
      </c>
      <c r="E25" s="47">
        <v>2184.8</v>
      </c>
      <c r="F25" s="40">
        <v>2261.5</v>
      </c>
      <c r="G25" s="40">
        <f>F25*0.98</f>
        <v>2216.27</v>
      </c>
      <c r="H25" s="40">
        <f>G25*0.98</f>
        <v>2171.9446</v>
      </c>
      <c r="I25" s="40">
        <f>H25</f>
        <v>2171.9446</v>
      </c>
      <c r="J25" s="40">
        <f>I25</f>
        <v>2171.9446</v>
      </c>
      <c r="K25" s="40">
        <f>J25</f>
        <v>2171.9446</v>
      </c>
      <c r="L25" s="40">
        <f>K25</f>
        <v>2171.9446</v>
      </c>
      <c r="M25" s="70" t="s">
        <v>100</v>
      </c>
      <c r="N25" s="70" t="s">
        <v>100</v>
      </c>
      <c r="O25" s="70" t="s">
        <v>100</v>
      </c>
      <c r="P25" s="70" t="s">
        <v>100</v>
      </c>
      <c r="Q25" s="70" t="s">
        <v>100</v>
      </c>
      <c r="R25" s="70" t="s">
        <v>100</v>
      </c>
    </row>
    <row r="26" spans="1:18" ht="12.75">
      <c r="A26" s="38" t="s">
        <v>201</v>
      </c>
      <c r="B26" s="41">
        <f aca="true" t="shared" si="4" ref="B26:G26">B12/B25</f>
        <v>10.92173661917597</v>
      </c>
      <c r="C26" s="41">
        <f t="shared" si="4"/>
        <v>10.86814086814087</v>
      </c>
      <c r="D26" s="41">
        <f t="shared" si="4"/>
        <v>10.956238316637108</v>
      </c>
      <c r="E26" s="41">
        <f t="shared" si="4"/>
        <v>11.694434273160013</v>
      </c>
      <c r="F26" s="41">
        <f t="shared" si="4"/>
        <v>11.069201857174441</v>
      </c>
      <c r="G26" s="41">
        <f t="shared" si="4"/>
        <v>11.065127987274314</v>
      </c>
      <c r="H26" s="37">
        <f>H12/H25</f>
        <v>11.39944150869514</v>
      </c>
      <c r="I26" s="37">
        <f>I12/I25</f>
        <v>12.229953770040884</v>
      </c>
      <c r="J26" s="37">
        <f>J12/J25</f>
        <v>12.662207688552993</v>
      </c>
      <c r="K26" s="37">
        <f>K12/K25</f>
        <v>13.081193828377511</v>
      </c>
      <c r="L26" s="37">
        <f>L12/L25</f>
        <v>13.474295338169028</v>
      </c>
      <c r="M26" s="71" t="s">
        <v>100</v>
      </c>
      <c r="N26" s="71" t="s">
        <v>100</v>
      </c>
      <c r="O26" s="71" t="s">
        <v>100</v>
      </c>
      <c r="P26" s="71" t="s">
        <v>100</v>
      </c>
      <c r="Q26" s="71" t="s">
        <v>100</v>
      </c>
      <c r="R26" s="71" t="s">
        <v>100</v>
      </c>
    </row>
    <row r="27" spans="1:18" ht="14.25">
      <c r="A27" s="104" t="s">
        <v>42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ht="14.25">
      <c r="A28" s="49" t="s">
        <v>135</v>
      </c>
      <c r="B28" s="34" t="s">
        <v>100</v>
      </c>
      <c r="C28" s="34" t="s">
        <v>100</v>
      </c>
      <c r="D28" s="34" t="s">
        <v>100</v>
      </c>
      <c r="E28" s="47">
        <v>44223</v>
      </c>
      <c r="F28" s="40">
        <f>E28</f>
        <v>44223</v>
      </c>
      <c r="G28" s="40">
        <f aca="true" t="shared" si="5" ref="G28:L28">F28</f>
        <v>44223</v>
      </c>
      <c r="H28" s="40">
        <f t="shared" si="5"/>
        <v>44223</v>
      </c>
      <c r="I28" s="40">
        <f t="shared" si="5"/>
        <v>44223</v>
      </c>
      <c r="J28" s="40">
        <f t="shared" si="5"/>
        <v>44223</v>
      </c>
      <c r="K28" s="40">
        <f t="shared" si="5"/>
        <v>44223</v>
      </c>
      <c r="L28" s="40">
        <f t="shared" si="5"/>
        <v>44223</v>
      </c>
      <c r="M28" s="40">
        <f aca="true" t="shared" si="6" ref="M28:R28">L28</f>
        <v>44223</v>
      </c>
      <c r="N28" s="40">
        <f t="shared" si="6"/>
        <v>44223</v>
      </c>
      <c r="O28" s="40">
        <f t="shared" si="6"/>
        <v>44223</v>
      </c>
      <c r="P28" s="40">
        <f t="shared" si="6"/>
        <v>44223</v>
      </c>
      <c r="Q28" s="40">
        <f t="shared" si="6"/>
        <v>44223</v>
      </c>
      <c r="R28" s="40">
        <f t="shared" si="6"/>
        <v>44223</v>
      </c>
    </row>
    <row r="29" spans="1:18" ht="25.5" customHeight="1">
      <c r="A29" s="50" t="s">
        <v>226</v>
      </c>
      <c r="B29" s="34" t="s">
        <v>100</v>
      </c>
      <c r="C29" s="34" t="s">
        <v>100</v>
      </c>
      <c r="D29" s="34" t="s">
        <v>100</v>
      </c>
      <c r="E29" s="42">
        <f aca="true" t="shared" si="7" ref="E29:R29">E12/E28</f>
        <v>0.577753657598987</v>
      </c>
      <c r="F29" s="39">
        <f t="shared" si="7"/>
        <v>0.5660629084413088</v>
      </c>
      <c r="G29" s="39">
        <f t="shared" si="7"/>
        <v>0.5545374851176185</v>
      </c>
      <c r="H29" s="39">
        <f t="shared" si="7"/>
        <v>0.5598660296186659</v>
      </c>
      <c r="I29" s="39">
        <f t="shared" si="7"/>
        <v>0.600655361442913</v>
      </c>
      <c r="J29" s="39">
        <f t="shared" si="7"/>
        <v>0.6218848475506219</v>
      </c>
      <c r="K29" s="39">
        <f t="shared" si="7"/>
        <v>0.642462707122942</v>
      </c>
      <c r="L29" s="39">
        <f t="shared" si="7"/>
        <v>0.6617692829193268</v>
      </c>
      <c r="M29" s="39">
        <f t="shared" si="7"/>
        <v>0.6687762865255613</v>
      </c>
      <c r="N29" s="39">
        <f t="shared" si="7"/>
        <v>0.6746675123271088</v>
      </c>
      <c r="O29" s="39">
        <f t="shared" si="7"/>
        <v>0.6637668503482304</v>
      </c>
      <c r="P29" s="39">
        <f t="shared" si="7"/>
        <v>0.6327268193059551</v>
      </c>
      <c r="Q29" s="39">
        <f t="shared" si="7"/>
        <v>0.5987131237941735</v>
      </c>
      <c r="R29" s="39">
        <f t="shared" si="7"/>
        <v>0.5662175089642849</v>
      </c>
    </row>
    <row r="30" spans="1:28" ht="12.75">
      <c r="A30" s="28" t="s">
        <v>99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2.75">
      <c r="A31" s="99" t="s">
        <v>260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ht="12.75">
      <c r="A32" s="30" t="s">
        <v>110</v>
      </c>
    </row>
  </sheetData>
  <mergeCells count="11">
    <mergeCell ref="A31:L31"/>
    <mergeCell ref="A11:R11"/>
    <mergeCell ref="A27:R27"/>
    <mergeCell ref="A17:R17"/>
    <mergeCell ref="A19:R19"/>
    <mergeCell ref="A21:R21"/>
    <mergeCell ref="A24:R24"/>
    <mergeCell ref="G4:R4"/>
    <mergeCell ref="A5:R5"/>
    <mergeCell ref="A8:R8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kastan</dc:creator>
  <cp:keywords/>
  <dc:description/>
  <cp:lastModifiedBy>tesarkovak</cp:lastModifiedBy>
  <cp:lastPrinted>2005-02-16T07:33:59Z</cp:lastPrinted>
  <dcterms:created xsi:type="dcterms:W3CDTF">2004-04-23T12:48:19Z</dcterms:created>
  <dcterms:modified xsi:type="dcterms:W3CDTF">2005-03-15T12:41:42Z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384746187</vt:i4>
  </property>
  <property fmtid="{D5CDD505-2E9C-101B-9397-08002B2CF9AE}" pid="3" name="_EmailSubject">
    <vt:lpwstr>Dlouhodobý záměr vzdělávání a rozvoje vzdělávací soustavy České republiky - vyvěšení na web</vt:lpwstr>
  </property>
  <property fmtid="{D5CDD505-2E9C-101B-9397-08002B2CF9AE}" pid="4" name="_AuthorEmail">
    <vt:lpwstr>Klara.Tesarkova@msmt.cz</vt:lpwstr>
  </property>
  <property fmtid="{D5CDD505-2E9C-101B-9397-08002B2CF9AE}" pid="5" name="_AuthorEmailDisplayName">
    <vt:lpwstr>Tesárková Klára</vt:lpwstr>
  </property>
  <property fmtid="{D5CDD505-2E9C-101B-9397-08002B2CF9AE}" pid="6" name="_PreviousAdHocReviewCycleID">
    <vt:i4>-941258655</vt:i4>
  </property>
</Properties>
</file>