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70" windowHeight="8430" activeTab="0"/>
  </bookViews>
  <sheets>
    <sheet name="T1" sheetId="1" r:id="rId1"/>
    <sheet name="T1a" sheetId="2" r:id="rId2"/>
    <sheet name="T1b" sheetId="3" r:id="rId3"/>
    <sheet name="T2" sheetId="4" r:id="rId4"/>
    <sheet name="T3" sheetId="5" r:id="rId5"/>
    <sheet name="T4" sheetId="6" r:id="rId6"/>
    <sheet name="T5" sheetId="7" r:id="rId7"/>
    <sheet name="Graf1" sheetId="8" r:id="rId8"/>
    <sheet name="Graf2" sheetId="9" r:id="rId9"/>
    <sheet name="Graf3" sheetId="10" r:id="rId10"/>
    <sheet name="data ke G nová" sheetId="11" state="hidden" r:id="rId11"/>
  </sheets>
  <externalReferences>
    <externalReference r:id="rId14"/>
  </externalReferences>
  <definedNames>
    <definedName name="AV" localSheetId="10">'[1]301-KPR'!#REF!</definedName>
    <definedName name="AV">'[1]301-KPR'!#REF!</definedName>
    <definedName name="CBU" localSheetId="10">'[1]301-KPR'!#REF!</definedName>
    <definedName name="CBU">'[1]301-KPR'!#REF!</definedName>
    <definedName name="CSU" localSheetId="10">'[1]301-KPR'!#REF!</definedName>
    <definedName name="CSU">'[1]301-KPR'!#REF!</definedName>
    <definedName name="CUZK" localSheetId="10">'[1]301-KPR'!#REF!</definedName>
    <definedName name="CUZK">'[1]301-KPR'!#REF!</definedName>
    <definedName name="GA" localSheetId="10">'[1]301-KPR'!#REF!</definedName>
    <definedName name="GA">'[1]301-KPR'!#REF!</definedName>
    <definedName name="KPR" localSheetId="10">'[1]301-KPR'!#REF!</definedName>
    <definedName name="KPR">'[1]301-KPR'!#REF!</definedName>
    <definedName name="MDS" localSheetId="10">'[1]301-KPR'!#REF!</definedName>
    <definedName name="MDS">'[1]301-KPR'!#REF!</definedName>
    <definedName name="MK" localSheetId="10">'[1]301-KPR'!#REF!</definedName>
    <definedName name="MK">'[1]301-KPR'!#REF!</definedName>
    <definedName name="MPO" localSheetId="10">'[1]301-KPR'!#REF!</definedName>
    <definedName name="MPO">'[1]301-KPR'!#REF!</definedName>
    <definedName name="MS" localSheetId="10">'[1]301-KPR'!#REF!</definedName>
    <definedName name="MS">'[1]301-KPR'!#REF!</definedName>
    <definedName name="MSMT" localSheetId="10">'[1]301-KPR'!#REF!</definedName>
    <definedName name="MSMT">'[1]301-KPR'!#REF!</definedName>
    <definedName name="MZdr" localSheetId="10">'[1]301-KPR'!#REF!</definedName>
    <definedName name="MZdr">'[1]301-KPR'!#REF!</definedName>
    <definedName name="MZe" localSheetId="10">'[1]301-KPR'!#REF!</definedName>
    <definedName name="MZe">'[1]301-KPR'!#REF!</definedName>
    <definedName name="_xlnm.Print_Titles" localSheetId="2">'T1b'!$A:$A</definedName>
    <definedName name="_xlnm.Print_Titles" localSheetId="5">'T4'!$A:$B</definedName>
    <definedName name="_xlnm.Print_Titles" localSheetId="6">'T5'!$1:$1</definedName>
    <definedName name="NKU" localSheetId="10">'[1]301-KPR'!#REF!</definedName>
    <definedName name="NKU">'[1]301-KPR'!#REF!</definedName>
    <definedName name="_xlnm.Print_Area" localSheetId="5">'T4'!$A$1:$AV$97</definedName>
    <definedName name="RRTV" localSheetId="10">'[1]301-KPR'!#REF!</definedName>
    <definedName name="RRTV">'[1]301-KPR'!#REF!</definedName>
    <definedName name="SSHR" localSheetId="10">'[1]301-KPR'!#REF!</definedName>
    <definedName name="SSHR">'[1]301-KPR'!#REF!</definedName>
    <definedName name="SUJB" localSheetId="10">'[1]301-KPR'!#REF!</definedName>
    <definedName name="SUJB">'[1]301-KPR'!#REF!</definedName>
    <definedName name="UOHS" localSheetId="10">'[1]301-KPR'!#REF!</definedName>
    <definedName name="UOHS">'[1]301-KPR'!#REF!</definedName>
    <definedName name="UPV" localSheetId="10">'[1]301-KPR'!#REF!</definedName>
    <definedName name="UPV">'[1]301-KPR'!#REF!</definedName>
    <definedName name="US" localSheetId="10">'[1]301-KPR'!#REF!</definedName>
    <definedName name="US">'[1]301-KPR'!#REF!</definedName>
    <definedName name="USIS" localSheetId="10">'[1]301-KPR'!#REF!</definedName>
    <definedName name="USIS">'[1]301-KPR'!#REF!</definedName>
  </definedNames>
  <calcPr fullCalcOnLoad="1"/>
</workbook>
</file>

<file path=xl/sharedStrings.xml><?xml version="1.0" encoding="utf-8"?>
<sst xmlns="http://schemas.openxmlformats.org/spreadsheetml/2006/main" count="906" uniqueCount="427">
  <si>
    <t xml:space="preserve">     1.4    dorovnání platů VSC z prostředků OPŘO</t>
  </si>
  <si>
    <t xml:space="preserve">     3.1 posílení VŠ na stipendia dle nařízení vlády č. 122/2006</t>
  </si>
  <si>
    <t xml:space="preserve">     3.2 Nár.program jazykové přípravy dle usn.vlády č. 1660/2005 </t>
  </si>
  <si>
    <t xml:space="preserve">     3.3 posílení platů ústavních činitelů</t>
  </si>
  <si>
    <t xml:space="preserve">           1.3 úprava mzdových limitů ve VaV, OPŘO a ostatních programech (přesuny)</t>
  </si>
  <si>
    <t xml:space="preserve">          2.2 souvztažné posílení příjmů a výdajů o prostředky z EU </t>
  </si>
  <si>
    <t>3. Vlivy dle jednání Parlamentu</t>
  </si>
  <si>
    <t xml:space="preserve">          3.2 posílení tělovýchovy mimo ISPROFIN</t>
  </si>
  <si>
    <t xml:space="preserve">          3.3 krácení ostatních úkolů resortu</t>
  </si>
  <si>
    <t>rozpočet na rok 2007</t>
  </si>
  <si>
    <t xml:space="preserve">rozpočet 2007 bez výdajů na programové financování ISPROFIN </t>
  </si>
  <si>
    <t xml:space="preserve">             8) výdaje na programové financování ISPROFIN  vč. prostř. Z EU pro VŠ</t>
  </si>
  <si>
    <t xml:space="preserve">           10) institucionální prostředky : ostatní (výzkumné záměry + administrace) ze státního rozpočtu</t>
  </si>
  <si>
    <t xml:space="preserve">           16) výdaje na programovací období 2004-2006 OP RLZ ze státního rozpočtu</t>
  </si>
  <si>
    <t xml:space="preserve">           17) výdaje na programovací období 2004-2006 OP RLZ z rozpočtu EU</t>
  </si>
  <si>
    <t xml:space="preserve">           22) výdaje na programovací období 2007-2013 OP VK ze státního rozpočtu</t>
  </si>
  <si>
    <t xml:space="preserve">           23) výdaje na programovací období 2007-2013 OP VK z rozpočtu EU</t>
  </si>
  <si>
    <t xml:space="preserve">           24) výdaje na programovací období 2007-2013 OP VVI ze státního rozpočtu</t>
  </si>
  <si>
    <t xml:space="preserve">           25) výdaje na programovací období 2007-2013 OP VVI z rozpočtu EU</t>
  </si>
  <si>
    <t xml:space="preserve">           32) výdaje na ostatní programy ze státního rozpočtu (EHP Norsko)</t>
  </si>
  <si>
    <t xml:space="preserve">           33) výdaje na ostatní programy z rozpočtu EU (EHP Norsko)</t>
  </si>
  <si>
    <t xml:space="preserve">           36) protidrogová politika</t>
  </si>
  <si>
    <t xml:space="preserve">           37) program sociální prevence a prevence kriminality</t>
  </si>
  <si>
    <t xml:space="preserve">           38) podpora projektů integrace příslušníků romské komunity</t>
  </si>
  <si>
    <t xml:space="preserve">           39) program podpory vzdělávání národnostních menšin a multikulturní výchova</t>
  </si>
  <si>
    <t>Kapitola MŠMT celkem</t>
  </si>
  <si>
    <t>celkové ostatní</t>
  </si>
  <si>
    <t>celkem</t>
  </si>
  <si>
    <t>Souhrnné ukazatele</t>
  </si>
  <si>
    <t xml:space="preserve">Platy zaměstnanců a ostatní platby za provedenou práci </t>
  </si>
  <si>
    <t>Převod fondu kulturních a sociálních potřeb</t>
  </si>
  <si>
    <t xml:space="preserve">NÁVRH   2 0 0 1  </t>
  </si>
  <si>
    <t>DALŠÍ  OPATŘENÍ</t>
  </si>
  <si>
    <t>POZMĚŇOVACÍ NÁVRHY</t>
  </si>
  <si>
    <t>Platy a ostatní</t>
  </si>
  <si>
    <t>z toho:</t>
  </si>
  <si>
    <t>LIMIT</t>
  </si>
  <si>
    <t>Prům.</t>
  </si>
  <si>
    <t>Platy a ost.</t>
  </si>
  <si>
    <t>platby</t>
  </si>
  <si>
    <t xml:space="preserve">OSTATNÍ </t>
  </si>
  <si>
    <t xml:space="preserve"> PROSTŘ.</t>
  </si>
  <si>
    <t>POČTU</t>
  </si>
  <si>
    <t>měs.</t>
  </si>
  <si>
    <t>CELKEM</t>
  </si>
  <si>
    <t>PLATBY</t>
  </si>
  <si>
    <t>NA PLATY</t>
  </si>
  <si>
    <t>ZAMĚST.</t>
  </si>
  <si>
    <t>plat</t>
  </si>
  <si>
    <t>Ústřední orgán:</t>
  </si>
  <si>
    <t>ústřední orgán</t>
  </si>
  <si>
    <t xml:space="preserve"> ÚO  ST. SPRÁVY</t>
  </si>
  <si>
    <t>Ústř. řízené org. st. správy:</t>
  </si>
  <si>
    <t>Česká školní inspekce</t>
  </si>
  <si>
    <t xml:space="preserve"> ÚŘO  ST. SPRÁVY</t>
  </si>
  <si>
    <t>Složky správy obrany, bezpečnosti,</t>
  </si>
  <si>
    <t xml:space="preserve">celní a právní ochrany, z toho: </t>
  </si>
  <si>
    <t>CELKEM   SOBCPO</t>
  </si>
  <si>
    <t xml:space="preserve">P o d ř í z e n á   s t . s p r á v a  </t>
  </si>
  <si>
    <t xml:space="preserve"> C E L K E M    ST. SPRÁVA</t>
  </si>
  <si>
    <t>Ost.organizační složky státu</t>
  </si>
  <si>
    <t>VSC</t>
  </si>
  <si>
    <t>společné úkoly</t>
  </si>
  <si>
    <t>VaV účelové</t>
  </si>
  <si>
    <t>Státní informační politika ve vzdělávání</t>
  </si>
  <si>
    <t xml:space="preserve"> CELKEM   OST.   OSS</t>
  </si>
  <si>
    <t>Příspěvkové organizace:</t>
  </si>
  <si>
    <t>v tis. Kč</t>
  </si>
  <si>
    <t xml:space="preserve">                            Položky</t>
  </si>
  <si>
    <t>VÝDAJE</t>
  </si>
  <si>
    <t>v tom:</t>
  </si>
  <si>
    <t>počet</t>
  </si>
  <si>
    <t>PŘÍJMY</t>
  </si>
  <si>
    <t>kapitálové</t>
  </si>
  <si>
    <t>běžné</t>
  </si>
  <si>
    <t>MP + odvody</t>
  </si>
  <si>
    <t>ostatní běžné</t>
  </si>
  <si>
    <t>zaměst.</t>
  </si>
  <si>
    <t>výdaje</t>
  </si>
  <si>
    <t>MP</t>
  </si>
  <si>
    <t>platy</t>
  </si>
  <si>
    <t>OPPP</t>
  </si>
  <si>
    <t>pojistné, FKSP</t>
  </si>
  <si>
    <t>běžné výdaje</t>
  </si>
  <si>
    <t xml:space="preserve">                  z toho OSS:</t>
  </si>
  <si>
    <t xml:space="preserve"> z toho:  1) platy a OPPP zaměstnanců OSS</t>
  </si>
  <si>
    <t xml:space="preserve">             2) povinné pojistné placené zaměstnavatelem v OSS</t>
  </si>
  <si>
    <t xml:space="preserve">             3) převod do FKSP v OSS</t>
  </si>
  <si>
    <t xml:space="preserve">                    z toho změny v OSS:</t>
  </si>
  <si>
    <t>2. Přesuny mezi kapitolami</t>
  </si>
  <si>
    <t>3. Úpravy dle MF a vlády</t>
  </si>
  <si>
    <t xml:space="preserve">               z toho OSS:</t>
  </si>
  <si>
    <t xml:space="preserve">                      z toho změna v OSS</t>
  </si>
  <si>
    <t xml:space="preserve">                    bez výdajů programového financování v %</t>
  </si>
  <si>
    <t>x</t>
  </si>
  <si>
    <t>(členění dle školských úseků)</t>
  </si>
  <si>
    <t xml:space="preserve">Číselné údaje ke grafům </t>
  </si>
  <si>
    <t>Ke grafu 1</t>
  </si>
  <si>
    <t>rok 2000</t>
  </si>
  <si>
    <t>rok 2001</t>
  </si>
  <si>
    <t>rok 2002</t>
  </si>
  <si>
    <t>rok 2003</t>
  </si>
  <si>
    <t>rok 2004</t>
  </si>
  <si>
    <t>Ke grafu 2</t>
  </si>
  <si>
    <t>rok 2006</t>
  </si>
  <si>
    <t>Specifické ukazatele - příjmy</t>
  </si>
  <si>
    <t>Specifické ukazatele - výdaje</t>
  </si>
  <si>
    <t>(ve struktuře dle zákona)</t>
  </si>
  <si>
    <t>rok 2007</t>
  </si>
  <si>
    <r>
      <t xml:space="preserve">Výdaje celkem    </t>
    </r>
    <r>
      <rPr>
        <i/>
        <sz val="8"/>
        <rFont val="Arial CE"/>
        <family val="2"/>
      </rPr>
      <t xml:space="preserve"> </t>
    </r>
  </si>
  <si>
    <r>
      <t>v tom: příjmy z rozpočtu Evropské unie bez SZP - programovací</t>
    </r>
    <r>
      <rPr>
        <sz val="10"/>
        <color indexed="10"/>
        <rFont val="Arial CE"/>
        <family val="2"/>
      </rPr>
      <t xml:space="preserve"> </t>
    </r>
    <r>
      <rPr>
        <sz val="10"/>
        <rFont val="Arial CE"/>
        <family val="2"/>
      </rPr>
      <t>období 
          2004 až 2006 celkem</t>
    </r>
  </si>
  <si>
    <r>
      <t xml:space="preserve">          příjmy z rozpočtu Evropské unie bez SZP - programovací</t>
    </r>
    <r>
      <rPr>
        <sz val="10"/>
        <color indexed="10"/>
        <rFont val="Arial CE"/>
        <family val="2"/>
      </rPr>
      <t xml:space="preserve"> </t>
    </r>
    <r>
      <rPr>
        <sz val="10"/>
        <rFont val="Arial CE"/>
        <family val="2"/>
      </rPr>
      <t>období 
          2007 až 2013 celkem</t>
    </r>
  </si>
  <si>
    <t xml:space="preserve">          příjmy z prostředků ostatních zahraničních programů </t>
  </si>
  <si>
    <t xml:space="preserve">          ostatní nedaňové příjmy, kapitálové příjmy a přijaté transfery celkem</t>
  </si>
  <si>
    <t>věda a vysoké školy</t>
  </si>
  <si>
    <t xml:space="preserve">             v tom: vysoké školy</t>
  </si>
  <si>
    <t xml:space="preserve">                       výzkum a vývoj</t>
  </si>
  <si>
    <t xml:space="preserve">přímé výdaje PŘO </t>
  </si>
  <si>
    <t xml:space="preserve">rozvojové programy </t>
  </si>
  <si>
    <t xml:space="preserve">             v tom: státní informační politika</t>
  </si>
  <si>
    <t xml:space="preserve">                       ostatní</t>
  </si>
  <si>
    <t>podpora činnosti v oblasti mládeže</t>
  </si>
  <si>
    <t xml:space="preserve">podpora činnosti v oblasti sportu </t>
  </si>
  <si>
    <t xml:space="preserve">           v tom: sportovní reprezentace bez programu 233510</t>
  </si>
  <si>
    <t xml:space="preserve">                     tělovýchova vč. programu 233510 </t>
  </si>
  <si>
    <t xml:space="preserve">           v tom: zahraniční rozvojová spolupráce</t>
  </si>
  <si>
    <t xml:space="preserve">                      mezinárodní konference členských zemí SICI</t>
  </si>
  <si>
    <t xml:space="preserve">                      program podpory vzdělávání národnostních menšin a multikulturní výchova</t>
  </si>
  <si>
    <t xml:space="preserve">                      ostatní</t>
  </si>
  <si>
    <t xml:space="preserve">Průřezové ukazatele                     </t>
  </si>
  <si>
    <t xml:space="preserve">v tom: ze státního rozpočtu celkem  </t>
  </si>
  <si>
    <t>Výdaje na mezinárodní konference</t>
  </si>
  <si>
    <t>Zahraniční rozvojová spolupráce</t>
  </si>
  <si>
    <t>Program sociální prevence a prevence kriminality</t>
  </si>
  <si>
    <t>Program protidrogové politiky</t>
  </si>
  <si>
    <t>Podpora projektů integrace příslušníků rómské komunity</t>
  </si>
  <si>
    <t>Zajištění přípravy na krizové situace podle zákona č. 240/2000 Sb.</t>
  </si>
  <si>
    <t xml:space="preserve">v tom: ze státního rozpočtu  </t>
  </si>
  <si>
    <t xml:space="preserve">          kryté příjmem z rozpočtu EU  </t>
  </si>
  <si>
    <t xml:space="preserve">           kryté příjmem z prostředků EU  </t>
  </si>
  <si>
    <t>Výdaje na společné projekty, které jsou zčásti financovány  z prostředků ostatních 
zahraničních programů</t>
  </si>
  <si>
    <t>v tom: ze státního rozpočtu</t>
  </si>
  <si>
    <t xml:space="preserve">          kryté příjmem z prostředků ostatních zahraničních programů </t>
  </si>
  <si>
    <t xml:space="preserve">ostatní: </t>
  </si>
  <si>
    <t xml:space="preserve">v tom: </t>
  </si>
  <si>
    <t xml:space="preserve"> C E L K E M     OSS</t>
  </si>
  <si>
    <t>1. OPŘO - celkem</t>
  </si>
  <si>
    <t>1.1 OPŘO - kmen.činnost, projekty (mimo sport.rep., VaV,drogy,krim., menšiny, mezinár.konf., projekty spoluf.s EU)</t>
  </si>
  <si>
    <t>1.2. mládež - soutěže</t>
  </si>
  <si>
    <t>2. RGŠ územních celků celkem</t>
  </si>
  <si>
    <t>3. RGŠ - PŘO</t>
  </si>
  <si>
    <t xml:space="preserve">  C E L K E M    PO  </t>
  </si>
  <si>
    <t xml:space="preserve"> SUMÁŘ   OSS a PO</t>
  </si>
  <si>
    <t>podíl jednotlivých druhů výdajů na součtu výdajů kapitoly podle druhů v %</t>
  </si>
  <si>
    <t xml:space="preserve">             4) ústřední orgán MŠMT</t>
  </si>
  <si>
    <t xml:space="preserve">             5) Česká školní inspekce</t>
  </si>
  <si>
    <t xml:space="preserve">             6) soukromé školy v RgŠ                                       </t>
  </si>
  <si>
    <t xml:space="preserve">             7) církevní školy v RgŠ                                               </t>
  </si>
  <si>
    <t xml:space="preserve">             9 ) institucionální prostředky : mezinárodní spolupráce v e VaV</t>
  </si>
  <si>
    <t xml:space="preserve">           11) institucionální prostředky : specifický výzkum na VŠ</t>
  </si>
  <si>
    <t xml:space="preserve">           12) účelové prostředky : Národní program výzkumu</t>
  </si>
  <si>
    <t xml:space="preserve">           13) účelové prostředky : programy v působnosti poskytovatelů</t>
  </si>
  <si>
    <t xml:space="preserve">           14) účelové prostředky : veřejné zakázky ve VaV</t>
  </si>
  <si>
    <t xml:space="preserve">           15) účelové prostředky : ostatní </t>
  </si>
  <si>
    <t>1. Přesuny uvnitř kapitoly projednané s MF</t>
  </si>
  <si>
    <t>Vysoké školy</t>
  </si>
  <si>
    <t>Výzkum a vývoj</t>
  </si>
  <si>
    <t>Regionální školství celkem</t>
  </si>
  <si>
    <t>Mládež</t>
  </si>
  <si>
    <t>Sport celkem</t>
  </si>
  <si>
    <t>Státní správa vč. výdajů na krizové situace</t>
  </si>
  <si>
    <t>Celkem</t>
  </si>
  <si>
    <t>Výpočet</t>
  </si>
  <si>
    <t>Příjmy</t>
  </si>
  <si>
    <t>A</t>
  </si>
  <si>
    <t>B</t>
  </si>
  <si>
    <t>C=A+B</t>
  </si>
  <si>
    <t>D</t>
  </si>
  <si>
    <t>E=C+D</t>
  </si>
  <si>
    <t>Ostatní přímo řízené org. bez sport.repr.</t>
  </si>
  <si>
    <t>menšiny a multik.vých.</t>
  </si>
  <si>
    <t>Věda a vysoké školy</t>
  </si>
  <si>
    <t>Přímé výdaje přímo řízených organizací</t>
  </si>
  <si>
    <t>Podpora činnosti v oblasti mládeže</t>
  </si>
  <si>
    <t xml:space="preserve">Podpora činnosti v oblasti sportu </t>
  </si>
  <si>
    <t xml:space="preserve">Ostatní: </t>
  </si>
  <si>
    <t xml:space="preserve">           mezinárodní konference členských zemí SICI</t>
  </si>
  <si>
    <t>Ke grafu 3</t>
  </si>
  <si>
    <t>Přímé výdaje regionálního školství</t>
  </si>
  <si>
    <t>Ostatní výdaje</t>
  </si>
  <si>
    <t xml:space="preserve">Průměrný plat pedagogů v RegŠ </t>
  </si>
  <si>
    <t xml:space="preserve">Průměrný plat v celé ČR (zdroj ČSÚ) </t>
  </si>
  <si>
    <t xml:space="preserve">Průměrný plat v rozpočtové sféře (zdroj ČSÚ) </t>
  </si>
  <si>
    <t xml:space="preserve">                       výzkum a vývoj bez mezinár. konference</t>
  </si>
  <si>
    <t>Závazné ukazatele kapitoly 333 MŠMT na rok 2008</t>
  </si>
  <si>
    <r>
      <t>2)</t>
    </r>
    <r>
      <rPr>
        <sz val="8"/>
        <rFont val="Arial CE"/>
        <family val="2"/>
      </rPr>
      <t xml:space="preserve"> programy EU a ostatní zahraniční programy (např. EHP, Norsko)</t>
    </r>
  </si>
  <si>
    <r>
      <t xml:space="preserve">3) </t>
    </r>
    <r>
      <rPr>
        <sz val="8"/>
        <rFont val="Arial CE"/>
        <family val="0"/>
      </rPr>
      <t>výdaje na výzkum a vývoj podle § 6 odst. 1 zákona č. 130/2002 Sb.</t>
    </r>
  </si>
  <si>
    <r>
      <t xml:space="preserve">4) </t>
    </r>
    <r>
      <rPr>
        <sz val="8"/>
        <rFont val="Arial CE"/>
        <family val="0"/>
      </rPr>
      <t>výdaje na výzkum a vývoj podle § 6 odst. 2 zákona č. 130/2002 Sb.</t>
    </r>
  </si>
  <si>
    <r>
      <t xml:space="preserve">Povinné pojistné placené zaměstnavatelem </t>
    </r>
    <r>
      <rPr>
        <vertAlign val="superscript"/>
        <sz val="10"/>
        <rFont val="Arial CE"/>
        <family val="0"/>
      </rPr>
      <t>1)</t>
    </r>
  </si>
  <si>
    <t xml:space="preserve">Platy zaměstnanců v pracovním poměru  </t>
  </si>
  <si>
    <r>
      <t xml:space="preserve">Výdaje na výzkum a vývoj včetně programů spolufinancovaných z prostředků zahraničních programů </t>
    </r>
    <r>
      <rPr>
        <vertAlign val="superscript"/>
        <sz val="10"/>
        <rFont val="Arial CE"/>
        <family val="0"/>
      </rPr>
      <t>2)</t>
    </r>
  </si>
  <si>
    <r>
      <t xml:space="preserve">           v tom: institucionální výdaje celkem </t>
    </r>
    <r>
      <rPr>
        <vertAlign val="superscript"/>
        <sz val="10"/>
        <rFont val="Arial CE"/>
        <family val="0"/>
      </rPr>
      <t>3)</t>
    </r>
  </si>
  <si>
    <r>
      <t xml:space="preserve">                    účelové výdaje celkem </t>
    </r>
    <r>
      <rPr>
        <vertAlign val="superscript"/>
        <sz val="10"/>
        <rFont val="Arial CE"/>
        <family val="0"/>
      </rPr>
      <t>3)</t>
    </r>
  </si>
  <si>
    <r>
      <t xml:space="preserve">          kryté příjmem z prostředků zahraničních programů </t>
    </r>
    <r>
      <rPr>
        <vertAlign val="superscript"/>
        <sz val="10"/>
        <rFont val="Arial CE"/>
        <family val="0"/>
      </rPr>
      <t>2)</t>
    </r>
  </si>
  <si>
    <r>
      <t xml:space="preserve">Národní program výzkumu </t>
    </r>
    <r>
      <rPr>
        <vertAlign val="superscript"/>
        <sz val="10"/>
        <rFont val="Arial CE"/>
        <family val="0"/>
      </rPr>
      <t xml:space="preserve">4) </t>
    </r>
  </si>
  <si>
    <r>
      <t xml:space="preserve">Programy v působnosti poskytovatelů </t>
    </r>
    <r>
      <rPr>
        <vertAlign val="superscript"/>
        <sz val="10"/>
        <rFont val="Arial CE"/>
        <family val="0"/>
      </rPr>
      <t>4)</t>
    </r>
  </si>
  <si>
    <r>
      <t xml:space="preserve">Veřejné zakázky </t>
    </r>
    <r>
      <rPr>
        <vertAlign val="superscript"/>
        <sz val="10"/>
        <rFont val="Arial CE"/>
        <family val="0"/>
      </rPr>
      <t>4)</t>
    </r>
  </si>
  <si>
    <r>
      <t xml:space="preserve">Specifický výzkum na vysokých školách </t>
    </r>
    <r>
      <rPr>
        <vertAlign val="superscript"/>
        <sz val="10"/>
        <rFont val="Arial CE"/>
        <family val="0"/>
      </rPr>
      <t>4)</t>
    </r>
  </si>
  <si>
    <r>
      <t xml:space="preserve">Mezinárodní spolupráce ve výzkumu a vývoji </t>
    </r>
    <r>
      <rPr>
        <vertAlign val="superscript"/>
        <sz val="10"/>
        <rFont val="Arial CE"/>
        <family val="0"/>
      </rPr>
      <t>4)</t>
    </r>
  </si>
  <si>
    <t xml:space="preserve">Výdaje na programy spolufinancované z prostředků EU bez SZP - programovací období 2004 až 2006 celkem </t>
  </si>
  <si>
    <t xml:space="preserve">Výdaje na programy spolufinancované z prostředků EU bez SZP - programovací období 2007 až 2013 celkem </t>
  </si>
  <si>
    <r>
      <t>1)</t>
    </r>
    <r>
      <rPr>
        <sz val="8"/>
        <rFont val="Arial CE"/>
        <family val="2"/>
      </rPr>
      <t xml:space="preserve"> povinné pojistné na sociální zabezpečení a příspěvek na státní politiku zaměstnanosti a pojistné na veřejné zdravotní pojištění</t>
    </r>
  </si>
  <si>
    <t>Výdaje regionálního školství</t>
  </si>
  <si>
    <t xml:space="preserve">Přímé výdaje přímo řízených organizací </t>
  </si>
  <si>
    <t>Výdaje na programy spolufinancované z rozpočtu EU celkem mimo VaV a konference</t>
  </si>
  <si>
    <t xml:space="preserve">                      výdaje spojené s výkonem předsednictví ČR v Radě Evropské unie</t>
  </si>
  <si>
    <t xml:space="preserve">                      mezinárodní konference k problematice ESF ve vzdělávání</t>
  </si>
  <si>
    <t xml:space="preserve">                      mezinárodní konference k OP Výzkum a vývoj pro inovace</t>
  </si>
  <si>
    <t>R O Z P O Č E T     2 0 0 8</t>
  </si>
  <si>
    <t>Verze k 2.9. 2000</t>
  </si>
  <si>
    <t>po 2. jednání vlády 6.9.2000</t>
  </si>
  <si>
    <t>změny provedené resortem</t>
  </si>
  <si>
    <t xml:space="preserve">schválené v Parlamentu </t>
  </si>
  <si>
    <t>Organizační složky státu</t>
  </si>
  <si>
    <t>technická asistence OP VpK</t>
  </si>
  <si>
    <t>technická asistence OP VaVpI</t>
  </si>
  <si>
    <t>předsednictví v Radě EU</t>
  </si>
  <si>
    <t>Rada vlády pro VaV</t>
  </si>
  <si>
    <t>mezinár. konference OSS</t>
  </si>
  <si>
    <t>programy spolufinancované s EU mimo vaV celkem (OP RLZ)</t>
  </si>
  <si>
    <t>VaV institucionální mimo RVaV</t>
  </si>
  <si>
    <t>1.3. sport - ADV</t>
  </si>
  <si>
    <t>1.4. VaV - účelové</t>
  </si>
  <si>
    <t>1.5. drogy, kriminalita, menšiny</t>
  </si>
  <si>
    <t>1.6. mezinárodní konference, semináře</t>
  </si>
  <si>
    <t>1.7. státní informační politika</t>
  </si>
  <si>
    <t>2.1 RGŠ územních celků</t>
  </si>
  <si>
    <t>2.2 RGŠ územních celků - projekty OP RLZ</t>
  </si>
  <si>
    <t>2.3 RGŠ územních celků - projekty OP VpK</t>
  </si>
  <si>
    <t>2.4 RGŠ územních celků - projekty OP VaVpI</t>
  </si>
  <si>
    <t xml:space="preserve">2.4 RGŠ územních celků - spol. úkoly </t>
  </si>
  <si>
    <t>Limity regulace zaměstnanosti na rok 2008 dle jednotlivých školských úseků</t>
  </si>
  <si>
    <t>Centrum pro zjišťování výsledků ve vzdělávání</t>
  </si>
  <si>
    <t>rok 2008</t>
  </si>
  <si>
    <t>Výdaje kapitoly MŠMT celkem</t>
  </si>
  <si>
    <t>Výdaje z rozpočtu EU na spolufin.projekty</t>
  </si>
  <si>
    <t>v mld.Kč</t>
  </si>
  <si>
    <t xml:space="preserve">rok 2005 </t>
  </si>
  <si>
    <t>Regionální školství                (vč. SIP VZ)</t>
  </si>
  <si>
    <t>Návrh rozpočtu na rok 2008</t>
  </si>
  <si>
    <t>Mládež a sport</t>
  </si>
  <si>
    <t xml:space="preserve">Vysoké školy </t>
  </si>
  <si>
    <t>Výzkum a vývoj (vč. programů spolufin. z rozpočtu EU)</t>
  </si>
  <si>
    <t>Programy spolufinancované z rozpočtu EU a z EHP Norsko</t>
  </si>
  <si>
    <r>
      <t>přímé výdaje regionálního školství</t>
    </r>
    <r>
      <rPr>
        <b/>
        <sz val="10"/>
        <rFont val="Arial CE"/>
        <family val="0"/>
      </rPr>
      <t xml:space="preserve"> / výdaje regionálního školství</t>
    </r>
  </si>
  <si>
    <r>
      <t>výdaje na programy spolufinancované z rozpočtu EU jinde nezařazené</t>
    </r>
    <r>
      <rPr>
        <b/>
        <sz val="10"/>
        <rFont val="Arial CE"/>
        <family val="0"/>
      </rPr>
      <t>/ výdaje na programy spolufinancované z rozpočtu EU celkem mimo VaV a mezinár. konference</t>
    </r>
  </si>
  <si>
    <t xml:space="preserve">                      výdaje spojené s výkonem předsednictví ČR v Radě EU</t>
  </si>
  <si>
    <t xml:space="preserve">                      mezinárodní konference zaměřená na problematiku ESF ve vzdělávání</t>
  </si>
  <si>
    <t xml:space="preserve">                      mezinárodní konference k OP VaVpI</t>
  </si>
  <si>
    <t>Poznámka: přeškrtnuté názvy ukazatelů nepřechází do roku 2008</t>
  </si>
  <si>
    <r>
      <t xml:space="preserve">Výdaje celkem    </t>
    </r>
    <r>
      <rPr>
        <b/>
        <i/>
        <sz val="8"/>
        <rFont val="Arial CE"/>
        <family val="0"/>
      </rPr>
      <t xml:space="preserve"> </t>
    </r>
  </si>
  <si>
    <t>(změny proti srovnatelné základně z roku 2007)</t>
  </si>
  <si>
    <t>Srovnatelná základna z r. 2007 pro rok 2008 bez ekvivalentu EU a vč. zvýšení VŠ o 1 mld.Kč</t>
  </si>
  <si>
    <t>Změny k návrhu rozpočtu 2008 vč. ekvivalentu EU</t>
  </si>
  <si>
    <t>Návrh 2008 bez ekvivalentu EU</t>
  </si>
  <si>
    <t>Návrh 2008 vč. ekvivalentu EU</t>
  </si>
  <si>
    <t xml:space="preserve">                           z toho změny bez ekvivalentu EU (index)</t>
  </si>
  <si>
    <t xml:space="preserve">                           z toho změny bez ekvivalentu EU (abs.)</t>
  </si>
  <si>
    <r>
      <t>ostatní:</t>
    </r>
    <r>
      <rPr>
        <b/>
        <sz val="10"/>
        <rFont val="Arial"/>
        <family val="2"/>
      </rPr>
      <t xml:space="preserve"> </t>
    </r>
  </si>
  <si>
    <t>Rozpočet kapitoly 333 MŠMT na rok 2008</t>
  </si>
  <si>
    <t>změny schváleného rozpočtu 2007</t>
  </si>
  <si>
    <t xml:space="preserve">     1.1    delimitace Rady vlády pro VaV z Úřadu vlády</t>
  </si>
  <si>
    <t xml:space="preserve">     1.2    nárůst platů ústavních činitelů</t>
  </si>
  <si>
    <t xml:space="preserve">     1.3    přesun uvnitř RGŠ ve prospěch soukromých škol</t>
  </si>
  <si>
    <t xml:space="preserve">     1.5   ukončení programu SIPVZ vč. přesunu mzdového limitu</t>
  </si>
  <si>
    <t xml:space="preserve">     1.6   vyloučení změn z titulu poslaneckých iniciativ při schvalování rozpočtu na rok 2007 v ISPROFIN</t>
  </si>
  <si>
    <t xml:space="preserve">     1.7   přesun z OPŘO do VŠ na mobilitu učitelů</t>
  </si>
  <si>
    <t xml:space="preserve">     1.8   přesun z ost. běžných výdajůdo mzdových prostředků TA OP VpK a OP VaVpI</t>
  </si>
  <si>
    <t xml:space="preserve">     1.10 vyloučení změn z titulu poslaneckých iniciativ při schvalování rozpočtu na rok 2007 mimo ISPROFIN</t>
  </si>
  <si>
    <t xml:space="preserve">     1.11 vyloučení posílení VŠ o 1 mld.dle MF při tvorbě rozpočtu na rok 2007</t>
  </si>
  <si>
    <t xml:space="preserve">     1.13  souvztažné snížení výdajů ESF o příjmy z EU </t>
  </si>
  <si>
    <t xml:space="preserve">     1.14 dodatečné doplnění srovnatelné základny VŠ o 1 mld. Kč dle vlády 19.9.2007</t>
  </si>
  <si>
    <t xml:space="preserve">     2.1   zpětná delimitace Rady pro VaV z MŠMT do ÚV</t>
  </si>
  <si>
    <t xml:space="preserve">srovnatelná základna rozpočtu 2007 </t>
  </si>
  <si>
    <t>srovnatelná základna rozpočtu 2007 bez výdajů na programové financování</t>
  </si>
  <si>
    <t xml:space="preserve">             8) výdaje na programové financování ISPROFIN  </t>
  </si>
  <si>
    <t xml:space="preserve">             9 ) institucionální prostředky - mezinárodní spolupráce v e VaV</t>
  </si>
  <si>
    <t xml:space="preserve">           10) institucionální prostředky : ostatní (výzkumné záměry + administrace)</t>
  </si>
  <si>
    <t xml:space="preserve">           18) výdaje na programovací období 2007-2013 OP VK ze státního rozpočtu</t>
  </si>
  <si>
    <t xml:space="preserve">           19) výdaje na programovací období 2007-2013 OP VK z rozpočtu EU</t>
  </si>
  <si>
    <t xml:space="preserve">           20) výdaje na programovací období 2007-2013 OP VVI ze státního rozpočtu</t>
  </si>
  <si>
    <t xml:space="preserve">           21) výdaje na programovací období 2007-2013 OP VVI z rozpočtu EU</t>
  </si>
  <si>
    <t xml:space="preserve">           22) výdaje na ostatní programy ze státního rozpočtu (EHP Norsko)</t>
  </si>
  <si>
    <t xml:space="preserve">           23) výdaje na ostatní programy z rozpočtu EU (EHP Norsko)</t>
  </si>
  <si>
    <t xml:space="preserve">           24) protidrogová politika</t>
  </si>
  <si>
    <t xml:space="preserve">           25) program sociální prevence a prevence kriminality</t>
  </si>
  <si>
    <t xml:space="preserve">           26) podpora projektů integrace příslušníků romské komunity</t>
  </si>
  <si>
    <t xml:space="preserve">           27) program podpory vzdělávání národnostních menšin a multikulturní výchova</t>
  </si>
  <si>
    <t xml:space="preserve">           28) zajištění přípravy na krizové situace</t>
  </si>
  <si>
    <t xml:space="preserve">vlivy na rozpočet 2008 celkem </t>
  </si>
  <si>
    <t>1. Vlivy do výše směrných čísel ze dne 22.7.2007</t>
  </si>
  <si>
    <t xml:space="preserve">           1.1 nárůst platů o 1,5% a OPPP o 1,5% včetně odvodů</t>
  </si>
  <si>
    <t xml:space="preserve">           1.4 zajištění výdajů pro předsednictví v Radě EU z rozpočtu MŠMT dle usn.vlády č.741/2007</t>
  </si>
  <si>
    <t xml:space="preserve">           1.5 snížení počtu zaměstnanců státní správy a OPŘO (vč zajištění odstupného)</t>
  </si>
  <si>
    <t xml:space="preserve">           1.6 přesun z ost. programů OPŘO k zajištění mezinár.konferencí a dalších odborných akcí</t>
  </si>
  <si>
    <t xml:space="preserve">           1.8  nárůst počtu zaměstnanců a mzdového limitu z titulu funkce Řídícího orgánu OP VpK a OPVaVpI</t>
  </si>
  <si>
    <t xml:space="preserve">           1.9  přesuny ve sportu</t>
  </si>
  <si>
    <t xml:space="preserve">           1.10  zajištění mzdového limitu na programy spolufinancované s EU</t>
  </si>
  <si>
    <t xml:space="preserve">           1.11  dorovnání dle MF k delimitaci RVV na Úřad vlády</t>
  </si>
  <si>
    <t xml:space="preserve">           1.12  zvýšení výdajů VaV  (včetně vnitřních přesunů)</t>
  </si>
  <si>
    <t xml:space="preserve">           1.13  přesuny v rámci ISPROFIN</t>
  </si>
  <si>
    <t xml:space="preserve">           1.15  snížení výdajů kapitoly do výše směrného čísla MF</t>
  </si>
  <si>
    <t xml:space="preserve">           1.16  vyčlenění výdajů kapitoly MŠMT na spolufinancování programů s EU do samostatného úseku</t>
  </si>
  <si>
    <t xml:space="preserve">           1.17  přesuny mezi programy OP VpK, OP RLZ a OP VaVpI vč.přesunu odvodů do ost.běžných výdajů</t>
  </si>
  <si>
    <t xml:space="preserve">           1.18  vyčlenění 1243 zaměstnanců RGŠ na spolufinancované programy s EU v RGŠ</t>
  </si>
  <si>
    <t>2. Vlivy dle jednání vlády ČR dne 12. a 19. září 2007</t>
  </si>
  <si>
    <t xml:space="preserve">          2.1 posílení na TA v části ze státního rozpočtu přesunem z ost. běžných výdajů</t>
  </si>
  <si>
    <t xml:space="preserve">          2.3  převod z kapitoly VPS na předsednictví v radě EU</t>
  </si>
  <si>
    <t xml:space="preserve">          2.4  přesun z MV na programy KIVS (ISPROFIN 233 státní správa) </t>
  </si>
  <si>
    <t xml:space="preserve">          2.5  nárůst platu ústavních činitelů</t>
  </si>
  <si>
    <t xml:space="preserve">          2.6 posílení běžných výdajů vysokých škol (k tomu ve srovnat. základně o 1 mld. Kč)+ přesun do KV ve prospěch učebních pomůcek</t>
  </si>
  <si>
    <t xml:space="preserve">          2.7 přesun uvnitř RGŠ ve prospěch soukromých škol</t>
  </si>
  <si>
    <t xml:space="preserve">          2.8 posílení tělovýchovy (program ISPROFIN 233 510)</t>
  </si>
  <si>
    <t xml:space="preserve">          3.1 posílení platů v RGŠ</t>
  </si>
  <si>
    <t>rozpočet na rok 2008</t>
  </si>
  <si>
    <t xml:space="preserve">rozpočet 2008 bez výdajů na programové financování ISPROFIN </t>
  </si>
  <si>
    <t>F=E/A*100-100</t>
  </si>
  <si>
    <t>změna rozpočtu 2008 proti schválenému rozpočtu 2007 v %</t>
  </si>
  <si>
    <t>změna rozpočtu 2008 proti schválenému rozpočtu na rok 2007</t>
  </si>
  <si>
    <t>vlivy na rozpočet 2008 celkem bez ISPROFIN</t>
  </si>
  <si>
    <t xml:space="preserve">           1.7  vrácení prostředků vyčleněný na spolufin. EHP Norsko ze SR v  r.2007 původním účelům v OPŘO</t>
  </si>
  <si>
    <t xml:space="preserve">           1.7  vrácení prostředků vyčleněný na spolufinanc. EHP Norsko ze SRv . R. 2007 původním účelům v OPŘO</t>
  </si>
  <si>
    <t>změna rozpočtu 2008 proti srovnatelné základně rozpočtu 2007 v %</t>
  </si>
  <si>
    <t>Výdaje na programy spolufin. z EU celkem</t>
  </si>
  <si>
    <t xml:space="preserve">mimo VŠ, VaV a RGŠ </t>
  </si>
  <si>
    <t>spol. a specif.úkoly</t>
  </si>
  <si>
    <t>Ostatní  programy: protidrogová pol.,</t>
  </si>
  <si>
    <t>kriminalita, podpora Romů,národn.</t>
  </si>
  <si>
    <t xml:space="preserve">Výdaje spojené s výkonem předsednictví </t>
  </si>
  <si>
    <t>ČR v Radě EU</t>
  </si>
  <si>
    <t>odborné akce</t>
  </si>
  <si>
    <t xml:space="preserve">Mezinárodní konference a další </t>
  </si>
  <si>
    <t xml:space="preserve">v tom: 1. výdaje bez výdajů na programové financování ISPROFIN </t>
  </si>
  <si>
    <t xml:space="preserve">          2.6 posílení běžných výdajů VŠ (k tomu ve srovnat. základně o 1 mld. Kč)+ přesun do učebních pomůcek</t>
  </si>
  <si>
    <t>bez PŘO</t>
  </si>
  <si>
    <t xml:space="preserve">Přímé výdaje přímo řízených </t>
  </si>
  <si>
    <t>organizací</t>
  </si>
  <si>
    <t xml:space="preserve">            2. výdaje na programové financování ISPROFIN</t>
  </si>
  <si>
    <t>vyloučení pozměňovacích návrhů PSP</t>
  </si>
  <si>
    <t>podíl SR na programech EU</t>
  </si>
  <si>
    <t>vyloučení nárůstu VŠ o 1 mld. V r. 2007</t>
  </si>
  <si>
    <t>delimitace RV pro VaV</t>
  </si>
  <si>
    <t>další snížení na směrná čísla dle MF</t>
  </si>
  <si>
    <t>přesuny v rozvojových programech  RGŠ a OPŘO</t>
  </si>
  <si>
    <t>dorovnání platů ústavních činitelů</t>
  </si>
  <si>
    <t>základna</t>
  </si>
  <si>
    <t>mzdový nárůst 1,5 %</t>
  </si>
  <si>
    <t>nárůst na VaV</t>
  </si>
  <si>
    <t>mobilita učitelů</t>
  </si>
  <si>
    <t>metodická změna ukazatelů RGŠ</t>
  </si>
  <si>
    <t>nárůst na odstupné v důsledků krácení počtu zaměstnanců o 3%</t>
  </si>
  <si>
    <t>zabezpečení požadovaného objemu na konference a EHP/Norsko, vkladů a příspěvků a zajištění ostatních programů v původní výši 2007</t>
  </si>
  <si>
    <t>přesuny ve sportu</t>
  </si>
  <si>
    <t>vyčlenění prostředků na spolufinancované programy s EU do samostatného úseku EU (bez vaV)</t>
  </si>
  <si>
    <r>
      <t>návrh 2008 bez ekvivalentu EU (</t>
    </r>
    <r>
      <rPr>
        <b/>
        <u val="single"/>
        <sz val="10"/>
        <rFont val="Arial"/>
        <family val="2"/>
      </rPr>
      <t>směrná čísla</t>
    </r>
    <r>
      <rPr>
        <b/>
        <sz val="10"/>
        <rFont val="Arial"/>
        <family val="2"/>
      </rPr>
      <t>)</t>
    </r>
  </si>
  <si>
    <t>vnitřní přesuny</t>
  </si>
  <si>
    <t>přesun z VPS (předsednictví v Radě EU)</t>
  </si>
  <si>
    <t>přesun z kapitoly MV na program KIVS - ISPROFIN - státní práva</t>
  </si>
  <si>
    <t>posílení výdajů z titulu příjmů z EU</t>
  </si>
  <si>
    <t>platy ústavních činitelů</t>
  </si>
  <si>
    <t>posílení tělovýchovy (ISPROFIN)</t>
  </si>
  <si>
    <t>posílení běžných výdajů VŠ</t>
  </si>
  <si>
    <t>posílení platů v RGŠ</t>
  </si>
  <si>
    <t>Celkem výdaje MŠMT</t>
  </si>
  <si>
    <t xml:space="preserve">                               z toho: programy spolufinancované z EU</t>
  </si>
  <si>
    <r>
      <t>přímé</t>
    </r>
    <r>
      <rPr>
        <b/>
        <sz val="10"/>
        <rFont val="Arial CE"/>
        <family val="0"/>
      </rPr>
      <t xml:space="preserve"> výdaje regionálního školství </t>
    </r>
  </si>
  <si>
    <r>
      <t>rozvojové programy</t>
    </r>
    <r>
      <rPr>
        <b/>
        <vertAlign val="superscript"/>
        <sz val="10"/>
        <rFont val="Arial CE"/>
        <family val="0"/>
      </rPr>
      <t xml:space="preserve"> *)</t>
    </r>
  </si>
  <si>
    <t xml:space="preserve"> v tom: zahraniční rozvojová spolupráce</t>
  </si>
  <si>
    <t xml:space="preserve">           výdaje spojené s výkonem předsednictví ČR v Radě EU</t>
  </si>
  <si>
    <t xml:space="preserve">           program podpory vzdělávání národnostních menšin a multikult. výchova</t>
  </si>
  <si>
    <t xml:space="preserve">           mezinárodní konference k problematice ESF</t>
  </si>
  <si>
    <t xml:space="preserve">           mezinárodní konference k OP VaVpI</t>
  </si>
  <si>
    <t xml:space="preserve">           ostatní </t>
  </si>
  <si>
    <t xml:space="preserve">             v tom: mezinár. konference, semínáře</t>
  </si>
  <si>
    <t xml:space="preserve">                       protidrogová politika</t>
  </si>
  <si>
    <t xml:space="preserve">                       sociální prevence a prevence kriminality</t>
  </si>
  <si>
    <t xml:space="preserve">                       programy podpory Romů</t>
  </si>
  <si>
    <t xml:space="preserve">                       OPŘO, společné a specifické úkoly</t>
  </si>
  <si>
    <t xml:space="preserve">                       státní správa vč. přípravy na krizové situace a vč. Rady pro VaV</t>
  </si>
  <si>
    <t>*)  metodická změna: zrušení ukazatele "rozvojové programy" a přesun objemu prostředků do ukazatele"regionální školství"</t>
  </si>
  <si>
    <t>Specifické ukazatele rozpočtu</t>
  </si>
  <si>
    <t>Schválený rozpočet 2007</t>
  </si>
  <si>
    <t>Schválený rozpočet 2008</t>
  </si>
  <si>
    <t>přesuny ISPROFIN</t>
  </si>
  <si>
    <t xml:space="preserve">Postupný vývoj ukazatelů kapitoly 333 MŠMT </t>
  </si>
  <si>
    <t>pro rok 2008 při tvorbě rozpočtu</t>
  </si>
  <si>
    <t>**) změna názvu ukazatele "výdaje na programy spolufinancované s EU jinde nezařazené" na "výdaje na spolufinancované programy mimo výzkum a vývoj celkem" a zároveň na metodickou změnu, která spočívá v přesunu prostředků na spolufinancované programy</t>
  </si>
  <si>
    <t>výdaje na programy spolufinancované z rozpočtu EU celkem mimo VaV a konference</t>
  </si>
  <si>
    <t xml:space="preserve">          v tom: zahraniční rozvojová spolupráce</t>
  </si>
  <si>
    <t xml:space="preserve">                      mezinárodní konference pro OP výzkum a vývoj pro inovace</t>
  </si>
  <si>
    <t xml:space="preserve">                     v tom:  OPŘO, společné a specifické úkoly</t>
  </si>
  <si>
    <t xml:space="preserve">                                státní správa</t>
  </si>
  <si>
    <t xml:space="preserve">                                program sociální prevence a prevence kriminality</t>
  </si>
  <si>
    <t xml:space="preserve">                                program protidrogové politiky</t>
  </si>
  <si>
    <t xml:space="preserve">                                podpora projektů integrace příslušníků romské komunity</t>
  </si>
  <si>
    <t xml:space="preserve">                                zajištění přípravy na krizové situace podle zákona  č. 240/2000 Sb.</t>
  </si>
  <si>
    <t xml:space="preserve">                                mezinárodní konference a semináře  OSS mimo SICI, ESF a VaVpI</t>
  </si>
  <si>
    <t xml:space="preserve">                                ostatní mezinárodní konference</t>
  </si>
  <si>
    <t>Členění příjmů a výdajů kapitoly MŠMT podle jednotlivých ukazatelů na rok 2008</t>
  </si>
  <si>
    <t xml:space="preserve">                         výzkum a vývoj bez mezinárodní konference</t>
  </si>
  <si>
    <t xml:space="preserve">                       tělovýchova vč. programu 233510 </t>
  </si>
  <si>
    <r>
      <t xml:space="preserve">výdaje na programy spoluf. z rozpočtu EU jinde nezařazené </t>
    </r>
    <r>
      <rPr>
        <b/>
        <sz val="10"/>
        <rFont val="Arial CE"/>
        <family val="0"/>
      </rPr>
      <t>/ výdaje na spolufinancované programy celkem mimo výzkum a vývoj **)</t>
    </r>
  </si>
  <si>
    <t>vyloučení ekvivalentu EU u spolufin. programů</t>
  </si>
  <si>
    <t xml:space="preserve">           40) mezinárodní konference pořádaná OSS celkem</t>
  </si>
  <si>
    <t xml:space="preserve">           41) mezinárodní konference členských zemí SICI (ČŠI)</t>
  </si>
  <si>
    <t xml:space="preserve">           42) zajištění přípravy na krizové situace</t>
  </si>
  <si>
    <t xml:space="preserve">           42) mezinárodní konference zaměřená n problematiku ESF</t>
  </si>
  <si>
    <t xml:space="preserve">           43) mezinárodní konference k problematice OP VaVpI</t>
  </si>
  <si>
    <t xml:space="preserve">           44) zajištění přípravy na krizové situace</t>
  </si>
  <si>
    <r>
      <t>Příjmy celkem</t>
    </r>
    <r>
      <rPr>
        <sz val="10"/>
        <rFont val="Arial CE"/>
        <family val="2"/>
      </rPr>
      <t xml:space="preserve">    </t>
    </r>
  </si>
  <si>
    <t>Nedaňové příjmy, kapitálové příjmy a přijaté transfery celkem</t>
  </si>
  <si>
    <t>Příjmy celkem</t>
  </si>
  <si>
    <t>org.odm.mzdou</t>
  </si>
  <si>
    <t>org.odm.platem</t>
  </si>
  <si>
    <r>
      <t xml:space="preserve">           1.2 nárůst mezd</t>
    </r>
    <r>
      <rPr>
        <sz val="10"/>
        <rFont val="Arial CE"/>
        <family val="2"/>
      </rPr>
      <t xml:space="preserve"> o 1,5 % (VŠ, soukr. a círk.šk.)+ odvody, snížený o nárůst na vnitřní přesuny v RGŠ</t>
    </r>
  </si>
  <si>
    <t xml:space="preserve">           1.2 nárůst mezd o 1,5 % (VŠ, soukr. a círk.šk.)+ odvody snížený o nárůst na vnitřní přesuny v RGŠ</t>
  </si>
  <si>
    <t xml:space="preserve">výdaje regionálního školství 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</si>
</sst>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0"/>
    <numFmt numFmtId="165" formatCode="#,##0;\-#,##0;\ \-"/>
    <numFmt numFmtId="166" formatCode="0.00000"/>
    <numFmt numFmtId="167" formatCode="0.0000"/>
    <numFmt numFmtId="168" formatCode="0.000"/>
    <numFmt numFmtId="169" formatCode="0.0"/>
    <numFmt numFmtId="170" formatCode="0.000000"/>
    <numFmt numFmtId="171" formatCode="0.0%"/>
    <numFmt numFmtId="172" formatCode="#,##0.0"/>
    <numFmt numFmtId="173" formatCode="0.0000000"/>
    <numFmt numFmtId="174" formatCode="0.00000000"/>
    <numFmt numFmtId="175" formatCode="#,##0.00;\-#,##0.00;\ \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0"/>
    <numFmt numFmtId="185" formatCode="#,##0;\-#,##0;\ "/>
    <numFmt numFmtId="186" formatCode="dd/mm/yy;@"/>
    <numFmt numFmtId="187" formatCode="&quot;$&quot;#,##0;\-&quot;$&quot;#,##0"/>
    <numFmt numFmtId="188" formatCode="&quot;$&quot;#,##0;[Red]\-&quot;$&quot;#,##0"/>
    <numFmt numFmtId="189" formatCode="&quot;$&quot;#,##0.00;\-&quot;$&quot;#,##0.00"/>
    <numFmt numFmtId="190" formatCode="&quot;$&quot;#,##0.00;[Red]\-&quot;$&quot;#,##0.00"/>
    <numFmt numFmtId="191" formatCode="_-&quot;$&quot;* #,##0_-;\-&quot;$&quot;* #,##0_-;_-&quot;$&quot;* &quot;-&quot;_-;_-@_-"/>
    <numFmt numFmtId="192" formatCode="_-* #,##0_-;\-* #,##0_-;_-* &quot;-&quot;_-;_-@_-"/>
    <numFmt numFmtId="193" formatCode="_-&quot;$&quot;* #,##0.00_-;\-&quot;$&quot;* #,##0.00_-;_-&quot;$&quot;* &quot;-&quot;??_-;_-@_-"/>
    <numFmt numFmtId="194" formatCode="_-* #,##0.00_-;\-* #,##0.00_-;_-* &quot;-&quot;??_-;_-@_-"/>
    <numFmt numFmtId="195" formatCode="#,##0;[Red]&quot;NELZE !&quot;"/>
    <numFmt numFmtId="196" formatCode="#,##0;[Red]\-#,##0;&quot;  &quot;"/>
    <numFmt numFmtId="197" formatCode="&quot;Yes&quot;;&quot;Yes&quot;;&quot;No&quot;"/>
    <numFmt numFmtId="198" formatCode="&quot;True&quot;;&quot;True&quot;;&quot;False&quot;"/>
    <numFmt numFmtId="199" formatCode="&quot;On&quot;;&quot;On&quot;;&quot;Off&quot;"/>
  </numFmts>
  <fonts count="94">
    <font>
      <sz val="10"/>
      <name val="Arial"/>
      <family val="0"/>
    </font>
    <font>
      <b/>
      <sz val="12"/>
      <name val="Arial CE"/>
      <family val="2"/>
    </font>
    <font>
      <b/>
      <sz val="16"/>
      <name val="Arial CE"/>
      <family val="2"/>
    </font>
    <font>
      <b/>
      <sz val="14"/>
      <name val="Arial CE"/>
      <family val="0"/>
    </font>
    <font>
      <b/>
      <sz val="10"/>
      <name val="Arial CE"/>
      <family val="2"/>
    </font>
    <font>
      <sz val="10"/>
      <name val="Arial CE"/>
      <family val="2"/>
    </font>
    <font>
      <u val="single"/>
      <sz val="12"/>
      <name val="Arial CE"/>
      <family val="2"/>
    </font>
    <font>
      <sz val="8"/>
      <name val="Arial CE"/>
      <family val="0"/>
    </font>
    <font>
      <sz val="9"/>
      <name val="Arial CE"/>
      <family val="0"/>
    </font>
    <font>
      <b/>
      <sz val="14"/>
      <name val="Times New Roman CE"/>
      <family val="1"/>
    </font>
    <font>
      <b/>
      <sz val="9"/>
      <name val="Arial CE"/>
      <family val="0"/>
    </font>
    <font>
      <b/>
      <sz val="8"/>
      <name val="Arial CE"/>
      <family val="0"/>
    </font>
    <font>
      <sz val="10"/>
      <color indexed="8"/>
      <name val="Arial CE"/>
      <family val="2"/>
    </font>
    <font>
      <b/>
      <i/>
      <sz val="14"/>
      <color indexed="8"/>
      <name val="Arial CE"/>
      <family val="2"/>
    </font>
    <font>
      <sz val="14"/>
      <color indexed="8"/>
      <name val="Arial CE"/>
      <family val="2"/>
    </font>
    <font>
      <b/>
      <i/>
      <sz val="12"/>
      <color indexed="8"/>
      <name val="Arial CE"/>
      <family val="2"/>
    </font>
    <font>
      <b/>
      <sz val="14"/>
      <color indexed="8"/>
      <name val="Arial CE"/>
      <family val="2"/>
    </font>
    <font>
      <b/>
      <sz val="12"/>
      <color indexed="8"/>
      <name val="Arial CE"/>
      <family val="2"/>
    </font>
    <font>
      <b/>
      <sz val="10"/>
      <color indexed="8"/>
      <name val="Arial CE"/>
      <family val="0"/>
    </font>
    <font>
      <b/>
      <i/>
      <sz val="10"/>
      <color indexed="8"/>
      <name val="Arial CE"/>
      <family val="2"/>
    </font>
    <font>
      <b/>
      <i/>
      <u val="single"/>
      <sz val="12"/>
      <color indexed="8"/>
      <name val="Arial CE"/>
      <family val="2"/>
    </font>
    <font>
      <sz val="12"/>
      <color indexed="8"/>
      <name val="Arial CE"/>
      <family val="2"/>
    </font>
    <font>
      <b/>
      <i/>
      <sz val="10"/>
      <name val="Arial CE"/>
      <family val="0"/>
    </font>
    <font>
      <i/>
      <sz val="10"/>
      <color indexed="8"/>
      <name val="Arial CE"/>
      <family val="2"/>
    </font>
    <font>
      <sz val="8"/>
      <name val="Arial"/>
      <family val="2"/>
    </font>
    <font>
      <i/>
      <sz val="10"/>
      <name val="Arial CE"/>
      <family val="0"/>
    </font>
    <font>
      <i/>
      <u val="single"/>
      <sz val="10"/>
      <name val="Arial CE"/>
      <family val="0"/>
    </font>
    <font>
      <vertAlign val="superscript"/>
      <sz val="8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4"/>
      <name val="Arial CE"/>
      <family val="0"/>
    </font>
    <font>
      <i/>
      <sz val="8"/>
      <name val="Arial CE"/>
      <family val="2"/>
    </font>
    <font>
      <sz val="10"/>
      <color indexed="10"/>
      <name val="Arial CE"/>
      <family val="2"/>
    </font>
    <font>
      <b/>
      <sz val="10"/>
      <name val="Arial"/>
      <family val="2"/>
    </font>
    <font>
      <b/>
      <i/>
      <sz val="8"/>
      <name val="Arial CE"/>
      <family val="0"/>
    </font>
    <font>
      <i/>
      <sz val="14"/>
      <color indexed="8"/>
      <name val="Arial CE"/>
      <family val="0"/>
    </font>
    <font>
      <vertAlign val="superscript"/>
      <sz val="10"/>
      <name val="Arial CE"/>
      <family val="0"/>
    </font>
    <font>
      <sz val="9.2"/>
      <color indexed="8"/>
      <name val="Arial CE"/>
      <family val="0"/>
    </font>
    <font>
      <b/>
      <strike/>
      <sz val="10"/>
      <name val="Arial CE"/>
      <family val="0"/>
    </font>
    <font>
      <strike/>
      <sz val="10"/>
      <name val="Arial CE"/>
      <family val="0"/>
    </font>
    <font>
      <b/>
      <vertAlign val="superscript"/>
      <sz val="10"/>
      <name val="Arial CE"/>
      <family val="0"/>
    </font>
    <font>
      <sz val="8"/>
      <color indexed="8"/>
      <name val="Arial CE"/>
      <family val="0"/>
    </font>
    <font>
      <b/>
      <sz val="11"/>
      <color indexed="8"/>
      <name val="Arial CE"/>
      <family val="0"/>
    </font>
    <font>
      <b/>
      <i/>
      <sz val="11"/>
      <color indexed="8"/>
      <name val="Arial CE"/>
      <family val="2"/>
    </font>
    <font>
      <sz val="11"/>
      <color indexed="8"/>
      <name val="Arial CE"/>
      <family val="0"/>
    </font>
    <font>
      <i/>
      <sz val="11"/>
      <color indexed="8"/>
      <name val="Arial CE"/>
      <family val="0"/>
    </font>
    <font>
      <b/>
      <i/>
      <sz val="11"/>
      <name val="Arial CE"/>
      <family val="0"/>
    </font>
    <font>
      <sz val="11"/>
      <name val="Arial CE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b/>
      <sz val="16"/>
      <color indexed="8"/>
      <name val="Arial CE"/>
      <family val="0"/>
    </font>
    <font>
      <b/>
      <u val="single"/>
      <sz val="16"/>
      <color indexed="8"/>
      <name val="Arial CE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1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00"/>
        <bgColor indexed="64"/>
      </patternFill>
    </fill>
  </fills>
  <borders count="1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thin"/>
    </border>
    <border>
      <left style="medium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/>
      <right style="medium"/>
      <top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medium"/>
      <bottom style="medium"/>
    </border>
    <border>
      <left/>
      <right style="dotted"/>
      <top style="medium"/>
      <bottom style="medium"/>
    </border>
    <border>
      <left style="thick"/>
      <right style="thin"/>
      <top style="thin"/>
      <bottom style="thin"/>
    </border>
    <border>
      <left style="thick"/>
      <right style="thin"/>
      <top style="medium"/>
      <bottom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ck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/>
      <bottom/>
    </border>
    <border>
      <left style="thin"/>
      <right style="thick"/>
      <top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medium"/>
    </border>
    <border>
      <left style="thin"/>
      <right style="thick"/>
      <top style="thin"/>
      <bottom style="thin"/>
    </border>
    <border>
      <left style="thin"/>
      <right style="thick"/>
      <top style="medium"/>
      <bottom/>
    </border>
    <border>
      <left style="thin"/>
      <right style="thick"/>
      <top/>
      <bottom style="medium"/>
    </border>
    <border>
      <left style="thick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/>
      <top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80" fillId="20" borderId="0" applyNumberFormat="0" applyBorder="0" applyAlignment="0" applyProtection="0"/>
    <xf numFmtId="0" fontId="8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7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88" fillId="24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25" borderId="8" applyNumberFormat="0" applyAlignment="0" applyProtection="0"/>
    <xf numFmtId="0" fontId="91" fillId="26" borderId="8" applyNumberFormat="0" applyAlignment="0" applyProtection="0"/>
    <xf numFmtId="0" fontId="92" fillId="26" borderId="9" applyNumberFormat="0" applyAlignment="0" applyProtection="0"/>
    <xf numFmtId="0" fontId="93" fillId="0" borderId="0" applyNumberFormat="0" applyFill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</cellStyleXfs>
  <cellXfs count="994">
    <xf numFmtId="0" fontId="0" fillId="0" borderId="0" xfId="0" applyAlignment="1">
      <alignment/>
    </xf>
    <xf numFmtId="49" fontId="3" fillId="0" borderId="0" xfId="56" applyNumberFormat="1" applyFont="1" applyProtection="1">
      <alignment/>
      <protection hidden="1"/>
    </xf>
    <xf numFmtId="3" fontId="8" fillId="0" borderId="0" xfId="56" applyNumberFormat="1" applyFont="1" applyProtection="1">
      <alignment/>
      <protection hidden="1"/>
    </xf>
    <xf numFmtId="3" fontId="1" fillId="0" borderId="0" xfId="56" applyNumberFormat="1" applyFont="1" applyAlignment="1" applyProtection="1">
      <alignment horizontal="right"/>
      <protection hidden="1"/>
    </xf>
    <xf numFmtId="49" fontId="9" fillId="0" borderId="0" xfId="56" applyNumberFormat="1" applyFont="1" applyProtection="1">
      <alignment/>
      <protection hidden="1"/>
    </xf>
    <xf numFmtId="3" fontId="8" fillId="0" borderId="0" xfId="56" applyNumberFormat="1" applyFont="1" applyAlignment="1" applyProtection="1">
      <alignment horizontal="centerContinuous"/>
      <protection hidden="1"/>
    </xf>
    <xf numFmtId="3" fontId="11" fillId="0" borderId="10" xfId="56" applyNumberFormat="1" applyFont="1" applyBorder="1" applyAlignment="1" applyProtection="1">
      <alignment horizontal="centerContinuous"/>
      <protection hidden="1"/>
    </xf>
    <xf numFmtId="3" fontId="11" fillId="0" borderId="11" xfId="56" applyNumberFormat="1" applyFont="1" applyBorder="1" applyAlignment="1" applyProtection="1">
      <alignment horizontal="left"/>
      <protection hidden="1"/>
    </xf>
    <xf numFmtId="3" fontId="11" fillId="0" borderId="12" xfId="56" applyNumberFormat="1" applyFont="1" applyBorder="1" applyProtection="1">
      <alignment/>
      <protection hidden="1"/>
    </xf>
    <xf numFmtId="3" fontId="11" fillId="0" borderId="10" xfId="56" applyNumberFormat="1" applyFont="1" applyBorder="1" applyAlignment="1" applyProtection="1">
      <alignment horizontal="center"/>
      <protection hidden="1"/>
    </xf>
    <xf numFmtId="3" fontId="11" fillId="0" borderId="13" xfId="56" applyNumberFormat="1" applyFont="1" applyBorder="1" applyAlignment="1" applyProtection="1">
      <alignment horizontal="center"/>
      <protection hidden="1"/>
    </xf>
    <xf numFmtId="3" fontId="11" fillId="0" borderId="14" xfId="56" applyNumberFormat="1" applyFont="1" applyBorder="1" applyAlignment="1" applyProtection="1">
      <alignment horizontal="centerContinuous"/>
      <protection hidden="1"/>
    </xf>
    <xf numFmtId="3" fontId="11" fillId="0" borderId="15" xfId="56" applyNumberFormat="1" applyFont="1" applyBorder="1" applyAlignment="1" applyProtection="1">
      <alignment horizontal="left"/>
      <protection hidden="1"/>
    </xf>
    <xf numFmtId="3" fontId="11" fillId="0" borderId="16" xfId="56" applyNumberFormat="1" applyFont="1" applyBorder="1" applyProtection="1">
      <alignment/>
      <protection hidden="1"/>
    </xf>
    <xf numFmtId="3" fontId="11" fillId="0" borderId="17" xfId="56" applyNumberFormat="1" applyFont="1" applyBorder="1" applyAlignment="1" applyProtection="1">
      <alignment horizontal="center"/>
      <protection hidden="1"/>
    </xf>
    <xf numFmtId="3" fontId="11" fillId="0" borderId="0" xfId="56" applyNumberFormat="1" applyFont="1" applyBorder="1" applyAlignment="1" applyProtection="1">
      <alignment horizontal="center"/>
      <protection hidden="1"/>
    </xf>
    <xf numFmtId="3" fontId="11" fillId="0" borderId="17" xfId="56" applyNumberFormat="1" applyFont="1" applyBorder="1" applyAlignment="1" applyProtection="1">
      <alignment horizontal="centerContinuous"/>
      <protection hidden="1"/>
    </xf>
    <xf numFmtId="3" fontId="11" fillId="0" borderId="0" xfId="56" applyNumberFormat="1" applyFont="1" applyBorder="1" applyAlignment="1" applyProtection="1">
      <alignment horizontal="centerContinuous"/>
      <protection hidden="1"/>
    </xf>
    <xf numFmtId="3" fontId="11" fillId="0" borderId="18" xfId="56" applyNumberFormat="1" applyFont="1" applyBorder="1" applyAlignment="1" applyProtection="1">
      <alignment horizontal="centerContinuous"/>
      <protection hidden="1"/>
    </xf>
    <xf numFmtId="3" fontId="11" fillId="0" borderId="19" xfId="56" applyNumberFormat="1" applyFont="1" applyBorder="1" applyAlignment="1" applyProtection="1">
      <alignment horizontal="center"/>
      <protection hidden="1"/>
    </xf>
    <xf numFmtId="3" fontId="11" fillId="0" borderId="20" xfId="56" applyNumberFormat="1" applyFont="1" applyBorder="1" applyAlignment="1" applyProtection="1">
      <alignment horizontal="centerContinuous"/>
      <protection hidden="1"/>
    </xf>
    <xf numFmtId="3" fontId="8" fillId="0" borderId="10" xfId="56" applyNumberFormat="1" applyFont="1" applyBorder="1" applyProtection="1">
      <alignment/>
      <protection hidden="1"/>
    </xf>
    <xf numFmtId="3" fontId="8" fillId="0" borderId="13" xfId="56" applyNumberFormat="1" applyFont="1" applyBorder="1" applyProtection="1">
      <alignment/>
      <protection hidden="1"/>
    </xf>
    <xf numFmtId="3" fontId="8" fillId="0" borderId="21" xfId="56" applyNumberFormat="1" applyFont="1" applyBorder="1" applyProtection="1">
      <alignment/>
      <protection hidden="1"/>
    </xf>
    <xf numFmtId="3" fontId="8" fillId="0" borderId="10" xfId="0" applyNumberFormat="1" applyFont="1" applyBorder="1" applyAlignment="1" applyProtection="1">
      <alignment/>
      <protection hidden="1" locked="0"/>
    </xf>
    <xf numFmtId="3" fontId="8" fillId="0" borderId="13" xfId="0" applyNumberFormat="1" applyFont="1" applyBorder="1" applyAlignment="1" applyProtection="1">
      <alignment/>
      <protection hidden="1"/>
    </xf>
    <xf numFmtId="3" fontId="8" fillId="0" borderId="21" xfId="0" applyNumberFormat="1" applyFont="1" applyBorder="1" applyAlignment="1" applyProtection="1">
      <alignment/>
      <protection hidden="1" locked="0"/>
    </xf>
    <xf numFmtId="3" fontId="8" fillId="0" borderId="13" xfId="0" applyNumberFormat="1" applyFont="1" applyBorder="1" applyAlignment="1" applyProtection="1">
      <alignment/>
      <protection hidden="1" locked="0"/>
    </xf>
    <xf numFmtId="3" fontId="8" fillId="0" borderId="10" xfId="0" applyNumberFormat="1" applyFont="1" applyBorder="1" applyAlignment="1" applyProtection="1">
      <alignment wrapText="1"/>
      <protection hidden="1"/>
    </xf>
    <xf numFmtId="3" fontId="8" fillId="0" borderId="10" xfId="0" applyNumberFormat="1" applyFont="1" applyBorder="1" applyAlignment="1" applyProtection="1">
      <alignment/>
      <protection hidden="1"/>
    </xf>
    <xf numFmtId="3" fontId="8" fillId="0" borderId="16" xfId="0" applyNumberFormat="1" applyFont="1" applyFill="1" applyBorder="1" applyAlignment="1" applyProtection="1">
      <alignment/>
      <protection locked="0"/>
    </xf>
    <xf numFmtId="3" fontId="8" fillId="0" borderId="22" xfId="0" applyNumberFormat="1" applyFont="1" applyBorder="1" applyAlignment="1" applyProtection="1">
      <alignment/>
      <protection hidden="1"/>
    </xf>
    <xf numFmtId="3" fontId="8" fillId="33" borderId="23" xfId="0" applyNumberFormat="1" applyFont="1" applyFill="1" applyBorder="1" applyAlignment="1" applyProtection="1">
      <alignment/>
      <protection locked="0"/>
    </xf>
    <xf numFmtId="3" fontId="8" fillId="33" borderId="22" xfId="0" applyNumberFormat="1" applyFont="1" applyFill="1" applyBorder="1" applyAlignment="1" applyProtection="1">
      <alignment/>
      <protection locked="0"/>
    </xf>
    <xf numFmtId="3" fontId="8" fillId="0" borderId="16" xfId="0" applyNumberFormat="1" applyFont="1" applyBorder="1" applyAlignment="1" applyProtection="1">
      <alignment/>
      <protection hidden="1"/>
    </xf>
    <xf numFmtId="3" fontId="10" fillId="0" borderId="24" xfId="0" applyNumberFormat="1" applyFont="1" applyBorder="1" applyAlignment="1" applyProtection="1">
      <alignment/>
      <protection hidden="1"/>
    </xf>
    <xf numFmtId="3" fontId="10" fillId="0" borderId="25" xfId="0" applyNumberFormat="1" applyFont="1" applyBorder="1" applyAlignment="1" applyProtection="1">
      <alignment/>
      <protection hidden="1"/>
    </xf>
    <xf numFmtId="3" fontId="8" fillId="0" borderId="23" xfId="0" applyNumberFormat="1" applyFont="1" applyBorder="1" applyAlignment="1" applyProtection="1">
      <alignment/>
      <protection hidden="1" locked="0"/>
    </xf>
    <xf numFmtId="3" fontId="8" fillId="0" borderId="22" xfId="0" applyNumberFormat="1" applyFont="1" applyBorder="1" applyAlignment="1" applyProtection="1">
      <alignment/>
      <protection hidden="1" locked="0"/>
    </xf>
    <xf numFmtId="3" fontId="8" fillId="0" borderId="26" xfId="0" applyNumberFormat="1" applyFont="1" applyBorder="1" applyAlignment="1" applyProtection="1">
      <alignment/>
      <protection hidden="1"/>
    </xf>
    <xf numFmtId="3" fontId="8" fillId="0" borderId="27" xfId="0" applyNumberFormat="1" applyFont="1" applyBorder="1" applyAlignment="1" applyProtection="1">
      <alignment/>
      <protection hidden="1"/>
    </xf>
    <xf numFmtId="3" fontId="8" fillId="0" borderId="27" xfId="0" applyNumberFormat="1" applyFont="1" applyFill="1" applyBorder="1" applyAlignment="1" applyProtection="1">
      <alignment/>
      <protection hidden="1"/>
    </xf>
    <xf numFmtId="3" fontId="8" fillId="0" borderId="28" xfId="0" applyNumberFormat="1" applyFont="1" applyBorder="1" applyAlignment="1" applyProtection="1">
      <alignment/>
      <protection hidden="1"/>
    </xf>
    <xf numFmtId="3" fontId="8" fillId="34" borderId="28" xfId="0" applyNumberFormat="1" applyFont="1" applyFill="1" applyBorder="1" applyAlignment="1" applyProtection="1">
      <alignment/>
      <protection hidden="1"/>
    </xf>
    <xf numFmtId="3" fontId="8" fillId="34" borderId="26" xfId="0" applyNumberFormat="1" applyFont="1" applyFill="1" applyBorder="1" applyAlignment="1" applyProtection="1">
      <alignment/>
      <protection hidden="1"/>
    </xf>
    <xf numFmtId="3" fontId="8" fillId="0" borderId="10" xfId="0" applyNumberFormat="1" applyFont="1" applyFill="1" applyBorder="1" applyAlignment="1" applyProtection="1">
      <alignment/>
      <protection hidden="1"/>
    </xf>
    <xf numFmtId="3" fontId="8" fillId="0" borderId="21" xfId="0" applyNumberFormat="1" applyFont="1" applyBorder="1" applyAlignment="1" applyProtection="1">
      <alignment/>
      <protection hidden="1"/>
    </xf>
    <xf numFmtId="3" fontId="5" fillId="0" borderId="10" xfId="56" applyNumberFormat="1" applyFont="1" applyFill="1" applyBorder="1" applyProtection="1">
      <alignment/>
      <protection hidden="1"/>
    </xf>
    <xf numFmtId="3" fontId="5" fillId="0" borderId="13" xfId="56" applyNumberFormat="1" applyFont="1" applyBorder="1" applyProtection="1">
      <alignment/>
      <protection hidden="1"/>
    </xf>
    <xf numFmtId="3" fontId="5" fillId="0" borderId="21" xfId="56" applyNumberFormat="1" applyFont="1" applyBorder="1" applyProtection="1">
      <alignment/>
      <protection hidden="1"/>
    </xf>
    <xf numFmtId="3" fontId="5" fillId="0" borderId="10" xfId="56" applyNumberFormat="1" applyFont="1" applyBorder="1" applyProtection="1">
      <alignment/>
      <protection hidden="1"/>
    </xf>
    <xf numFmtId="3" fontId="1" fillId="0" borderId="13" xfId="56" applyNumberFormat="1" applyFont="1" applyBorder="1" applyProtection="1">
      <alignment/>
      <protection hidden="1"/>
    </xf>
    <xf numFmtId="3" fontId="1" fillId="0" borderId="10" xfId="56" applyNumberFormat="1" applyFont="1" applyBorder="1" applyProtection="1">
      <alignment/>
      <protection hidden="1"/>
    </xf>
    <xf numFmtId="3" fontId="8" fillId="0" borderId="16" xfId="0" applyNumberFormat="1" applyFont="1" applyFill="1" applyBorder="1" applyAlignment="1" applyProtection="1">
      <alignment/>
      <protection hidden="1"/>
    </xf>
    <xf numFmtId="0" fontId="1" fillId="0" borderId="0" xfId="49" applyFont="1">
      <alignment/>
      <protection/>
    </xf>
    <xf numFmtId="0" fontId="5" fillId="0" borderId="0" xfId="49">
      <alignment/>
      <protection/>
    </xf>
    <xf numFmtId="0" fontId="5" fillId="35" borderId="29" xfId="49" applyFill="1" applyBorder="1">
      <alignment/>
      <protection/>
    </xf>
    <xf numFmtId="0" fontId="4" fillId="35" borderId="29" xfId="49" applyFont="1" applyFill="1" applyBorder="1" applyAlignment="1">
      <alignment horizontal="center"/>
      <protection/>
    </xf>
    <xf numFmtId="0" fontId="4" fillId="35" borderId="29" xfId="49" applyFont="1" applyFill="1" applyBorder="1">
      <alignment/>
      <protection/>
    </xf>
    <xf numFmtId="0" fontId="5" fillId="0" borderId="29" xfId="49" applyFill="1" applyBorder="1">
      <alignment/>
      <protection/>
    </xf>
    <xf numFmtId="169" fontId="5" fillId="0" borderId="29" xfId="49" applyNumberFormat="1" applyFill="1" applyBorder="1">
      <alignment/>
      <protection/>
    </xf>
    <xf numFmtId="0" fontId="5" fillId="0" borderId="0" xfId="48">
      <alignment/>
      <protection/>
    </xf>
    <xf numFmtId="0" fontId="4" fillId="35" borderId="29" xfId="48" applyFont="1" applyFill="1" applyBorder="1">
      <alignment/>
      <protection/>
    </xf>
    <xf numFmtId="1" fontId="5" fillId="0" borderId="29" xfId="48" applyNumberFormat="1" applyBorder="1">
      <alignment/>
      <protection/>
    </xf>
    <xf numFmtId="1" fontId="25" fillId="0" borderId="29" xfId="48" applyNumberFormat="1" applyFont="1" applyFill="1" applyBorder="1">
      <alignment/>
      <protection/>
    </xf>
    <xf numFmtId="0" fontId="5" fillId="0" borderId="29" xfId="48" applyBorder="1">
      <alignment/>
      <protection/>
    </xf>
    <xf numFmtId="0" fontId="5" fillId="0" borderId="0" xfId="48" applyFont="1" applyFill="1" applyBorder="1" applyAlignment="1">
      <alignment wrapText="1"/>
      <protection/>
    </xf>
    <xf numFmtId="1" fontId="26" fillId="0" borderId="0" xfId="48" applyNumberFormat="1" applyFont="1" applyFill="1" applyBorder="1">
      <alignment/>
      <protection/>
    </xf>
    <xf numFmtId="0" fontId="25" fillId="0" borderId="0" xfId="48" applyFont="1" applyFill="1">
      <alignment/>
      <protection/>
    </xf>
    <xf numFmtId="0" fontId="5" fillId="0" borderId="0" xfId="48" applyFont="1">
      <alignment/>
      <protection/>
    </xf>
    <xf numFmtId="0" fontId="4" fillId="0" borderId="30" xfId="54" applyFont="1" applyFill="1" applyBorder="1">
      <alignment/>
      <protection/>
    </xf>
    <xf numFmtId="0" fontId="5" fillId="0" borderId="0" xfId="51">
      <alignment/>
      <protection/>
    </xf>
    <xf numFmtId="0" fontId="12" fillId="36" borderId="0" xfId="51" applyFont="1" applyFill="1" applyBorder="1" applyProtection="1">
      <alignment/>
      <protection locked="0"/>
    </xf>
    <xf numFmtId="0" fontId="13" fillId="36" borderId="0" xfId="51" applyFont="1" applyFill="1" applyBorder="1" applyProtection="1">
      <alignment/>
      <protection locked="0"/>
    </xf>
    <xf numFmtId="0" fontId="14" fillId="36" borderId="0" xfId="51" applyFont="1" applyFill="1" applyBorder="1" applyProtection="1">
      <alignment/>
      <protection locked="0"/>
    </xf>
    <xf numFmtId="0" fontId="5" fillId="0" borderId="0" xfId="51" applyBorder="1">
      <alignment/>
      <protection/>
    </xf>
    <xf numFmtId="0" fontId="13" fillId="0" borderId="0" xfId="51" applyFont="1" applyFill="1" applyBorder="1" applyProtection="1">
      <alignment/>
      <protection locked="0"/>
    </xf>
    <xf numFmtId="0" fontId="15" fillId="36" borderId="0" xfId="51" applyFont="1" applyFill="1" applyBorder="1" applyProtection="1">
      <alignment/>
      <protection locked="0"/>
    </xf>
    <xf numFmtId="165" fontId="12" fillId="36" borderId="0" xfId="51" applyNumberFormat="1" applyFont="1" applyFill="1" applyBorder="1" applyProtection="1">
      <alignment/>
      <protection locked="0"/>
    </xf>
    <xf numFmtId="0" fontId="16" fillId="36" borderId="0" xfId="51" applyFont="1" applyFill="1" applyBorder="1" applyAlignment="1" applyProtection="1">
      <alignment horizontal="right"/>
      <protection locked="0"/>
    </xf>
    <xf numFmtId="0" fontId="5" fillId="37" borderId="0" xfId="51" applyFill="1">
      <alignment/>
      <protection/>
    </xf>
    <xf numFmtId="0" fontId="12" fillId="37" borderId="0" xfId="51" applyFont="1" applyFill="1" applyBorder="1" applyProtection="1">
      <alignment/>
      <protection locked="0"/>
    </xf>
    <xf numFmtId="0" fontId="16" fillId="37" borderId="0" xfId="51" applyFont="1" applyFill="1" applyBorder="1" applyProtection="1">
      <alignment/>
      <protection locked="0"/>
    </xf>
    <xf numFmtId="0" fontId="17" fillId="37" borderId="0" xfId="51" applyFont="1" applyFill="1" applyBorder="1" applyProtection="1">
      <alignment/>
      <protection locked="0"/>
    </xf>
    <xf numFmtId="0" fontId="5" fillId="0" borderId="0" xfId="51" applyAlignment="1">
      <alignment horizontal="right"/>
      <protection/>
    </xf>
    <xf numFmtId="0" fontId="5" fillId="0" borderId="0" xfId="51" applyFont="1">
      <alignment/>
      <protection/>
    </xf>
    <xf numFmtId="0" fontId="4" fillId="0" borderId="0" xfId="51" applyFont="1">
      <alignment/>
      <protection/>
    </xf>
    <xf numFmtId="3" fontId="5" fillId="0" borderId="0" xfId="51" applyNumberFormat="1">
      <alignment/>
      <protection/>
    </xf>
    <xf numFmtId="0" fontId="3" fillId="0" borderId="0" xfId="51" applyFont="1" applyAlignment="1">
      <alignment horizontal="centerContinuous"/>
      <protection/>
    </xf>
    <xf numFmtId="0" fontId="3" fillId="0" borderId="0" xfId="51" applyFont="1" applyAlignment="1">
      <alignment horizontal="centerContinuous"/>
      <protection/>
    </xf>
    <xf numFmtId="3" fontId="5" fillId="0" borderId="0" xfId="51" applyNumberFormat="1" applyAlignment="1">
      <alignment horizontal="centerContinuous"/>
      <protection/>
    </xf>
    <xf numFmtId="0" fontId="4" fillId="0" borderId="0" xfId="51" applyFont="1" applyAlignment="1">
      <alignment/>
      <protection/>
    </xf>
    <xf numFmtId="0" fontId="5" fillId="0" borderId="0" xfId="51" applyAlignment="1">
      <alignment/>
      <protection/>
    </xf>
    <xf numFmtId="0" fontId="5" fillId="0" borderId="0" xfId="51" applyFont="1" applyAlignment="1">
      <alignment/>
      <protection/>
    </xf>
    <xf numFmtId="0" fontId="5" fillId="0" borderId="0" xfId="51" applyFont="1" applyFill="1" applyAlignment="1">
      <alignment/>
      <protection/>
    </xf>
    <xf numFmtId="0" fontId="4" fillId="0" borderId="0" xfId="51" applyFont="1" applyFill="1" applyAlignment="1">
      <alignment/>
      <protection/>
    </xf>
    <xf numFmtId="0" fontId="5" fillId="0" borderId="0" xfId="51" applyFill="1" applyAlignment="1">
      <alignment/>
      <protection/>
    </xf>
    <xf numFmtId="0" fontId="5" fillId="0" borderId="0" xfId="51" applyAlignment="1">
      <alignment horizontal="centerContinuous"/>
      <protection/>
    </xf>
    <xf numFmtId="3" fontId="4" fillId="0" borderId="0" xfId="51" applyNumberFormat="1" applyFont="1" applyAlignment="1">
      <alignment horizontal="centerContinuous"/>
      <protection/>
    </xf>
    <xf numFmtId="0" fontId="3" fillId="0" borderId="0" xfId="51" applyFont="1" applyAlignment="1">
      <alignment horizontal="left"/>
      <protection/>
    </xf>
    <xf numFmtId="0" fontId="17" fillId="36" borderId="0" xfId="51" applyFont="1" applyFill="1" applyBorder="1" applyAlignment="1" applyProtection="1">
      <alignment horizontal="right"/>
      <protection locked="0"/>
    </xf>
    <xf numFmtId="0" fontId="5" fillId="0" borderId="15" xfId="0" applyFont="1" applyBorder="1" applyAlignment="1">
      <alignment wrapText="1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0" xfId="51" applyFont="1" applyAlignment="1">
      <alignment horizontal="left"/>
      <protection/>
    </xf>
    <xf numFmtId="0" fontId="30" fillId="0" borderId="0" xfId="51" applyFont="1" applyAlignment="1">
      <alignment horizontal="left"/>
      <protection/>
    </xf>
    <xf numFmtId="0" fontId="30" fillId="0" borderId="0" xfId="51" applyFont="1">
      <alignment/>
      <protection/>
    </xf>
    <xf numFmtId="0" fontId="14" fillId="0" borderId="0" xfId="51" applyFont="1" applyFill="1" applyBorder="1" applyProtection="1">
      <alignment/>
      <protection locked="0"/>
    </xf>
    <xf numFmtId="0" fontId="16" fillId="0" borderId="0" xfId="51" applyFont="1" applyFill="1" applyBorder="1" applyProtection="1">
      <alignment/>
      <protection locked="0"/>
    </xf>
    <xf numFmtId="0" fontId="5" fillId="0" borderId="0" xfId="53" applyFill="1">
      <alignment/>
      <protection/>
    </xf>
    <xf numFmtId="0" fontId="11" fillId="0" borderId="0" xfId="53" applyFont="1" applyFill="1">
      <alignment/>
      <protection/>
    </xf>
    <xf numFmtId="0" fontId="5" fillId="0" borderId="31" xfId="53" applyFill="1" applyBorder="1">
      <alignment/>
      <protection/>
    </xf>
    <xf numFmtId="0" fontId="4" fillId="0" borderId="31" xfId="53" applyFont="1" applyFill="1" applyBorder="1" applyAlignment="1">
      <alignment horizontal="center"/>
      <protection/>
    </xf>
    <xf numFmtId="0" fontId="31" fillId="0" borderId="31" xfId="53" applyFont="1" applyBorder="1">
      <alignment/>
      <protection/>
    </xf>
    <xf numFmtId="0" fontId="1" fillId="0" borderId="31" xfId="53" applyFont="1" applyBorder="1">
      <alignment/>
      <protection/>
    </xf>
    <xf numFmtId="0" fontId="5" fillId="0" borderId="32" xfId="53" applyFont="1" applyBorder="1">
      <alignment/>
      <protection/>
    </xf>
    <xf numFmtId="0" fontId="5" fillId="0" borderId="31" xfId="53" applyBorder="1">
      <alignment/>
      <protection/>
    </xf>
    <xf numFmtId="0" fontId="5" fillId="0" borderId="30" xfId="53" applyFont="1" applyBorder="1">
      <alignment/>
      <protection/>
    </xf>
    <xf numFmtId="0" fontId="5" fillId="0" borderId="0" xfId="53" applyBorder="1">
      <alignment/>
      <protection/>
    </xf>
    <xf numFmtId="0" fontId="5" fillId="0" borderId="15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5" fillId="0" borderId="15" xfId="52" applyFont="1" applyBorder="1" applyAlignment="1">
      <alignment wrapText="1"/>
      <protection/>
    </xf>
    <xf numFmtId="0" fontId="5" fillId="0" borderId="33" xfId="0" applyFont="1" applyBorder="1" applyAlignment="1">
      <alignment wrapText="1"/>
    </xf>
    <xf numFmtId="0" fontId="5" fillId="0" borderId="0" xfId="53" applyFont="1" applyBorder="1">
      <alignment/>
      <protection/>
    </xf>
    <xf numFmtId="0" fontId="7" fillId="0" borderId="0" xfId="53" applyFont="1" applyBorder="1">
      <alignment/>
      <protection/>
    </xf>
    <xf numFmtId="0" fontId="5" fillId="0" borderId="32" xfId="53" applyFill="1" applyBorder="1" applyAlignment="1">
      <alignment vertical="top"/>
      <protection/>
    </xf>
    <xf numFmtId="0" fontId="5" fillId="0" borderId="34" xfId="53" applyFont="1" applyFill="1" applyBorder="1" applyAlignment="1">
      <alignment vertical="top"/>
      <protection/>
    </xf>
    <xf numFmtId="0" fontId="5" fillId="0" borderId="31" xfId="53" applyFill="1" applyBorder="1" applyAlignment="1">
      <alignment vertical="top"/>
      <protection/>
    </xf>
    <xf numFmtId="0" fontId="5" fillId="0" borderId="32" xfId="53" applyFill="1" applyBorder="1" applyAlignment="1">
      <alignment vertical="top" wrapText="1"/>
      <protection/>
    </xf>
    <xf numFmtId="0" fontId="5" fillId="0" borderId="32" xfId="53" applyFont="1" applyFill="1" applyBorder="1" applyAlignment="1">
      <alignment vertical="top"/>
      <protection/>
    </xf>
    <xf numFmtId="0" fontId="5" fillId="0" borderId="32" xfId="53" applyFont="1" applyFill="1" applyBorder="1" applyAlignment="1">
      <alignment vertical="top" wrapText="1"/>
      <protection/>
    </xf>
    <xf numFmtId="0" fontId="5" fillId="0" borderId="35" xfId="53" applyFill="1" applyBorder="1">
      <alignment/>
      <protection/>
    </xf>
    <xf numFmtId="0" fontId="27" fillId="0" borderId="0" xfId="53" applyFont="1" applyAlignment="1">
      <alignment vertical="top"/>
      <protection/>
    </xf>
    <xf numFmtId="0" fontId="5" fillId="0" borderId="0" xfId="53" applyFont="1" applyFill="1" applyBorder="1" applyAlignment="1">
      <alignment vertical="top"/>
      <protection/>
    </xf>
    <xf numFmtId="3" fontId="5" fillId="0" borderId="0" xfId="53" applyNumberFormat="1" applyFont="1" applyFill="1" applyBorder="1" applyAlignment="1">
      <alignment vertical="top"/>
      <protection/>
    </xf>
    <xf numFmtId="0" fontId="1" fillId="38" borderId="36" xfId="53" applyFont="1" applyFill="1" applyBorder="1">
      <alignment/>
      <protection/>
    </xf>
    <xf numFmtId="0" fontId="6" fillId="38" borderId="37" xfId="53" applyFont="1" applyFill="1" applyBorder="1" applyAlignment="1">
      <alignment horizontal="center"/>
      <protection/>
    </xf>
    <xf numFmtId="2" fontId="5" fillId="0" borderId="34" xfId="55" applyNumberFormat="1" applyFont="1" applyFill="1" applyBorder="1" applyAlignment="1">
      <alignment vertical="top"/>
      <protection/>
    </xf>
    <xf numFmtId="0" fontId="5" fillId="0" borderId="30" xfId="53" applyFont="1" applyFill="1" applyBorder="1" applyAlignment="1">
      <alignment horizontal="left"/>
      <protection/>
    </xf>
    <xf numFmtId="0" fontId="5" fillId="0" borderId="30" xfId="53" applyFont="1" applyFill="1" applyBorder="1">
      <alignment/>
      <protection/>
    </xf>
    <xf numFmtId="0" fontId="5" fillId="0" borderId="34" xfId="53" applyFont="1" applyBorder="1" applyAlignment="1">
      <alignment horizontal="left"/>
      <protection/>
    </xf>
    <xf numFmtId="0" fontId="5" fillId="0" borderId="34" xfId="53" applyFont="1" applyBorder="1" applyAlignment="1">
      <alignment wrapText="1"/>
      <protection/>
    </xf>
    <xf numFmtId="0" fontId="4" fillId="0" borderId="30" xfId="0" applyFont="1" applyFill="1" applyBorder="1" applyAlignment="1">
      <alignment wrapText="1"/>
    </xf>
    <xf numFmtId="3" fontId="4" fillId="38" borderId="38" xfId="53" applyNumberFormat="1" applyFont="1" applyFill="1" applyBorder="1" applyAlignment="1">
      <alignment horizontal="center" vertical="top"/>
      <protection/>
    </xf>
    <xf numFmtId="3" fontId="5" fillId="0" borderId="39" xfId="53" applyNumberFormat="1" applyFont="1" applyBorder="1">
      <alignment/>
      <protection/>
    </xf>
    <xf numFmtId="3" fontId="5" fillId="0" borderId="40" xfId="53" applyNumberFormat="1" applyFont="1" applyBorder="1">
      <alignment/>
      <protection/>
    </xf>
    <xf numFmtId="3" fontId="5" fillId="0" borderId="39" xfId="53" applyNumberFormat="1" applyFont="1" applyBorder="1" applyAlignment="1">
      <alignment horizontal="right"/>
      <protection/>
    </xf>
    <xf numFmtId="0" fontId="5" fillId="0" borderId="35" xfId="53" applyBorder="1">
      <alignment/>
      <protection/>
    </xf>
    <xf numFmtId="3" fontId="5" fillId="0" borderId="41" xfId="53" applyNumberFormat="1" applyFont="1" applyBorder="1">
      <alignment/>
      <protection/>
    </xf>
    <xf numFmtId="0" fontId="1" fillId="38" borderId="42" xfId="53" applyFont="1" applyFill="1" applyBorder="1" applyAlignment="1">
      <alignment horizontal="left"/>
      <protection/>
    </xf>
    <xf numFmtId="0" fontId="4" fillId="38" borderId="37" xfId="53" applyFont="1" applyFill="1" applyBorder="1" applyAlignment="1">
      <alignment horizontal="center"/>
      <protection/>
    </xf>
    <xf numFmtId="3" fontId="5" fillId="0" borderId="39" xfId="53" applyNumberFormat="1" applyFont="1" applyFill="1" applyBorder="1" applyAlignment="1">
      <alignment vertical="top"/>
      <protection/>
    </xf>
    <xf numFmtId="3" fontId="5" fillId="0" borderId="39" xfId="53" applyNumberFormat="1" applyFont="1" applyFill="1" applyBorder="1" applyAlignment="1">
      <alignment vertical="top" wrapText="1"/>
      <protection/>
    </xf>
    <xf numFmtId="3" fontId="5" fillId="0" borderId="39" xfId="53" applyNumberFormat="1" applyFont="1" applyFill="1" applyBorder="1" applyAlignment="1">
      <alignment vertical="top"/>
      <protection/>
    </xf>
    <xf numFmtId="3" fontId="5" fillId="0" borderId="39" xfId="55" applyNumberFormat="1" applyFont="1" applyFill="1" applyBorder="1" applyAlignment="1">
      <alignment horizontal="right" vertical="top"/>
      <protection/>
    </xf>
    <xf numFmtId="0" fontId="34" fillId="0" borderId="31" xfId="53" applyFont="1" applyBorder="1">
      <alignment/>
      <protection/>
    </xf>
    <xf numFmtId="0" fontId="1" fillId="0" borderId="31" xfId="53" applyFont="1" applyBorder="1">
      <alignment/>
      <protection/>
    </xf>
    <xf numFmtId="0" fontId="4" fillId="38" borderId="0" xfId="53" applyFont="1" applyFill="1" applyBorder="1">
      <alignment/>
      <protection/>
    </xf>
    <xf numFmtId="0" fontId="1" fillId="38" borderId="43" xfId="53" applyFont="1" applyFill="1" applyBorder="1">
      <alignment/>
      <protection/>
    </xf>
    <xf numFmtId="0" fontId="1" fillId="38" borderId="32" xfId="53" applyFont="1" applyFill="1" applyBorder="1">
      <alignment/>
      <protection/>
    </xf>
    <xf numFmtId="0" fontId="1" fillId="0" borderId="0" xfId="51" applyFont="1">
      <alignment/>
      <protection/>
    </xf>
    <xf numFmtId="3" fontId="1" fillId="38" borderId="39" xfId="53" applyNumberFormat="1" applyFont="1" applyFill="1" applyBorder="1">
      <alignment/>
      <protection/>
    </xf>
    <xf numFmtId="3" fontId="1" fillId="38" borderId="44" xfId="53" applyNumberFormat="1" applyFont="1" applyFill="1" applyBorder="1">
      <alignment/>
      <protection/>
    </xf>
    <xf numFmtId="3" fontId="4" fillId="0" borderId="40" xfId="53" applyNumberFormat="1" applyFont="1" applyBorder="1">
      <alignment/>
      <protection/>
    </xf>
    <xf numFmtId="3" fontId="4" fillId="0" borderId="39" xfId="53" applyNumberFormat="1" applyFont="1" applyBorder="1">
      <alignment/>
      <protection/>
    </xf>
    <xf numFmtId="0" fontId="5" fillId="0" borderId="0" xfId="53" applyFont="1" applyFill="1" applyAlignment="1">
      <alignment horizontal="right"/>
      <protection/>
    </xf>
    <xf numFmtId="3" fontId="5" fillId="0" borderId="0" xfId="51" applyNumberFormat="1" applyFont="1" applyAlignment="1">
      <alignment horizontal="right"/>
      <protection/>
    </xf>
    <xf numFmtId="3" fontId="10" fillId="0" borderId="10" xfId="0" applyNumberFormat="1" applyFont="1" applyFill="1" applyBorder="1" applyAlignment="1" applyProtection="1">
      <alignment/>
      <protection hidden="1"/>
    </xf>
    <xf numFmtId="3" fontId="10" fillId="0" borderId="13" xfId="0" applyNumberFormat="1" applyFont="1" applyBorder="1" applyAlignment="1" applyProtection="1">
      <alignment/>
      <protection hidden="1"/>
    </xf>
    <xf numFmtId="3" fontId="10" fillId="0" borderId="21" xfId="0" applyNumberFormat="1" applyFont="1" applyBorder="1" applyAlignment="1" applyProtection="1">
      <alignment/>
      <protection hidden="1"/>
    </xf>
    <xf numFmtId="3" fontId="10" fillId="0" borderId="10" xfId="0" applyNumberFormat="1" applyFont="1" applyBorder="1" applyAlignment="1" applyProtection="1">
      <alignment/>
      <protection hidden="1" locked="0"/>
    </xf>
    <xf numFmtId="3" fontId="10" fillId="0" borderId="16" xfId="0" applyNumberFormat="1" applyFont="1" applyFill="1" applyBorder="1" applyAlignment="1" applyProtection="1">
      <alignment/>
      <protection locked="0"/>
    </xf>
    <xf numFmtId="3" fontId="10" fillId="0" borderId="22" xfId="0" applyNumberFormat="1" applyFont="1" applyBorder="1" applyAlignment="1" applyProtection="1">
      <alignment/>
      <protection hidden="1"/>
    </xf>
    <xf numFmtId="3" fontId="10" fillId="0" borderId="23" xfId="0" applyNumberFormat="1" applyFont="1" applyBorder="1" applyAlignment="1" applyProtection="1">
      <alignment/>
      <protection hidden="1" locked="0"/>
    </xf>
    <xf numFmtId="3" fontId="10" fillId="33" borderId="23" xfId="0" applyNumberFormat="1" applyFont="1" applyFill="1" applyBorder="1" applyAlignment="1" applyProtection="1">
      <alignment/>
      <protection locked="0"/>
    </xf>
    <xf numFmtId="3" fontId="10" fillId="33" borderId="22" xfId="0" applyNumberFormat="1" applyFont="1" applyFill="1" applyBorder="1" applyAlignment="1" applyProtection="1">
      <alignment/>
      <protection locked="0"/>
    </xf>
    <xf numFmtId="3" fontId="10" fillId="0" borderId="16" xfId="0" applyNumberFormat="1" applyFont="1" applyBorder="1" applyAlignment="1" applyProtection="1">
      <alignment/>
      <protection hidden="1"/>
    </xf>
    <xf numFmtId="0" fontId="15" fillId="35" borderId="45" xfId="0" applyFont="1" applyFill="1" applyBorder="1" applyAlignment="1" applyProtection="1">
      <alignment/>
      <protection locked="0"/>
    </xf>
    <xf numFmtId="0" fontId="12" fillId="36" borderId="46" xfId="0" applyFont="1" applyFill="1" applyBorder="1" applyAlignment="1" applyProtection="1">
      <alignment/>
      <protection locked="0"/>
    </xf>
    <xf numFmtId="0" fontId="15" fillId="35" borderId="47" xfId="0" applyFont="1" applyFill="1" applyBorder="1" applyAlignment="1" applyProtection="1">
      <alignment wrapText="1"/>
      <protection locked="0"/>
    </xf>
    <xf numFmtId="0" fontId="12" fillId="36" borderId="46" xfId="0" applyFont="1" applyFill="1" applyBorder="1" applyAlignment="1" applyProtection="1">
      <alignment wrapText="1"/>
      <protection locked="0"/>
    </xf>
    <xf numFmtId="0" fontId="19" fillId="35" borderId="45" xfId="0" applyFont="1" applyFill="1" applyBorder="1" applyAlignment="1" applyProtection="1">
      <alignment/>
      <protection locked="0"/>
    </xf>
    <xf numFmtId="0" fontId="19" fillId="0" borderId="48" xfId="0" applyFont="1" applyFill="1" applyBorder="1" applyAlignment="1" applyProtection="1">
      <alignment/>
      <protection locked="0"/>
    </xf>
    <xf numFmtId="0" fontId="12" fillId="0" borderId="48" xfId="0" applyFont="1" applyFill="1" applyBorder="1" applyAlignment="1" applyProtection="1">
      <alignment/>
      <protection locked="0"/>
    </xf>
    <xf numFmtId="0" fontId="12" fillId="36" borderId="48" xfId="0" applyFont="1" applyFill="1" applyBorder="1" applyAlignment="1" applyProtection="1">
      <alignment/>
      <protection locked="0"/>
    </xf>
    <xf numFmtId="3" fontId="5" fillId="0" borderId="48" xfId="0" applyNumberFormat="1" applyFont="1" applyFill="1" applyBorder="1" applyAlignment="1" applyProtection="1">
      <alignment/>
      <protection locked="0"/>
    </xf>
    <xf numFmtId="0" fontId="5" fillId="36" borderId="48" xfId="0" applyFont="1" applyFill="1" applyBorder="1" applyAlignment="1" applyProtection="1">
      <alignment/>
      <protection locked="0"/>
    </xf>
    <xf numFmtId="0" fontId="5" fillId="36" borderId="46" xfId="0" applyFont="1" applyFill="1" applyBorder="1" applyAlignment="1" applyProtection="1">
      <alignment/>
      <protection locked="0"/>
    </xf>
    <xf numFmtId="0" fontId="5" fillId="36" borderId="46" xfId="0" applyFont="1" applyFill="1" applyBorder="1" applyAlignment="1" applyProtection="1">
      <alignment wrapText="1"/>
      <protection locked="0"/>
    </xf>
    <xf numFmtId="0" fontId="12" fillId="36" borderId="48" xfId="0" applyFont="1" applyFill="1" applyBorder="1" applyAlignment="1" applyProtection="1">
      <alignment/>
      <protection locked="0"/>
    </xf>
    <xf numFmtId="0" fontId="12" fillId="36" borderId="48" xfId="0" applyFont="1" applyFill="1" applyBorder="1" applyAlignment="1" applyProtection="1">
      <alignment wrapText="1"/>
      <protection locked="0"/>
    </xf>
    <xf numFmtId="0" fontId="19" fillId="36" borderId="48" xfId="0" applyFont="1" applyFill="1" applyBorder="1" applyAlignment="1" applyProtection="1">
      <alignment/>
      <protection locked="0"/>
    </xf>
    <xf numFmtId="3" fontId="15" fillId="35" borderId="45" xfId="0" applyNumberFormat="1" applyFont="1" applyFill="1" applyBorder="1" applyAlignment="1" applyProtection="1">
      <alignment/>
      <protection locked="0"/>
    </xf>
    <xf numFmtId="4" fontId="15" fillId="37" borderId="49" xfId="0" applyNumberFormat="1" applyFont="1" applyFill="1" applyBorder="1" applyAlignment="1" applyProtection="1">
      <alignment/>
      <protection locked="0"/>
    </xf>
    <xf numFmtId="4" fontId="15" fillId="37" borderId="50" xfId="0" applyNumberFormat="1" applyFont="1" applyFill="1" applyBorder="1" applyAlignment="1" applyProtection="1">
      <alignment/>
      <protection locked="0"/>
    </xf>
    <xf numFmtId="3" fontId="18" fillId="34" borderId="36" xfId="0" applyNumberFormat="1" applyFont="1" applyFill="1" applyBorder="1" applyAlignment="1" applyProtection="1">
      <alignment/>
      <protection locked="0"/>
    </xf>
    <xf numFmtId="0" fontId="19" fillId="34" borderId="51" xfId="0" applyFont="1" applyFill="1" applyBorder="1" applyAlignment="1" applyProtection="1">
      <alignment/>
      <protection locked="0"/>
    </xf>
    <xf numFmtId="0" fontId="19" fillId="34" borderId="52" xfId="0" applyFont="1" applyFill="1" applyBorder="1" applyAlignment="1" applyProtection="1">
      <alignment/>
      <protection locked="0"/>
    </xf>
    <xf numFmtId="3" fontId="17" fillId="34" borderId="43" xfId="0" applyNumberFormat="1" applyFont="1" applyFill="1" applyBorder="1" applyAlignment="1" applyProtection="1">
      <alignment/>
      <protection locked="0"/>
    </xf>
    <xf numFmtId="0" fontId="20" fillId="34" borderId="0" xfId="0" applyFont="1" applyFill="1" applyBorder="1" applyAlignment="1" applyProtection="1">
      <alignment/>
      <protection locked="0"/>
    </xf>
    <xf numFmtId="0" fontId="15" fillId="34" borderId="0" xfId="0" applyFont="1" applyFill="1" applyBorder="1" applyAlignment="1" applyProtection="1">
      <alignment/>
      <protection locked="0"/>
    </xf>
    <xf numFmtId="0" fontId="15" fillId="34" borderId="17" xfId="0" applyFont="1" applyFill="1" applyBorder="1" applyAlignment="1" applyProtection="1">
      <alignment/>
      <protection locked="0"/>
    </xf>
    <xf numFmtId="0" fontId="17" fillId="34" borderId="49" xfId="0" applyFont="1" applyFill="1" applyBorder="1" applyAlignment="1" applyProtection="1">
      <alignment horizontal="center"/>
      <protection locked="0"/>
    </xf>
    <xf numFmtId="0" fontId="19" fillId="34" borderId="0" xfId="0" applyFont="1" applyFill="1" applyBorder="1" applyAlignment="1" applyProtection="1">
      <alignment/>
      <protection locked="0"/>
    </xf>
    <xf numFmtId="0" fontId="17" fillId="34" borderId="43" xfId="0" applyFont="1" applyFill="1" applyBorder="1" applyAlignment="1" applyProtection="1">
      <alignment horizontal="center"/>
      <protection locked="0"/>
    </xf>
    <xf numFmtId="3" fontId="12" fillId="34" borderId="53" xfId="0" applyNumberFormat="1" applyFont="1" applyFill="1" applyBorder="1" applyAlignment="1" applyProtection="1">
      <alignment horizontal="center"/>
      <protection locked="0"/>
    </xf>
    <xf numFmtId="0" fontId="12" fillId="34" borderId="54" xfId="0" applyFont="1" applyFill="1" applyBorder="1" applyAlignment="1" applyProtection="1">
      <alignment horizontal="center"/>
      <protection locked="0"/>
    </xf>
    <xf numFmtId="0" fontId="12" fillId="34" borderId="55" xfId="0" applyFont="1" applyFill="1" applyBorder="1" applyAlignment="1" applyProtection="1">
      <alignment horizontal="center"/>
      <protection locked="0"/>
    </xf>
    <xf numFmtId="0" fontId="17" fillId="34" borderId="56" xfId="0" applyFont="1" applyFill="1" applyBorder="1" applyAlignment="1" applyProtection="1">
      <alignment horizontal="center"/>
      <protection locked="0"/>
    </xf>
    <xf numFmtId="3" fontId="12" fillId="34" borderId="31" xfId="0" applyNumberFormat="1" applyFont="1" applyFill="1" applyBorder="1" applyAlignment="1" applyProtection="1">
      <alignment horizontal="center"/>
      <protection locked="0"/>
    </xf>
    <xf numFmtId="0" fontId="12" fillId="34" borderId="57" xfId="0" applyFont="1" applyFill="1" applyBorder="1" applyAlignment="1" applyProtection="1">
      <alignment horizontal="center"/>
      <protection locked="0"/>
    </xf>
    <xf numFmtId="0" fontId="12" fillId="34" borderId="58" xfId="0" applyFont="1" applyFill="1" applyBorder="1" applyAlignment="1" applyProtection="1">
      <alignment horizontal="center"/>
      <protection locked="0"/>
    </xf>
    <xf numFmtId="3" fontId="18" fillId="34" borderId="59" xfId="0" applyNumberFormat="1" applyFont="1" applyFill="1" applyBorder="1" applyAlignment="1" applyProtection="1">
      <alignment horizontal="center"/>
      <protection locked="0"/>
    </xf>
    <xf numFmtId="3" fontId="12" fillId="34" borderId="35" xfId="0" applyNumberFormat="1" applyFont="1" applyFill="1" applyBorder="1" applyAlignment="1" applyProtection="1">
      <alignment horizontal="center"/>
      <protection locked="0"/>
    </xf>
    <xf numFmtId="0" fontId="12" fillId="34" borderId="33" xfId="0" applyFont="1" applyFill="1" applyBorder="1" applyAlignment="1" applyProtection="1">
      <alignment horizontal="center"/>
      <protection locked="0"/>
    </xf>
    <xf numFmtId="0" fontId="12" fillId="34" borderId="50" xfId="0" applyFont="1" applyFill="1" applyBorder="1" applyAlignment="1" applyProtection="1">
      <alignment horizontal="center"/>
      <protection locked="0"/>
    </xf>
    <xf numFmtId="165" fontId="17" fillId="35" borderId="60" xfId="0" applyNumberFormat="1" applyFont="1" applyFill="1" applyBorder="1" applyAlignment="1" applyProtection="1">
      <alignment horizontal="right"/>
      <protection locked="0"/>
    </xf>
    <xf numFmtId="165" fontId="17" fillId="35" borderId="61" xfId="0" applyNumberFormat="1" applyFont="1" applyFill="1" applyBorder="1" applyAlignment="1" applyProtection="1">
      <alignment horizontal="right"/>
      <protection locked="0"/>
    </xf>
    <xf numFmtId="165" fontId="17" fillId="35" borderId="62" xfId="0" applyNumberFormat="1" applyFont="1" applyFill="1" applyBorder="1" applyAlignment="1" applyProtection="1">
      <alignment horizontal="right"/>
      <protection locked="0"/>
    </xf>
    <xf numFmtId="165" fontId="17" fillId="35" borderId="63" xfId="0" applyNumberFormat="1" applyFont="1" applyFill="1" applyBorder="1" applyAlignment="1" applyProtection="1">
      <alignment horizontal="right"/>
      <protection locked="0"/>
    </xf>
    <xf numFmtId="165" fontId="18" fillId="36" borderId="64" xfId="0" applyNumberFormat="1" applyFont="1" applyFill="1" applyBorder="1" applyAlignment="1" applyProtection="1">
      <alignment horizontal="right"/>
      <protection locked="0"/>
    </xf>
    <xf numFmtId="165" fontId="18" fillId="36" borderId="65" xfId="0" applyNumberFormat="1" applyFont="1" applyFill="1" applyBorder="1" applyAlignment="1" applyProtection="1">
      <alignment horizontal="right"/>
      <protection locked="0"/>
    </xf>
    <xf numFmtId="165" fontId="12" fillId="36" borderId="66" xfId="0" applyNumberFormat="1" applyFont="1" applyFill="1" applyBorder="1" applyAlignment="1" applyProtection="1">
      <alignment horizontal="right"/>
      <protection locked="0"/>
    </xf>
    <xf numFmtId="165" fontId="17" fillId="35" borderId="67" xfId="0" applyNumberFormat="1" applyFont="1" applyFill="1" applyBorder="1" applyAlignment="1" applyProtection="1">
      <alignment horizontal="right"/>
      <protection locked="0"/>
    </xf>
    <xf numFmtId="165" fontId="17" fillId="35" borderId="68" xfId="0" applyNumberFormat="1" applyFont="1" applyFill="1" applyBorder="1" applyAlignment="1" applyProtection="1">
      <alignment horizontal="right"/>
      <protection locked="0"/>
    </xf>
    <xf numFmtId="165" fontId="17" fillId="35" borderId="29" xfId="0" applyNumberFormat="1" applyFont="1" applyFill="1" applyBorder="1" applyAlignment="1" applyProtection="1">
      <alignment horizontal="right"/>
      <protection locked="0"/>
    </xf>
    <xf numFmtId="165" fontId="17" fillId="35" borderId="40" xfId="0" applyNumberFormat="1" applyFont="1" applyFill="1" applyBorder="1" applyAlignment="1" applyProtection="1">
      <alignment horizontal="right"/>
      <protection locked="0"/>
    </xf>
    <xf numFmtId="165" fontId="18" fillId="36" borderId="69" xfId="0" applyNumberFormat="1" applyFont="1" applyFill="1" applyBorder="1" applyAlignment="1" applyProtection="1">
      <alignment horizontal="right"/>
      <protection locked="0"/>
    </xf>
    <xf numFmtId="165" fontId="17" fillId="35" borderId="60" xfId="0" applyNumberFormat="1" applyFont="1" applyFill="1" applyBorder="1" applyAlignment="1" applyProtection="1">
      <alignment horizontal="right"/>
      <protection locked="0"/>
    </xf>
    <xf numFmtId="165" fontId="17" fillId="35" borderId="61" xfId="0" applyNumberFormat="1" applyFont="1" applyFill="1" applyBorder="1" applyAlignment="1" applyProtection="1">
      <alignment horizontal="right"/>
      <protection locked="0"/>
    </xf>
    <xf numFmtId="165" fontId="18" fillId="35" borderId="60" xfId="0" applyNumberFormat="1" applyFont="1" applyFill="1" applyBorder="1" applyAlignment="1" applyProtection="1">
      <alignment horizontal="right"/>
      <protection locked="0"/>
    </xf>
    <xf numFmtId="165" fontId="18" fillId="35" borderId="61" xfId="0" applyNumberFormat="1" applyFont="1" applyFill="1" applyBorder="1" applyAlignment="1" applyProtection="1">
      <alignment horizontal="right"/>
      <protection locked="0"/>
    </xf>
    <xf numFmtId="165" fontId="18" fillId="35" borderId="62" xfId="0" applyNumberFormat="1" applyFont="1" applyFill="1" applyBorder="1" applyAlignment="1" applyProtection="1">
      <alignment horizontal="right"/>
      <protection locked="0"/>
    </xf>
    <xf numFmtId="165" fontId="18" fillId="35" borderId="63" xfId="0" applyNumberFormat="1" applyFont="1" applyFill="1" applyBorder="1" applyAlignment="1" applyProtection="1">
      <alignment horizontal="right"/>
      <protection locked="0"/>
    </xf>
    <xf numFmtId="165" fontId="19" fillId="0" borderId="64" xfId="0" applyNumberFormat="1" applyFont="1" applyFill="1" applyBorder="1" applyAlignment="1" applyProtection="1">
      <alignment horizontal="right"/>
      <protection locked="0"/>
    </xf>
    <xf numFmtId="165" fontId="19" fillId="0" borderId="65" xfId="0" applyNumberFormat="1" applyFont="1" applyFill="1" applyBorder="1" applyAlignment="1" applyProtection="1">
      <alignment horizontal="right"/>
      <protection locked="0"/>
    </xf>
    <xf numFmtId="165" fontId="19" fillId="0" borderId="66" xfId="0" applyNumberFormat="1" applyFont="1" applyFill="1" applyBorder="1" applyAlignment="1" applyProtection="1">
      <alignment horizontal="right"/>
      <protection locked="0"/>
    </xf>
    <xf numFmtId="165" fontId="19" fillId="0" borderId="70" xfId="0" applyNumberFormat="1" applyFont="1" applyFill="1" applyBorder="1" applyAlignment="1" applyProtection="1">
      <alignment horizontal="right"/>
      <protection locked="0"/>
    </xf>
    <xf numFmtId="165" fontId="4" fillId="36" borderId="64" xfId="0" applyNumberFormat="1" applyFont="1" applyFill="1" applyBorder="1" applyAlignment="1" applyProtection="1">
      <alignment horizontal="right"/>
      <protection locked="0"/>
    </xf>
    <xf numFmtId="165" fontId="4" fillId="36" borderId="65" xfId="0" applyNumberFormat="1" applyFont="1" applyFill="1" applyBorder="1" applyAlignment="1" applyProtection="1">
      <alignment horizontal="right"/>
      <protection locked="0"/>
    </xf>
    <xf numFmtId="165" fontId="5" fillId="36" borderId="66" xfId="0" applyNumberFormat="1" applyFont="1" applyFill="1" applyBorder="1" applyAlignment="1" applyProtection="1">
      <alignment horizontal="right"/>
      <protection locked="0"/>
    </xf>
    <xf numFmtId="165" fontId="19" fillId="36" borderId="64" xfId="0" applyNumberFormat="1" applyFont="1" applyFill="1" applyBorder="1" applyAlignment="1" applyProtection="1">
      <alignment horizontal="right"/>
      <protection locked="0"/>
    </xf>
    <xf numFmtId="165" fontId="19" fillId="36" borderId="65" xfId="0" applyNumberFormat="1" applyFont="1" applyFill="1" applyBorder="1" applyAlignment="1" applyProtection="1">
      <alignment horizontal="right"/>
      <protection locked="0"/>
    </xf>
    <xf numFmtId="165" fontId="19" fillId="36" borderId="66" xfId="0" applyNumberFormat="1" applyFont="1" applyFill="1" applyBorder="1" applyAlignment="1" applyProtection="1">
      <alignment horizontal="right"/>
      <protection locked="0"/>
    </xf>
    <xf numFmtId="165" fontId="19" fillId="36" borderId="70" xfId="0" applyNumberFormat="1" applyFont="1" applyFill="1" applyBorder="1" applyAlignment="1" applyProtection="1">
      <alignment horizontal="right"/>
      <protection locked="0"/>
    </xf>
    <xf numFmtId="3" fontId="18" fillId="36" borderId="64" xfId="0" applyNumberFormat="1" applyFont="1" applyFill="1" applyBorder="1" applyAlignment="1" applyProtection="1">
      <alignment horizontal="right"/>
      <protection locked="0"/>
    </xf>
    <xf numFmtId="3" fontId="18" fillId="36" borderId="65" xfId="0" applyNumberFormat="1" applyFont="1" applyFill="1" applyBorder="1" applyAlignment="1" applyProtection="1">
      <alignment horizontal="right"/>
      <protection locked="0"/>
    </xf>
    <xf numFmtId="3" fontId="12" fillId="36" borderId="66" xfId="0" applyNumberFormat="1" applyFont="1" applyFill="1" applyBorder="1" applyAlignment="1" applyProtection="1">
      <alignment horizontal="right"/>
      <protection locked="0"/>
    </xf>
    <xf numFmtId="3" fontId="17" fillId="35" borderId="60" xfId="0" applyNumberFormat="1" applyFont="1" applyFill="1" applyBorder="1" applyAlignment="1" applyProtection="1">
      <alignment horizontal="right"/>
      <protection locked="0"/>
    </xf>
    <xf numFmtId="3" fontId="17" fillId="35" borderId="61" xfId="0" applyNumberFormat="1" applyFont="1" applyFill="1" applyBorder="1" applyAlignment="1" applyProtection="1">
      <alignment horizontal="right"/>
      <protection locked="0"/>
    </xf>
    <xf numFmtId="3" fontId="17" fillId="35" borderId="62" xfId="0" applyNumberFormat="1" applyFont="1" applyFill="1" applyBorder="1" applyAlignment="1" applyProtection="1">
      <alignment horizontal="right"/>
      <protection locked="0"/>
    </xf>
    <xf numFmtId="3" fontId="17" fillId="35" borderId="63" xfId="0" applyNumberFormat="1" applyFont="1" applyFill="1" applyBorder="1" applyAlignment="1" applyProtection="1">
      <alignment horizontal="right"/>
      <protection locked="0"/>
    </xf>
    <xf numFmtId="4" fontId="17" fillId="37" borderId="36" xfId="0" applyNumberFormat="1" applyFont="1" applyFill="1" applyBorder="1" applyAlignment="1" applyProtection="1">
      <alignment horizontal="right"/>
      <protection locked="0"/>
    </xf>
    <xf numFmtId="4" fontId="17" fillId="37" borderId="53" xfId="0" applyNumberFormat="1" applyFont="1" applyFill="1" applyBorder="1" applyAlignment="1" applyProtection="1">
      <alignment horizontal="right"/>
      <protection locked="0"/>
    </xf>
    <xf numFmtId="4" fontId="17" fillId="37" borderId="71" xfId="0" applyNumberFormat="1" applyFont="1" applyFill="1" applyBorder="1" applyAlignment="1" applyProtection="1">
      <alignment horizontal="right"/>
      <protection locked="0"/>
    </xf>
    <xf numFmtId="4" fontId="17" fillId="37" borderId="55" xfId="0" applyNumberFormat="1" applyFont="1" applyFill="1" applyBorder="1" applyAlignment="1" applyProtection="1">
      <alignment horizontal="right"/>
      <protection locked="0"/>
    </xf>
    <xf numFmtId="3" fontId="15" fillId="37" borderId="59" xfId="0" applyNumberFormat="1" applyFont="1" applyFill="1" applyBorder="1" applyAlignment="1" applyProtection="1">
      <alignment horizontal="right"/>
      <protection locked="0"/>
    </xf>
    <xf numFmtId="4" fontId="17" fillId="37" borderId="35" xfId="0" applyNumberFormat="1" applyFont="1" applyFill="1" applyBorder="1" applyAlignment="1" applyProtection="1">
      <alignment horizontal="right"/>
      <protection locked="0"/>
    </xf>
    <xf numFmtId="4" fontId="17" fillId="37" borderId="72" xfId="0" applyNumberFormat="1" applyFont="1" applyFill="1" applyBorder="1" applyAlignment="1" applyProtection="1">
      <alignment horizontal="right"/>
      <protection locked="0"/>
    </xf>
    <xf numFmtId="4" fontId="17" fillId="37" borderId="41" xfId="0" applyNumberFormat="1" applyFont="1" applyFill="1" applyBorder="1" applyAlignment="1" applyProtection="1">
      <alignment horizontal="right"/>
      <protection locked="0"/>
    </xf>
    <xf numFmtId="0" fontId="12" fillId="39" borderId="49" xfId="0" applyFont="1" applyFill="1" applyBorder="1" applyAlignment="1" applyProtection="1">
      <alignment/>
      <protection locked="0"/>
    </xf>
    <xf numFmtId="3" fontId="18" fillId="34" borderId="36" xfId="0" applyNumberFormat="1" applyFont="1" applyFill="1" applyBorder="1" applyAlignment="1" applyProtection="1">
      <alignment/>
      <protection locked="0"/>
    </xf>
    <xf numFmtId="0" fontId="19" fillId="34" borderId="51" xfId="0" applyFont="1" applyFill="1" applyBorder="1" applyAlignment="1" applyProtection="1">
      <alignment/>
      <protection locked="0"/>
    </xf>
    <xf numFmtId="3" fontId="18" fillId="34" borderId="51" xfId="0" applyNumberFormat="1" applyFont="1" applyFill="1" applyBorder="1" applyAlignment="1" applyProtection="1">
      <alignment/>
      <protection locked="0"/>
    </xf>
    <xf numFmtId="0" fontId="12" fillId="39" borderId="56" xfId="0" applyFont="1" applyFill="1" applyBorder="1" applyAlignment="1" applyProtection="1">
      <alignment/>
      <protection locked="0"/>
    </xf>
    <xf numFmtId="0" fontId="20" fillId="34" borderId="0" xfId="0" applyFont="1" applyFill="1" applyBorder="1" applyAlignment="1" applyProtection="1">
      <alignment/>
      <protection locked="0"/>
    </xf>
    <xf numFmtId="3" fontId="20" fillId="34" borderId="0" xfId="0" applyNumberFormat="1" applyFont="1" applyFill="1" applyBorder="1" applyAlignment="1" applyProtection="1">
      <alignment/>
      <protection locked="0"/>
    </xf>
    <xf numFmtId="0" fontId="15" fillId="34" borderId="73" xfId="0" applyFont="1" applyFill="1" applyBorder="1" applyAlignment="1" applyProtection="1">
      <alignment/>
      <protection locked="0"/>
    </xf>
    <xf numFmtId="0" fontId="21" fillId="39" borderId="56" xfId="0" applyFont="1" applyFill="1" applyBorder="1" applyAlignment="1" applyProtection="1">
      <alignment/>
      <protection locked="0"/>
    </xf>
    <xf numFmtId="0" fontId="17" fillId="34" borderId="52" xfId="0" applyFont="1" applyFill="1" applyBorder="1" applyAlignment="1" applyProtection="1">
      <alignment horizontal="center"/>
      <protection locked="0"/>
    </xf>
    <xf numFmtId="3" fontId="12" fillId="34" borderId="74" xfId="0" applyNumberFormat="1" applyFont="1" applyFill="1" applyBorder="1" applyAlignment="1" applyProtection="1">
      <alignment horizontal="center"/>
      <protection locked="0"/>
    </xf>
    <xf numFmtId="0" fontId="17" fillId="34" borderId="0" xfId="0" applyFont="1" applyFill="1" applyBorder="1" applyAlignment="1" applyProtection="1">
      <alignment horizontal="center"/>
      <protection locked="0"/>
    </xf>
    <xf numFmtId="3" fontId="17" fillId="34" borderId="56" xfId="0" applyNumberFormat="1" applyFont="1" applyFill="1" applyBorder="1" applyAlignment="1" applyProtection="1">
      <alignment/>
      <protection locked="0"/>
    </xf>
    <xf numFmtId="3" fontId="17" fillId="34" borderId="56" xfId="0" applyNumberFormat="1" applyFont="1" applyFill="1" applyBorder="1" applyAlignment="1" applyProtection="1">
      <alignment/>
      <protection locked="0"/>
    </xf>
    <xf numFmtId="3" fontId="12" fillId="34" borderId="10" xfId="0" applyNumberFormat="1" applyFont="1" applyFill="1" applyBorder="1" applyAlignment="1" applyProtection="1">
      <alignment horizontal="center"/>
      <protection locked="0"/>
    </xf>
    <xf numFmtId="3" fontId="17" fillId="34" borderId="17" xfId="0" applyNumberFormat="1" applyFont="1" applyFill="1" applyBorder="1" applyAlignment="1" applyProtection="1">
      <alignment/>
      <protection locked="0"/>
    </xf>
    <xf numFmtId="0" fontId="12" fillId="39" borderId="50" xfId="0" applyFont="1" applyFill="1" applyBorder="1" applyAlignment="1" applyProtection="1">
      <alignment/>
      <protection locked="0"/>
    </xf>
    <xf numFmtId="3" fontId="18" fillId="34" borderId="50" xfId="0" applyNumberFormat="1" applyFont="1" applyFill="1" applyBorder="1" applyAlignment="1" applyProtection="1">
      <alignment horizontal="center"/>
      <protection locked="0"/>
    </xf>
    <xf numFmtId="0" fontId="12" fillId="34" borderId="41" xfId="0" applyFont="1" applyFill="1" applyBorder="1" applyAlignment="1" applyProtection="1">
      <alignment horizontal="center"/>
      <protection locked="0"/>
    </xf>
    <xf numFmtId="3" fontId="12" fillId="34" borderId="75" xfId="0" applyNumberFormat="1" applyFont="1" applyFill="1" applyBorder="1" applyAlignment="1" applyProtection="1">
      <alignment horizontal="center"/>
      <protection locked="0"/>
    </xf>
    <xf numFmtId="3" fontId="18" fillId="34" borderId="73" xfId="0" applyNumberFormat="1" applyFont="1" applyFill="1" applyBorder="1" applyAlignment="1" applyProtection="1">
      <alignment horizontal="center"/>
      <protection locked="0"/>
    </xf>
    <xf numFmtId="0" fontId="12" fillId="35" borderId="45" xfId="0" applyFont="1" applyFill="1" applyBorder="1" applyAlignment="1" applyProtection="1">
      <alignment horizontal="center"/>
      <protection locked="0"/>
    </xf>
    <xf numFmtId="165" fontId="17" fillId="35" borderId="24" xfId="0" applyNumberFormat="1" applyFont="1" applyFill="1" applyBorder="1" applyAlignment="1" applyProtection="1">
      <alignment horizontal="right"/>
      <protection locked="0"/>
    </xf>
    <xf numFmtId="165" fontId="17" fillId="35" borderId="76" xfId="0" applyNumberFormat="1" applyFont="1" applyFill="1" applyBorder="1" applyAlignment="1" applyProtection="1">
      <alignment horizontal="right"/>
      <protection locked="0"/>
    </xf>
    <xf numFmtId="165" fontId="17" fillId="35" borderId="45" xfId="0" applyNumberFormat="1" applyFont="1" applyFill="1" applyBorder="1" applyAlignment="1" applyProtection="1">
      <alignment horizontal="right"/>
      <protection locked="0"/>
    </xf>
    <xf numFmtId="165" fontId="17" fillId="35" borderId="45" xfId="0" applyNumberFormat="1" applyFont="1" applyFill="1" applyBorder="1" applyAlignment="1" applyProtection="1">
      <alignment horizontal="right"/>
      <protection locked="0"/>
    </xf>
    <xf numFmtId="0" fontId="12" fillId="36" borderId="56" xfId="0" applyFont="1" applyFill="1" applyBorder="1" applyAlignment="1" applyProtection="1">
      <alignment horizontal="center"/>
      <protection locked="0"/>
    </xf>
    <xf numFmtId="165" fontId="12" fillId="36" borderId="64" xfId="0" applyNumberFormat="1" applyFont="1" applyFill="1" applyBorder="1" applyAlignment="1" applyProtection="1">
      <alignment horizontal="right"/>
      <protection locked="0"/>
    </xf>
    <xf numFmtId="165" fontId="12" fillId="36" borderId="65" xfId="0" applyNumberFormat="1" applyFont="1" applyFill="1" applyBorder="1" applyAlignment="1" applyProtection="1">
      <alignment horizontal="right"/>
      <protection locked="0"/>
    </xf>
    <xf numFmtId="165" fontId="12" fillId="36" borderId="77" xfId="0" applyNumberFormat="1" applyFont="1" applyFill="1" applyBorder="1" applyAlignment="1" applyProtection="1">
      <alignment horizontal="right"/>
      <protection locked="0"/>
    </xf>
    <xf numFmtId="165" fontId="12" fillId="36" borderId="70" xfId="0" applyNumberFormat="1" applyFont="1" applyFill="1" applyBorder="1" applyAlignment="1" applyProtection="1">
      <alignment horizontal="right"/>
      <protection locked="0"/>
    </xf>
    <xf numFmtId="165" fontId="12" fillId="36" borderId="69" xfId="0" applyNumberFormat="1" applyFont="1" applyFill="1" applyBorder="1" applyAlignment="1" applyProtection="1">
      <alignment horizontal="right"/>
      <protection locked="0"/>
    </xf>
    <xf numFmtId="165" fontId="12" fillId="36" borderId="46" xfId="0" applyNumberFormat="1" applyFont="1" applyFill="1" applyBorder="1" applyAlignment="1" applyProtection="1">
      <alignment horizontal="right"/>
      <protection locked="0"/>
    </xf>
    <xf numFmtId="165" fontId="12" fillId="36" borderId="78" xfId="0" applyNumberFormat="1" applyFont="1" applyFill="1" applyBorder="1" applyAlignment="1" applyProtection="1">
      <alignment horizontal="right"/>
      <protection locked="0"/>
    </xf>
    <xf numFmtId="165" fontId="17" fillId="35" borderId="68" xfId="0" applyNumberFormat="1" applyFont="1" applyFill="1" applyBorder="1" applyAlignment="1" applyProtection="1">
      <alignment horizontal="right"/>
      <protection locked="0"/>
    </xf>
    <xf numFmtId="165" fontId="17" fillId="35" borderId="27" xfId="0" applyNumberFormat="1" applyFont="1" applyFill="1" applyBorder="1" applyAlignment="1" applyProtection="1">
      <alignment horizontal="right"/>
      <protection locked="0"/>
    </xf>
    <xf numFmtId="165" fontId="17" fillId="35" borderId="30" xfId="0" applyNumberFormat="1" applyFont="1" applyFill="1" applyBorder="1" applyAlignment="1" applyProtection="1">
      <alignment horizontal="right"/>
      <protection locked="0"/>
    </xf>
    <xf numFmtId="165" fontId="17" fillId="35" borderId="47" xfId="0" applyNumberFormat="1" applyFont="1" applyFill="1" applyBorder="1" applyAlignment="1" applyProtection="1">
      <alignment horizontal="right"/>
      <protection locked="0"/>
    </xf>
    <xf numFmtId="165" fontId="17" fillId="35" borderId="67" xfId="0" applyNumberFormat="1" applyFont="1" applyFill="1" applyBorder="1" applyAlignment="1" applyProtection="1">
      <alignment horizontal="right"/>
      <protection locked="0"/>
    </xf>
    <xf numFmtId="165" fontId="17" fillId="35" borderId="30" xfId="0" applyNumberFormat="1" applyFont="1" applyFill="1" applyBorder="1" applyAlignment="1" applyProtection="1">
      <alignment horizontal="right"/>
      <protection locked="0"/>
    </xf>
    <xf numFmtId="165" fontId="17" fillId="35" borderId="47" xfId="0" applyNumberFormat="1" applyFont="1" applyFill="1" applyBorder="1" applyAlignment="1" applyProtection="1">
      <alignment horizontal="right"/>
      <protection locked="0"/>
    </xf>
    <xf numFmtId="165" fontId="1" fillId="35" borderId="62" xfId="0" applyNumberFormat="1" applyFont="1" applyFill="1" applyBorder="1" applyAlignment="1" applyProtection="1">
      <alignment horizontal="right"/>
      <protection locked="0"/>
    </xf>
    <xf numFmtId="0" fontId="18" fillId="36" borderId="56" xfId="0" applyFont="1" applyFill="1" applyBorder="1" applyAlignment="1" applyProtection="1">
      <alignment horizontal="center"/>
      <protection locked="0"/>
    </xf>
    <xf numFmtId="165" fontId="19" fillId="0" borderId="77" xfId="0" applyNumberFormat="1" applyFont="1" applyFill="1" applyBorder="1" applyAlignment="1" applyProtection="1">
      <alignment horizontal="right"/>
      <protection locked="0"/>
    </xf>
    <xf numFmtId="165" fontId="19" fillId="0" borderId="69" xfId="0" applyNumberFormat="1" applyFont="1" applyFill="1" applyBorder="1" applyAlignment="1" applyProtection="1">
      <alignment horizontal="right"/>
      <protection locked="0"/>
    </xf>
    <xf numFmtId="165" fontId="19" fillId="0" borderId="46" xfId="0" applyNumberFormat="1" applyFont="1" applyFill="1" applyBorder="1" applyAlignment="1" applyProtection="1">
      <alignment horizontal="right"/>
      <protection locked="0"/>
    </xf>
    <xf numFmtId="165" fontId="12" fillId="0" borderId="66" xfId="0" applyNumberFormat="1" applyFont="1" applyFill="1" applyBorder="1" applyAlignment="1" applyProtection="1">
      <alignment horizontal="right"/>
      <protection locked="0"/>
    </xf>
    <xf numFmtId="3" fontId="4" fillId="0" borderId="64" xfId="0" applyNumberFormat="1" applyFont="1" applyFill="1" applyBorder="1" applyAlignment="1" applyProtection="1">
      <alignment horizontal="right"/>
      <protection locked="0"/>
    </xf>
    <xf numFmtId="3" fontId="4" fillId="0" borderId="65" xfId="0" applyNumberFormat="1" applyFont="1" applyFill="1" applyBorder="1" applyAlignment="1" applyProtection="1">
      <alignment horizontal="right"/>
      <protection locked="0"/>
    </xf>
    <xf numFmtId="3" fontId="4" fillId="0" borderId="66" xfId="0" applyNumberFormat="1" applyFont="1" applyFill="1" applyBorder="1" applyAlignment="1" applyProtection="1">
      <alignment horizontal="right"/>
      <protection locked="0"/>
    </xf>
    <xf numFmtId="3" fontId="4" fillId="0" borderId="77" xfId="0" applyNumberFormat="1" applyFont="1" applyFill="1" applyBorder="1" applyAlignment="1" applyProtection="1">
      <alignment horizontal="right"/>
      <protection locked="0"/>
    </xf>
    <xf numFmtId="3" fontId="4" fillId="0" borderId="69" xfId="0" applyNumberFormat="1" applyFont="1" applyFill="1" applyBorder="1" applyAlignment="1" applyProtection="1">
      <alignment horizontal="right"/>
      <protection locked="0"/>
    </xf>
    <xf numFmtId="3" fontId="4" fillId="0" borderId="46" xfId="0" applyNumberFormat="1" applyFont="1" applyFill="1" applyBorder="1" applyAlignment="1" applyProtection="1">
      <alignment horizontal="right"/>
      <protection locked="0"/>
    </xf>
    <xf numFmtId="165" fontId="5" fillId="0" borderId="64" xfId="0" applyNumberFormat="1" applyFont="1" applyFill="1" applyBorder="1" applyAlignment="1" applyProtection="1">
      <alignment horizontal="right"/>
      <protection locked="0"/>
    </xf>
    <xf numFmtId="165" fontId="5" fillId="0" borderId="66" xfId="0" applyNumberFormat="1" applyFont="1" applyFill="1" applyBorder="1" applyAlignment="1" applyProtection="1">
      <alignment horizontal="right"/>
      <protection locked="0"/>
    </xf>
    <xf numFmtId="3" fontId="5" fillId="0" borderId="64" xfId="0" applyNumberFormat="1" applyFont="1" applyFill="1" applyBorder="1" applyAlignment="1" applyProtection="1">
      <alignment horizontal="right"/>
      <protection locked="0"/>
    </xf>
    <xf numFmtId="3" fontId="5" fillId="0" borderId="65" xfId="0" applyNumberFormat="1" applyFont="1" applyFill="1" applyBorder="1" applyAlignment="1" applyProtection="1">
      <alignment horizontal="right"/>
      <protection locked="0"/>
    </xf>
    <xf numFmtId="3" fontId="5" fillId="0" borderId="66" xfId="0" applyNumberFormat="1" applyFont="1" applyFill="1" applyBorder="1" applyAlignment="1" applyProtection="1">
      <alignment horizontal="right"/>
      <protection locked="0"/>
    </xf>
    <xf numFmtId="3" fontId="5" fillId="0" borderId="77" xfId="0" applyNumberFormat="1" applyFont="1" applyFill="1" applyBorder="1" applyAlignment="1" applyProtection="1">
      <alignment horizontal="right"/>
      <protection locked="0"/>
    </xf>
    <xf numFmtId="3" fontId="5" fillId="0" borderId="69" xfId="0" applyNumberFormat="1" applyFont="1" applyFill="1" applyBorder="1" applyAlignment="1" applyProtection="1">
      <alignment horizontal="right"/>
      <protection locked="0"/>
    </xf>
    <xf numFmtId="3" fontId="5" fillId="0" borderId="46" xfId="0" applyNumberFormat="1" applyFont="1" applyFill="1" applyBorder="1" applyAlignment="1" applyProtection="1">
      <alignment horizontal="right"/>
      <protection locked="0"/>
    </xf>
    <xf numFmtId="165" fontId="5" fillId="0" borderId="65" xfId="0" applyNumberFormat="1" applyFont="1" applyFill="1" applyBorder="1" applyAlignment="1" applyProtection="1">
      <alignment horizontal="right"/>
      <protection locked="0"/>
    </xf>
    <xf numFmtId="165" fontId="5" fillId="0" borderId="77" xfId="0" applyNumberFormat="1" applyFont="1" applyFill="1" applyBorder="1" applyAlignment="1" applyProtection="1">
      <alignment horizontal="right"/>
      <protection locked="0"/>
    </xf>
    <xf numFmtId="165" fontId="4" fillId="0" borderId="66" xfId="0" applyNumberFormat="1" applyFont="1" applyFill="1" applyBorder="1" applyAlignment="1" applyProtection="1">
      <alignment horizontal="right"/>
      <protection locked="0"/>
    </xf>
    <xf numFmtId="165" fontId="5" fillId="0" borderId="69" xfId="0" applyNumberFormat="1" applyFont="1" applyFill="1" applyBorder="1" applyAlignment="1" applyProtection="1">
      <alignment horizontal="right"/>
      <protection locked="0"/>
    </xf>
    <xf numFmtId="165" fontId="5" fillId="0" borderId="46" xfId="0" applyNumberFormat="1" applyFont="1" applyFill="1" applyBorder="1" applyAlignment="1" applyProtection="1">
      <alignment horizontal="right"/>
      <protection locked="0"/>
    </xf>
    <xf numFmtId="165" fontId="5" fillId="36" borderId="64" xfId="0" applyNumberFormat="1" applyFont="1" applyFill="1" applyBorder="1" applyAlignment="1" applyProtection="1">
      <alignment horizontal="right"/>
      <protection locked="0"/>
    </xf>
    <xf numFmtId="165" fontId="5" fillId="36" borderId="65" xfId="0" applyNumberFormat="1" applyFont="1" applyFill="1" applyBorder="1" applyAlignment="1" applyProtection="1">
      <alignment horizontal="right"/>
      <protection locked="0"/>
    </xf>
    <xf numFmtId="165" fontId="5" fillId="36" borderId="77" xfId="0" applyNumberFormat="1" applyFont="1" applyFill="1" applyBorder="1" applyAlignment="1" applyProtection="1">
      <alignment horizontal="right"/>
      <protection locked="0"/>
    </xf>
    <xf numFmtId="165" fontId="5" fillId="36" borderId="70" xfId="0" applyNumberFormat="1" applyFont="1" applyFill="1" applyBorder="1" applyAlignment="1" applyProtection="1">
      <alignment horizontal="right"/>
      <protection locked="0"/>
    </xf>
    <xf numFmtId="165" fontId="5" fillId="36" borderId="69" xfId="0" applyNumberFormat="1" applyFont="1" applyFill="1" applyBorder="1" applyAlignment="1" applyProtection="1">
      <alignment horizontal="right"/>
      <protection locked="0"/>
    </xf>
    <xf numFmtId="165" fontId="5" fillId="36" borderId="46" xfId="0" applyNumberFormat="1" applyFont="1" applyFill="1" applyBorder="1" applyAlignment="1" applyProtection="1">
      <alignment horizontal="right"/>
      <protection locked="0"/>
    </xf>
    <xf numFmtId="165" fontId="5" fillId="36" borderId="78" xfId="0" applyNumberFormat="1" applyFont="1" applyFill="1" applyBorder="1" applyAlignment="1" applyProtection="1">
      <alignment horizontal="right"/>
      <protection locked="0"/>
    </xf>
    <xf numFmtId="165" fontId="4" fillId="0" borderId="64" xfId="0" applyNumberFormat="1" applyFont="1" applyFill="1" applyBorder="1" applyAlignment="1" applyProtection="1">
      <alignment horizontal="right"/>
      <protection locked="0"/>
    </xf>
    <xf numFmtId="165" fontId="4" fillId="0" borderId="65" xfId="0" applyNumberFormat="1" applyFont="1" applyFill="1" applyBorder="1" applyAlignment="1" applyProtection="1">
      <alignment horizontal="right"/>
      <protection locked="0"/>
    </xf>
    <xf numFmtId="165" fontId="4" fillId="0" borderId="77" xfId="0" applyNumberFormat="1" applyFont="1" applyFill="1" applyBorder="1" applyAlignment="1" applyProtection="1">
      <alignment horizontal="right"/>
      <protection locked="0"/>
    </xf>
    <xf numFmtId="165" fontId="4" fillId="0" borderId="69" xfId="0" applyNumberFormat="1" applyFont="1" applyFill="1" applyBorder="1" applyAlignment="1" applyProtection="1">
      <alignment horizontal="right"/>
      <protection locked="0"/>
    </xf>
    <xf numFmtId="165" fontId="4" fillId="0" borderId="46" xfId="0" applyNumberFormat="1" applyFont="1" applyFill="1" applyBorder="1" applyAlignment="1" applyProtection="1">
      <alignment horizontal="right"/>
      <protection locked="0"/>
    </xf>
    <xf numFmtId="165" fontId="12" fillId="0" borderId="64" xfId="0" applyNumberFormat="1" applyFont="1" applyFill="1" applyBorder="1" applyAlignment="1" applyProtection="1">
      <alignment horizontal="right"/>
      <protection locked="0"/>
    </xf>
    <xf numFmtId="165" fontId="12" fillId="0" borderId="65" xfId="0" applyNumberFormat="1" applyFont="1" applyFill="1" applyBorder="1" applyAlignment="1" applyProtection="1">
      <alignment horizontal="right"/>
      <protection locked="0"/>
    </xf>
    <xf numFmtId="165" fontId="12" fillId="0" borderId="77" xfId="0" applyNumberFormat="1" applyFont="1" applyFill="1" applyBorder="1" applyAlignment="1" applyProtection="1">
      <alignment horizontal="right"/>
      <protection locked="0"/>
    </xf>
    <xf numFmtId="165" fontId="12" fillId="0" borderId="70" xfId="0" applyNumberFormat="1" applyFont="1" applyFill="1" applyBorder="1" applyAlignment="1" applyProtection="1">
      <alignment horizontal="right"/>
      <protection locked="0"/>
    </xf>
    <xf numFmtId="165" fontId="12" fillId="0" borderId="69" xfId="0" applyNumberFormat="1" applyFont="1" applyFill="1" applyBorder="1" applyAlignment="1" applyProtection="1">
      <alignment horizontal="right"/>
      <protection locked="0"/>
    </xf>
    <xf numFmtId="165" fontId="12" fillId="0" borderId="46" xfId="0" applyNumberFormat="1" applyFont="1" applyFill="1" applyBorder="1" applyAlignment="1" applyProtection="1">
      <alignment horizontal="right"/>
      <protection locked="0"/>
    </xf>
    <xf numFmtId="3" fontId="12" fillId="36" borderId="66" xfId="0" applyNumberFormat="1" applyFont="1" applyFill="1" applyBorder="1" applyAlignment="1" applyProtection="1">
      <alignment horizontal="right"/>
      <protection locked="0"/>
    </xf>
    <xf numFmtId="3" fontId="12" fillId="36" borderId="56" xfId="0" applyNumberFormat="1" applyFont="1" applyFill="1" applyBorder="1" applyAlignment="1" applyProtection="1">
      <alignment horizontal="center"/>
      <protection locked="0"/>
    </xf>
    <xf numFmtId="3" fontId="12" fillId="36" borderId="64" xfId="0" applyNumberFormat="1" applyFont="1" applyFill="1" applyBorder="1" applyAlignment="1" applyProtection="1">
      <alignment horizontal="right"/>
      <protection locked="0"/>
    </xf>
    <xf numFmtId="3" fontId="12" fillId="36" borderId="65" xfId="0" applyNumberFormat="1" applyFont="1" applyFill="1" applyBorder="1" applyAlignment="1" applyProtection="1">
      <alignment horizontal="right"/>
      <protection locked="0"/>
    </xf>
    <xf numFmtId="3" fontId="12" fillId="36" borderId="77" xfId="0" applyNumberFormat="1" applyFont="1" applyFill="1" applyBorder="1" applyAlignment="1" applyProtection="1">
      <alignment horizontal="right"/>
      <protection locked="0"/>
    </xf>
    <xf numFmtId="3" fontId="12" fillId="36" borderId="69" xfId="0" applyNumberFormat="1" applyFont="1" applyFill="1" applyBorder="1" applyAlignment="1" applyProtection="1">
      <alignment horizontal="right"/>
      <protection locked="0"/>
    </xf>
    <xf numFmtId="3" fontId="12" fillId="36" borderId="46" xfId="0" applyNumberFormat="1" applyFont="1" applyFill="1" applyBorder="1" applyAlignment="1" applyProtection="1">
      <alignment horizontal="right"/>
      <protection locked="0"/>
    </xf>
    <xf numFmtId="0" fontId="19" fillId="36" borderId="56" xfId="0" applyFont="1" applyFill="1" applyBorder="1" applyAlignment="1" applyProtection="1">
      <alignment horizontal="center"/>
      <protection locked="0"/>
    </xf>
    <xf numFmtId="165" fontId="19" fillId="36" borderId="77" xfId="0" applyNumberFormat="1" applyFont="1" applyFill="1" applyBorder="1" applyAlignment="1" applyProtection="1">
      <alignment horizontal="right"/>
      <protection locked="0"/>
    </xf>
    <xf numFmtId="165" fontId="19" fillId="36" borderId="69" xfId="0" applyNumberFormat="1" applyFont="1" applyFill="1" applyBorder="1" applyAlignment="1" applyProtection="1">
      <alignment horizontal="right"/>
      <protection locked="0"/>
    </xf>
    <xf numFmtId="165" fontId="19" fillId="36" borderId="46" xfId="0" applyNumberFormat="1" applyFont="1" applyFill="1" applyBorder="1" applyAlignment="1" applyProtection="1">
      <alignment horizontal="right"/>
      <protection locked="0"/>
    </xf>
    <xf numFmtId="3" fontId="12" fillId="36" borderId="64" xfId="0" applyNumberFormat="1" applyFont="1" applyFill="1" applyBorder="1" applyAlignment="1" applyProtection="1">
      <alignment horizontal="right"/>
      <protection locked="0"/>
    </xf>
    <xf numFmtId="3" fontId="12" fillId="36" borderId="65" xfId="0" applyNumberFormat="1" applyFont="1" applyFill="1" applyBorder="1" applyAlignment="1" applyProtection="1">
      <alignment horizontal="right"/>
      <protection locked="0"/>
    </xf>
    <xf numFmtId="3" fontId="12" fillId="36" borderId="77" xfId="0" applyNumberFormat="1" applyFont="1" applyFill="1" applyBorder="1" applyAlignment="1" applyProtection="1">
      <alignment horizontal="right"/>
      <protection locked="0"/>
    </xf>
    <xf numFmtId="3" fontId="12" fillId="36" borderId="69" xfId="0" applyNumberFormat="1" applyFont="1" applyFill="1" applyBorder="1" applyAlignment="1" applyProtection="1">
      <alignment horizontal="right"/>
      <protection locked="0"/>
    </xf>
    <xf numFmtId="3" fontId="12" fillId="36" borderId="46" xfId="0" applyNumberFormat="1" applyFont="1" applyFill="1" applyBorder="1" applyAlignment="1" applyProtection="1">
      <alignment horizontal="right"/>
      <protection locked="0"/>
    </xf>
    <xf numFmtId="3" fontId="12" fillId="0" borderId="64" xfId="0" applyNumberFormat="1" applyFont="1" applyFill="1" applyBorder="1" applyAlignment="1" applyProtection="1">
      <alignment horizontal="right"/>
      <protection locked="0"/>
    </xf>
    <xf numFmtId="3" fontId="12" fillId="35" borderId="45" xfId="0" applyNumberFormat="1" applyFont="1" applyFill="1" applyBorder="1" applyAlignment="1" applyProtection="1">
      <alignment horizontal="center"/>
      <protection locked="0"/>
    </xf>
    <xf numFmtId="3" fontId="17" fillId="35" borderId="45" xfId="0" applyNumberFormat="1" applyFont="1" applyFill="1" applyBorder="1" applyAlignment="1" applyProtection="1">
      <alignment horizontal="right"/>
      <protection locked="0"/>
    </xf>
    <xf numFmtId="3" fontId="17" fillId="35" borderId="76" xfId="0" applyNumberFormat="1" applyFont="1" applyFill="1" applyBorder="1" applyAlignment="1" applyProtection="1">
      <alignment horizontal="right"/>
      <protection locked="0"/>
    </xf>
    <xf numFmtId="3" fontId="17" fillId="35" borderId="24" xfId="0" applyNumberFormat="1" applyFont="1" applyFill="1" applyBorder="1" applyAlignment="1" applyProtection="1">
      <alignment horizontal="right"/>
      <protection locked="0"/>
    </xf>
    <xf numFmtId="165" fontId="17" fillId="35" borderId="76" xfId="0" applyNumberFormat="1" applyFont="1" applyFill="1" applyBorder="1" applyAlignment="1" applyProtection="1">
      <alignment horizontal="right"/>
      <protection locked="0"/>
    </xf>
    <xf numFmtId="165" fontId="18" fillId="36" borderId="46" xfId="0" applyNumberFormat="1" applyFont="1" applyFill="1" applyBorder="1" applyAlignment="1" applyProtection="1">
      <alignment horizontal="right"/>
      <protection locked="0"/>
    </xf>
    <xf numFmtId="0" fontId="15" fillId="34" borderId="43" xfId="0" applyFont="1" applyFill="1" applyBorder="1" applyAlignment="1" applyProtection="1">
      <alignment/>
      <protection locked="0"/>
    </xf>
    <xf numFmtId="0" fontId="19" fillId="34" borderId="17" xfId="0" applyFont="1" applyFill="1" applyBorder="1" applyAlignment="1" applyProtection="1">
      <alignment/>
      <protection locked="0"/>
    </xf>
    <xf numFmtId="0" fontId="15" fillId="34" borderId="43" xfId="0" applyFont="1" applyFill="1" applyBorder="1" applyAlignment="1" applyProtection="1">
      <alignment/>
      <protection locked="0"/>
    </xf>
    <xf numFmtId="0" fontId="15" fillId="34" borderId="0" xfId="0" applyFont="1" applyFill="1" applyBorder="1" applyAlignment="1" applyProtection="1">
      <alignment/>
      <protection locked="0"/>
    </xf>
    <xf numFmtId="0" fontId="12" fillId="36" borderId="47" xfId="0" applyFont="1" applyFill="1" applyBorder="1" applyAlignment="1" applyProtection="1">
      <alignment horizontal="center"/>
      <protection locked="0"/>
    </xf>
    <xf numFmtId="165" fontId="4" fillId="36" borderId="69" xfId="0" applyNumberFormat="1" applyFont="1" applyFill="1" applyBorder="1" applyAlignment="1" applyProtection="1">
      <alignment horizontal="right"/>
      <protection locked="0"/>
    </xf>
    <xf numFmtId="0" fontId="3" fillId="38" borderId="36" xfId="53" applyFont="1" applyFill="1" applyBorder="1" applyAlignment="1">
      <alignment horizontal="centerContinuous"/>
      <protection/>
    </xf>
    <xf numFmtId="0" fontId="12" fillId="38" borderId="52" xfId="0" applyFont="1" applyFill="1" applyBorder="1" applyAlignment="1" applyProtection="1">
      <alignment/>
      <protection locked="0"/>
    </xf>
    <xf numFmtId="3" fontId="18" fillId="38" borderId="36" xfId="0" applyNumberFormat="1" applyFont="1" applyFill="1" applyBorder="1" applyAlignment="1" applyProtection="1">
      <alignment/>
      <protection locked="0"/>
    </xf>
    <xf numFmtId="0" fontId="19" fillId="38" borderId="51" xfId="0" applyFont="1" applyFill="1" applyBorder="1" applyAlignment="1" applyProtection="1">
      <alignment/>
      <protection locked="0"/>
    </xf>
    <xf numFmtId="0" fontId="19" fillId="38" borderId="52" xfId="0" applyFont="1" applyFill="1" applyBorder="1" applyAlignment="1" applyProtection="1">
      <alignment/>
      <protection locked="0"/>
    </xf>
    <xf numFmtId="0" fontId="3" fillId="38" borderId="43" xfId="53" applyFont="1" applyFill="1" applyBorder="1" applyAlignment="1">
      <alignment horizontal="centerContinuous"/>
      <protection/>
    </xf>
    <xf numFmtId="0" fontId="12" fillId="38" borderId="17" xfId="0" applyFont="1" applyFill="1" applyBorder="1" applyAlignment="1" applyProtection="1">
      <alignment/>
      <protection locked="0"/>
    </xf>
    <xf numFmtId="3" fontId="17" fillId="38" borderId="43" xfId="0" applyNumberFormat="1" applyFont="1" applyFill="1" applyBorder="1" applyAlignment="1" applyProtection="1">
      <alignment/>
      <protection locked="0"/>
    </xf>
    <xf numFmtId="0" fontId="20" fillId="38" borderId="0" xfId="0" applyFont="1" applyFill="1" applyBorder="1" applyAlignment="1" applyProtection="1">
      <alignment/>
      <protection locked="0"/>
    </xf>
    <xf numFmtId="0" fontId="15" fillId="38" borderId="0" xfId="0" applyFont="1" applyFill="1" applyBorder="1" applyAlignment="1" applyProtection="1">
      <alignment/>
      <protection locked="0"/>
    </xf>
    <xf numFmtId="0" fontId="15" fillId="38" borderId="17" xfId="0" applyFont="1" applyFill="1" applyBorder="1" applyAlignment="1" applyProtection="1">
      <alignment/>
      <protection locked="0"/>
    </xf>
    <xf numFmtId="0" fontId="21" fillId="38" borderId="17" xfId="0" applyFont="1" applyFill="1" applyBorder="1" applyAlignment="1" applyProtection="1">
      <alignment/>
      <protection locked="0"/>
    </xf>
    <xf numFmtId="0" fontId="17" fillId="38" borderId="49" xfId="0" applyFont="1" applyFill="1" applyBorder="1" applyAlignment="1" applyProtection="1">
      <alignment horizontal="center"/>
      <protection locked="0"/>
    </xf>
    <xf numFmtId="0" fontId="19" fillId="38" borderId="0" xfId="0" applyFont="1" applyFill="1" applyBorder="1" applyAlignment="1" applyProtection="1">
      <alignment/>
      <protection locked="0"/>
    </xf>
    <xf numFmtId="0" fontId="18" fillId="38" borderId="17" xfId="0" applyFont="1" applyFill="1" applyBorder="1" applyAlignment="1" applyProtection="1">
      <alignment/>
      <protection locked="0"/>
    </xf>
    <xf numFmtId="0" fontId="12" fillId="38" borderId="54" xfId="0" applyFont="1" applyFill="1" applyBorder="1" applyAlignment="1" applyProtection="1">
      <alignment horizontal="center"/>
      <protection locked="0"/>
    </xf>
    <xf numFmtId="0" fontId="12" fillId="38" borderId="11" xfId="0" applyFont="1" applyFill="1" applyBorder="1" applyAlignment="1" applyProtection="1">
      <alignment/>
      <protection locked="0"/>
    </xf>
    <xf numFmtId="0" fontId="12" fillId="38" borderId="37" xfId="0" applyFont="1" applyFill="1" applyBorder="1" applyAlignment="1" applyProtection="1">
      <alignment/>
      <protection locked="0"/>
    </xf>
    <xf numFmtId="0" fontId="17" fillId="38" borderId="56" xfId="0" applyFont="1" applyFill="1" applyBorder="1" applyAlignment="1" applyProtection="1">
      <alignment horizontal="center"/>
      <protection locked="0"/>
    </xf>
    <xf numFmtId="0" fontId="3" fillId="38" borderId="59" xfId="53" applyFont="1" applyFill="1" applyBorder="1" applyAlignment="1">
      <alignment horizontal="centerContinuous"/>
      <protection/>
    </xf>
    <xf numFmtId="0" fontId="12" fillId="38" borderId="73" xfId="0" applyFont="1" applyFill="1" applyBorder="1" applyAlignment="1" applyProtection="1">
      <alignment/>
      <protection locked="0"/>
    </xf>
    <xf numFmtId="0" fontId="12" fillId="38" borderId="72" xfId="0" applyFont="1" applyFill="1" applyBorder="1" applyAlignment="1" applyProtection="1">
      <alignment horizontal="center"/>
      <protection locked="0"/>
    </xf>
    <xf numFmtId="0" fontId="12" fillId="38" borderId="50" xfId="0" applyFont="1" applyFill="1" applyBorder="1" applyAlignment="1" applyProtection="1">
      <alignment horizontal="center"/>
      <protection locked="0"/>
    </xf>
    <xf numFmtId="0" fontId="1" fillId="0" borderId="36" xfId="53" applyFont="1" applyFill="1" applyBorder="1">
      <alignment/>
      <protection/>
    </xf>
    <xf numFmtId="0" fontId="34" fillId="0" borderId="43" xfId="53" applyFont="1" applyBorder="1">
      <alignment/>
      <protection/>
    </xf>
    <xf numFmtId="3" fontId="4" fillId="0" borderId="29" xfId="53" applyNumberFormat="1" applyFont="1" applyFill="1" applyBorder="1">
      <alignment/>
      <protection/>
    </xf>
    <xf numFmtId="0" fontId="31" fillId="0" borderId="43" xfId="53" applyFont="1" applyBorder="1">
      <alignment/>
      <protection/>
    </xf>
    <xf numFmtId="0" fontId="5" fillId="0" borderId="79" xfId="0" applyFont="1" applyFill="1" applyBorder="1" applyAlignment="1">
      <alignment wrapText="1"/>
    </xf>
    <xf numFmtId="3" fontId="5" fillId="0" borderId="29" xfId="53" applyNumberFormat="1" applyFill="1" applyBorder="1">
      <alignment/>
      <protection/>
    </xf>
    <xf numFmtId="0" fontId="4" fillId="0" borderId="79" xfId="0" applyFont="1" applyFill="1" applyBorder="1" applyAlignment="1">
      <alignment wrapText="1"/>
    </xf>
    <xf numFmtId="0" fontId="4" fillId="0" borderId="79" xfId="0" applyFont="1" applyBorder="1" applyAlignment="1">
      <alignment/>
    </xf>
    <xf numFmtId="0" fontId="5" fillId="0" borderId="79" xfId="0" applyFont="1" applyBorder="1" applyAlignment="1">
      <alignment/>
    </xf>
    <xf numFmtId="0" fontId="1" fillId="0" borderId="43" xfId="53" applyFont="1" applyBorder="1">
      <alignment/>
      <protection/>
    </xf>
    <xf numFmtId="0" fontId="1" fillId="0" borderId="43" xfId="53" applyFont="1" applyBorder="1">
      <alignment/>
      <protection/>
    </xf>
    <xf numFmtId="0" fontId="5" fillId="0" borderId="79" xfId="52" applyFont="1" applyBorder="1" applyAlignment="1">
      <alignment wrapText="1"/>
      <protection/>
    </xf>
    <xf numFmtId="0" fontId="5" fillId="0" borderId="79" xfId="0" applyFont="1" applyBorder="1" applyAlignment="1">
      <alignment wrapText="1"/>
    </xf>
    <xf numFmtId="0" fontId="5" fillId="0" borderId="50" xfId="0" applyFont="1" applyBorder="1" applyAlignment="1">
      <alignment wrapText="1"/>
    </xf>
    <xf numFmtId="3" fontId="5" fillId="0" borderId="80" xfId="53" applyNumberFormat="1" applyFill="1" applyBorder="1">
      <alignment/>
      <protection/>
    </xf>
    <xf numFmtId="3" fontId="5" fillId="0" borderId="47" xfId="53" applyNumberFormat="1" applyFill="1" applyBorder="1">
      <alignment/>
      <protection/>
    </xf>
    <xf numFmtId="3" fontId="4" fillId="0" borderId="47" xfId="53" applyNumberFormat="1" applyFont="1" applyFill="1" applyBorder="1">
      <alignment/>
      <protection/>
    </xf>
    <xf numFmtId="3" fontId="5" fillId="0" borderId="81" xfId="53" applyNumberFormat="1" applyFill="1" applyBorder="1">
      <alignment/>
      <protection/>
    </xf>
    <xf numFmtId="3" fontId="12" fillId="38" borderId="74" xfId="0" applyNumberFormat="1" applyFont="1" applyFill="1" applyBorder="1" applyAlignment="1" applyProtection="1">
      <alignment horizontal="center"/>
      <protection locked="0"/>
    </xf>
    <xf numFmtId="3" fontId="12" fillId="38" borderId="10" xfId="0" applyNumberFormat="1" applyFont="1" applyFill="1" applyBorder="1" applyAlignment="1" applyProtection="1">
      <alignment horizontal="center"/>
      <protection locked="0"/>
    </xf>
    <xf numFmtId="3" fontId="12" fillId="38" borderId="75" xfId="0" applyNumberFormat="1" applyFont="1" applyFill="1" applyBorder="1" applyAlignment="1" applyProtection="1">
      <alignment horizontal="center"/>
      <protection locked="0"/>
    </xf>
    <xf numFmtId="3" fontId="17" fillId="38" borderId="56" xfId="0" applyNumberFormat="1" applyFont="1" applyFill="1" applyBorder="1" applyAlignment="1" applyProtection="1">
      <alignment/>
      <protection locked="0"/>
    </xf>
    <xf numFmtId="3" fontId="18" fillId="38" borderId="50" xfId="0" applyNumberFormat="1" applyFont="1" applyFill="1" applyBorder="1" applyAlignment="1" applyProtection="1">
      <alignment horizontal="center"/>
      <protection locked="0"/>
    </xf>
    <xf numFmtId="3" fontId="5" fillId="0" borderId="47" xfId="53" applyNumberFormat="1" applyFont="1" applyBorder="1">
      <alignment/>
      <protection/>
    </xf>
    <xf numFmtId="3" fontId="4" fillId="0" borderId="47" xfId="53" applyNumberFormat="1" applyFont="1" applyBorder="1">
      <alignment/>
      <protection/>
    </xf>
    <xf numFmtId="3" fontId="5" fillId="0" borderId="81" xfId="53" applyNumberFormat="1" applyFont="1" applyBorder="1">
      <alignment/>
      <protection/>
    </xf>
    <xf numFmtId="0" fontId="2" fillId="0" borderId="0" xfId="53" applyFont="1" applyFill="1" applyAlignment="1">
      <alignment horizontal="left"/>
      <protection/>
    </xf>
    <xf numFmtId="0" fontId="35" fillId="36" borderId="0" xfId="51" applyFont="1" applyFill="1" applyBorder="1" applyProtection="1">
      <alignment/>
      <protection locked="0"/>
    </xf>
    <xf numFmtId="0" fontId="25" fillId="0" borderId="0" xfId="51" applyFont="1">
      <alignment/>
      <protection/>
    </xf>
    <xf numFmtId="3" fontId="4" fillId="0" borderId="29" xfId="53" applyNumberFormat="1" applyFont="1" applyBorder="1">
      <alignment/>
      <protection/>
    </xf>
    <xf numFmtId="0" fontId="19" fillId="36" borderId="46" xfId="0" applyFont="1" applyFill="1" applyBorder="1" applyAlignment="1" applyProtection="1">
      <alignment/>
      <protection locked="0"/>
    </xf>
    <xf numFmtId="165" fontId="12" fillId="36" borderId="64" xfId="0" applyNumberFormat="1" applyFont="1" applyFill="1" applyBorder="1" applyAlignment="1" applyProtection="1">
      <alignment horizontal="right"/>
      <protection locked="0"/>
    </xf>
    <xf numFmtId="165" fontId="12" fillId="36" borderId="65" xfId="0" applyNumberFormat="1" applyFont="1" applyFill="1" applyBorder="1" applyAlignment="1" applyProtection="1">
      <alignment horizontal="right"/>
      <protection locked="0"/>
    </xf>
    <xf numFmtId="165" fontId="12" fillId="36" borderId="69" xfId="0" applyNumberFormat="1" applyFont="1" applyFill="1" applyBorder="1" applyAlignment="1" applyProtection="1">
      <alignment horizontal="right"/>
      <protection locked="0"/>
    </xf>
    <xf numFmtId="0" fontId="22" fillId="0" borderId="0" xfId="51" applyFont="1">
      <alignment/>
      <protection/>
    </xf>
    <xf numFmtId="0" fontId="5" fillId="37" borderId="0" xfId="50" applyFont="1" applyFill="1">
      <alignment/>
      <protection/>
    </xf>
    <xf numFmtId="0" fontId="4" fillId="37" borderId="0" xfId="50" applyFont="1" applyFill="1">
      <alignment/>
      <protection/>
    </xf>
    <xf numFmtId="0" fontId="5" fillId="0" borderId="0" xfId="50" applyFont="1">
      <alignment/>
      <protection/>
    </xf>
    <xf numFmtId="169" fontId="5" fillId="37" borderId="29" xfId="50" applyNumberFormat="1" applyFont="1" applyFill="1" applyBorder="1">
      <alignment/>
      <protection/>
    </xf>
    <xf numFmtId="169" fontId="5" fillId="37" borderId="29" xfId="50" applyNumberFormat="1" applyFont="1" applyFill="1" applyBorder="1" applyAlignment="1">
      <alignment horizontal="right" wrapText="1"/>
      <protection/>
    </xf>
    <xf numFmtId="169" fontId="22" fillId="37" borderId="29" xfId="50" applyNumberFormat="1" applyFont="1" applyFill="1" applyBorder="1">
      <alignment/>
      <protection/>
    </xf>
    <xf numFmtId="1" fontId="5" fillId="0" borderId="29" xfId="48" applyNumberFormat="1" applyFill="1" applyBorder="1">
      <alignment/>
      <protection/>
    </xf>
    <xf numFmtId="2" fontId="5" fillId="0" borderId="82" xfId="55" applyNumberFormat="1" applyFont="1" applyFill="1" applyBorder="1" applyAlignment="1">
      <alignment vertical="top"/>
      <protection/>
    </xf>
    <xf numFmtId="3" fontId="5" fillId="0" borderId="41" xfId="53" applyNumberFormat="1" applyFont="1" applyFill="1" applyBorder="1" applyAlignment="1">
      <alignment vertical="top"/>
      <protection/>
    </xf>
    <xf numFmtId="0" fontId="5" fillId="0" borderId="34" xfId="53" applyFont="1" applyFill="1" applyBorder="1" applyAlignment="1">
      <alignment vertical="top" wrapText="1"/>
      <protection/>
    </xf>
    <xf numFmtId="3" fontId="10" fillId="0" borderId="83" xfId="56" applyNumberFormat="1" applyFont="1" applyBorder="1" applyAlignment="1" applyProtection="1">
      <alignment horizontal="centerContinuous"/>
      <protection hidden="1"/>
    </xf>
    <xf numFmtId="3" fontId="10" fillId="0" borderId="84" xfId="56" applyNumberFormat="1" applyFont="1" applyBorder="1" applyAlignment="1" applyProtection="1">
      <alignment horizontal="centerContinuous"/>
      <protection hidden="1"/>
    </xf>
    <xf numFmtId="3" fontId="10" fillId="0" borderId="83" xfId="56" applyNumberFormat="1" applyFont="1" applyBorder="1" applyAlignment="1" applyProtection="1">
      <alignment horizontal="left"/>
      <protection hidden="1"/>
    </xf>
    <xf numFmtId="3" fontId="11" fillId="0" borderId="85" xfId="56" applyNumberFormat="1" applyFont="1" applyBorder="1" applyAlignment="1" applyProtection="1">
      <alignment horizontal="centerContinuous"/>
      <protection hidden="1"/>
    </xf>
    <xf numFmtId="3" fontId="11" fillId="0" borderId="86" xfId="56" applyNumberFormat="1" applyFont="1" applyBorder="1" applyAlignment="1" applyProtection="1">
      <alignment horizontal="centerContinuous"/>
      <protection hidden="1"/>
    </xf>
    <xf numFmtId="3" fontId="8" fillId="0" borderId="14" xfId="56" applyNumberFormat="1" applyFont="1" applyBorder="1" applyProtection="1">
      <alignment/>
      <protection hidden="1"/>
    </xf>
    <xf numFmtId="3" fontId="8" fillId="0" borderId="14" xfId="0" applyNumberFormat="1" applyFont="1" applyBorder="1" applyAlignment="1" applyProtection="1">
      <alignment wrapText="1"/>
      <protection hidden="1"/>
    </xf>
    <xf numFmtId="3" fontId="8" fillId="0" borderId="14" xfId="0" applyNumberFormat="1" applyFont="1" applyBorder="1" applyAlignment="1" applyProtection="1">
      <alignment/>
      <protection hidden="1"/>
    </xf>
    <xf numFmtId="3" fontId="8" fillId="0" borderId="87" xfId="0" applyNumberFormat="1" applyFont="1" applyBorder="1" applyAlignment="1" applyProtection="1">
      <alignment wrapText="1"/>
      <protection hidden="1"/>
    </xf>
    <xf numFmtId="3" fontId="8" fillId="0" borderId="23" xfId="0" applyNumberFormat="1" applyFont="1" applyBorder="1" applyAlignment="1" applyProtection="1">
      <alignment wrapText="1"/>
      <protection hidden="1"/>
    </xf>
    <xf numFmtId="3" fontId="10" fillId="0" borderId="88" xfId="0" applyNumberFormat="1" applyFont="1" applyBorder="1" applyAlignment="1" applyProtection="1">
      <alignment/>
      <protection hidden="1"/>
    </xf>
    <xf numFmtId="3" fontId="10" fillId="0" borderId="89" xfId="0" applyNumberFormat="1" applyFont="1" applyBorder="1" applyAlignment="1" applyProtection="1">
      <alignment/>
      <protection hidden="1"/>
    </xf>
    <xf numFmtId="3" fontId="10" fillId="40" borderId="89" xfId="0" applyNumberFormat="1" applyFont="1" applyFill="1" applyBorder="1" applyAlignment="1" applyProtection="1">
      <alignment/>
      <protection hidden="1"/>
    </xf>
    <xf numFmtId="3" fontId="10" fillId="40" borderId="25" xfId="0" applyNumberFormat="1" applyFont="1" applyFill="1" applyBorder="1" applyAlignment="1" applyProtection="1">
      <alignment/>
      <protection hidden="1"/>
    </xf>
    <xf numFmtId="3" fontId="8" fillId="0" borderId="87" xfId="0" applyNumberFormat="1" applyFont="1" applyBorder="1" applyAlignment="1" applyProtection="1">
      <alignment/>
      <protection hidden="1"/>
    </xf>
    <xf numFmtId="3" fontId="8" fillId="0" borderId="90" xfId="0" applyNumberFormat="1" applyFont="1" applyBorder="1" applyAlignment="1" applyProtection="1">
      <alignment/>
      <protection hidden="1"/>
    </xf>
    <xf numFmtId="3" fontId="10" fillId="0" borderId="24" xfId="0" applyNumberFormat="1" applyFont="1" applyFill="1" applyBorder="1" applyAlignment="1" applyProtection="1">
      <alignment/>
      <protection hidden="1"/>
    </xf>
    <xf numFmtId="3" fontId="5" fillId="0" borderId="14" xfId="56" applyNumberFormat="1" applyFont="1" applyBorder="1" applyProtection="1">
      <alignment/>
      <protection hidden="1"/>
    </xf>
    <xf numFmtId="3" fontId="5" fillId="0" borderId="91" xfId="56" applyNumberFormat="1" applyFont="1" applyBorder="1" applyProtection="1">
      <alignment/>
      <protection hidden="1"/>
    </xf>
    <xf numFmtId="3" fontId="5" fillId="0" borderId="74" xfId="56" applyNumberFormat="1" applyFont="1" applyFill="1" applyBorder="1" applyProtection="1">
      <alignment/>
      <protection hidden="1"/>
    </xf>
    <xf numFmtId="3" fontId="5" fillId="0" borderId="92" xfId="56" applyNumberFormat="1" applyFont="1" applyBorder="1" applyProtection="1">
      <alignment/>
      <protection hidden="1"/>
    </xf>
    <xf numFmtId="3" fontId="5" fillId="0" borderId="93" xfId="56" applyNumberFormat="1" applyFont="1" applyBorder="1" applyProtection="1">
      <alignment/>
      <protection hidden="1"/>
    </xf>
    <xf numFmtId="3" fontId="5" fillId="0" borderId="74" xfId="56" applyNumberFormat="1" applyFont="1" applyBorder="1" applyProtection="1">
      <alignment/>
      <protection hidden="1"/>
    </xf>
    <xf numFmtId="3" fontId="1" fillId="0" borderId="14" xfId="56" applyNumberFormat="1" applyFont="1" applyBorder="1" applyProtection="1">
      <alignment/>
      <protection hidden="1"/>
    </xf>
    <xf numFmtId="3" fontId="1" fillId="0" borderId="10" xfId="56" applyNumberFormat="1" applyFont="1" applyFill="1" applyBorder="1" applyProtection="1">
      <alignment/>
      <protection hidden="1"/>
    </xf>
    <xf numFmtId="3" fontId="1" fillId="0" borderId="21" xfId="56" applyNumberFormat="1" applyFont="1" applyBorder="1" applyProtection="1">
      <alignment/>
      <protection hidden="1"/>
    </xf>
    <xf numFmtId="3" fontId="5" fillId="0" borderId="94" xfId="56" applyNumberFormat="1" applyFont="1" applyBorder="1" applyProtection="1">
      <alignment/>
      <protection hidden="1"/>
    </xf>
    <xf numFmtId="3" fontId="5" fillId="0" borderId="75" xfId="56" applyNumberFormat="1" applyFont="1" applyFill="1" applyBorder="1" applyProtection="1">
      <alignment/>
      <protection hidden="1"/>
    </xf>
    <xf numFmtId="3" fontId="5" fillId="0" borderId="84" xfId="56" applyNumberFormat="1" applyFont="1" applyBorder="1" applyProtection="1">
      <alignment/>
      <protection hidden="1"/>
    </xf>
    <xf numFmtId="3" fontId="5" fillId="0" borderId="95" xfId="56" applyNumberFormat="1" applyFont="1" applyBorder="1" applyProtection="1">
      <alignment/>
      <protection hidden="1"/>
    </xf>
    <xf numFmtId="3" fontId="5" fillId="0" borderId="75" xfId="56" applyNumberFormat="1" applyFont="1" applyBorder="1" applyProtection="1">
      <alignment/>
      <protection hidden="1"/>
    </xf>
    <xf numFmtId="3" fontId="10" fillId="0" borderId="14" xfId="0" applyNumberFormat="1" applyFont="1" applyBorder="1" applyAlignment="1" applyProtection="1">
      <alignment/>
      <protection hidden="1"/>
    </xf>
    <xf numFmtId="3" fontId="10" fillId="0" borderId="87" xfId="0" applyNumberFormat="1" applyFont="1" applyBorder="1" applyAlignment="1" applyProtection="1">
      <alignment wrapText="1"/>
      <protection hidden="1"/>
    </xf>
    <xf numFmtId="168" fontId="5" fillId="0" borderId="29" xfId="49" applyNumberFormat="1" applyFill="1" applyBorder="1">
      <alignment/>
      <protection/>
    </xf>
    <xf numFmtId="4" fontId="5" fillId="0" borderId="0" xfId="53" applyNumberFormat="1" applyFont="1" applyBorder="1">
      <alignment/>
      <protection/>
    </xf>
    <xf numFmtId="3" fontId="7" fillId="0" borderId="0" xfId="53" applyNumberFormat="1" applyFont="1" applyBorder="1">
      <alignment/>
      <protection/>
    </xf>
    <xf numFmtId="4" fontId="7" fillId="0" borderId="0" xfId="53" applyNumberFormat="1" applyFont="1" applyBorder="1">
      <alignment/>
      <protection/>
    </xf>
    <xf numFmtId="3" fontId="4" fillId="0" borderId="29" xfId="53" applyNumberFormat="1" applyFont="1" applyFill="1" applyBorder="1" applyAlignment="1">
      <alignment horizontal="center" vertical="top" wrapText="1"/>
      <protection/>
    </xf>
    <xf numFmtId="0" fontId="5" fillId="0" borderId="29" xfId="53" applyFont="1" applyBorder="1">
      <alignment/>
      <protection/>
    </xf>
    <xf numFmtId="3" fontId="5" fillId="0" borderId="29" xfId="53" applyNumberFormat="1" applyFont="1" applyBorder="1">
      <alignment/>
      <protection/>
    </xf>
    <xf numFmtId="3" fontId="5" fillId="0" borderId="29" xfId="53" applyNumberFormat="1" applyFont="1" applyBorder="1" applyAlignment="1">
      <alignment horizontal="right"/>
      <protection/>
    </xf>
    <xf numFmtId="0" fontId="5" fillId="0" borderId="29" xfId="53" applyFont="1" applyBorder="1" applyAlignment="1">
      <alignment wrapText="1"/>
      <protection/>
    </xf>
    <xf numFmtId="0" fontId="1" fillId="0" borderId="30" xfId="53" applyFont="1" applyFill="1" applyBorder="1">
      <alignment/>
      <protection/>
    </xf>
    <xf numFmtId="0" fontId="6" fillId="0" borderId="27" xfId="53" applyFont="1" applyFill="1" applyBorder="1" applyAlignment="1">
      <alignment horizontal="center"/>
      <protection/>
    </xf>
    <xf numFmtId="0" fontId="1" fillId="0" borderId="57" xfId="53" applyFont="1" applyBorder="1">
      <alignment/>
      <protection/>
    </xf>
    <xf numFmtId="0" fontId="5" fillId="0" borderId="16" xfId="53" applyBorder="1">
      <alignment/>
      <protection/>
    </xf>
    <xf numFmtId="0" fontId="4" fillId="0" borderId="96" xfId="53" applyFont="1" applyFill="1" applyBorder="1" applyAlignment="1">
      <alignment horizontal="center"/>
      <protection/>
    </xf>
    <xf numFmtId="0" fontId="31" fillId="0" borderId="96" xfId="53" applyFont="1" applyBorder="1">
      <alignment/>
      <protection/>
    </xf>
    <xf numFmtId="0" fontId="5" fillId="0" borderId="27" xfId="53" applyFont="1" applyBorder="1" applyAlignment="1">
      <alignment horizontal="left"/>
      <protection/>
    </xf>
    <xf numFmtId="0" fontId="5" fillId="0" borderId="27" xfId="53" applyFont="1" applyBorder="1" applyAlignment="1">
      <alignment wrapText="1"/>
      <protection/>
    </xf>
    <xf numFmtId="0" fontId="1" fillId="0" borderId="96" xfId="53" applyFont="1" applyBorder="1">
      <alignment/>
      <protection/>
    </xf>
    <xf numFmtId="0" fontId="5" fillId="0" borderId="16" xfId="53" applyFont="1" applyBorder="1">
      <alignment/>
      <protection/>
    </xf>
    <xf numFmtId="0" fontId="5" fillId="0" borderId="96" xfId="53" applyBorder="1">
      <alignment/>
      <protection/>
    </xf>
    <xf numFmtId="0" fontId="5" fillId="0" borderId="10" xfId="53" applyBorder="1">
      <alignment/>
      <protection/>
    </xf>
    <xf numFmtId="0" fontId="4" fillId="0" borderId="29" xfId="47" applyFont="1" applyFill="1" applyBorder="1" applyAlignment="1">
      <alignment wrapText="1"/>
      <protection/>
    </xf>
    <xf numFmtId="0" fontId="5" fillId="0" borderId="97" xfId="47" applyFont="1" applyFill="1" applyBorder="1" applyAlignment="1">
      <alignment wrapText="1"/>
      <protection/>
    </xf>
    <xf numFmtId="0" fontId="38" fillId="0" borderId="97" xfId="47" applyFont="1" applyFill="1" applyBorder="1" applyAlignment="1">
      <alignment wrapText="1"/>
      <protection/>
    </xf>
    <xf numFmtId="0" fontId="4" fillId="0" borderId="97" xfId="47" applyFont="1" applyFill="1" applyBorder="1" applyAlignment="1">
      <alignment wrapText="1"/>
      <protection/>
    </xf>
    <xf numFmtId="0" fontId="38" fillId="0" borderId="97" xfId="47" applyFont="1" applyBorder="1" applyAlignment="1">
      <alignment wrapText="1"/>
      <protection/>
    </xf>
    <xf numFmtId="0" fontId="39" fillId="0" borderId="97" xfId="47" applyFont="1" applyFill="1" applyBorder="1" applyAlignment="1">
      <alignment wrapText="1"/>
      <protection/>
    </xf>
    <xf numFmtId="0" fontId="4" fillId="0" borderId="97" xfId="47" applyFont="1" applyBorder="1" applyAlignment="1">
      <alignment/>
      <protection/>
    </xf>
    <xf numFmtId="0" fontId="5" fillId="0" borderId="97" xfId="47" applyFont="1" applyBorder="1" applyAlignment="1">
      <alignment/>
      <protection/>
    </xf>
    <xf numFmtId="0" fontId="38" fillId="0" borderId="29" xfId="54" applyFont="1" applyFill="1" applyBorder="1" applyAlignment="1">
      <alignment wrapText="1"/>
      <protection/>
    </xf>
    <xf numFmtId="0" fontId="5" fillId="0" borderId="97" xfId="52" applyFont="1" applyBorder="1" applyAlignment="1">
      <alignment wrapText="1"/>
      <protection/>
    </xf>
    <xf numFmtId="0" fontId="5" fillId="0" borderId="97" xfId="47" applyFont="1" applyBorder="1" applyAlignment="1">
      <alignment wrapText="1"/>
      <protection/>
    </xf>
    <xf numFmtId="0" fontId="5" fillId="0" borderId="97" xfId="53" applyBorder="1">
      <alignment/>
      <protection/>
    </xf>
    <xf numFmtId="0" fontId="4" fillId="0" borderId="96" xfId="53" applyFont="1" applyFill="1" applyBorder="1">
      <alignment/>
      <protection/>
    </xf>
    <xf numFmtId="0" fontId="4" fillId="0" borderId="29" xfId="53" applyFont="1" applyFill="1" applyBorder="1" applyAlignment="1">
      <alignment horizontal="left"/>
      <protection/>
    </xf>
    <xf numFmtId="0" fontId="4" fillId="0" borderId="29" xfId="53" applyFont="1" applyFill="1" applyBorder="1">
      <alignment/>
      <protection/>
    </xf>
    <xf numFmtId="3" fontId="4" fillId="0" borderId="29" xfId="53" applyNumberFormat="1" applyFont="1" applyBorder="1">
      <alignment/>
      <protection/>
    </xf>
    <xf numFmtId="0" fontId="34" fillId="0" borderId="96" xfId="53" applyFont="1" applyBorder="1">
      <alignment/>
      <protection/>
    </xf>
    <xf numFmtId="0" fontId="12" fillId="34" borderId="52" xfId="0" applyFont="1" applyFill="1" applyBorder="1" applyAlignment="1" applyProtection="1">
      <alignment/>
      <protection locked="0"/>
    </xf>
    <xf numFmtId="0" fontId="12" fillId="34" borderId="17" xfId="0" applyFont="1" applyFill="1" applyBorder="1" applyAlignment="1" applyProtection="1">
      <alignment/>
      <protection locked="0"/>
    </xf>
    <xf numFmtId="0" fontId="21" fillId="34" borderId="17" xfId="0" applyFont="1" applyFill="1" applyBorder="1" applyAlignment="1" applyProtection="1">
      <alignment/>
      <protection locked="0"/>
    </xf>
    <xf numFmtId="0" fontId="18" fillId="34" borderId="17" xfId="0" applyFont="1" applyFill="1" applyBorder="1" applyAlignment="1" applyProtection="1">
      <alignment/>
      <protection locked="0"/>
    </xf>
    <xf numFmtId="0" fontId="12" fillId="34" borderId="73" xfId="0" applyFont="1" applyFill="1" applyBorder="1" applyAlignment="1" applyProtection="1">
      <alignment/>
      <protection locked="0"/>
    </xf>
    <xf numFmtId="0" fontId="15" fillId="35" borderId="79" xfId="0" applyFont="1" applyFill="1" applyBorder="1" applyAlignment="1" applyProtection="1">
      <alignment horizontal="left" wrapText="1"/>
      <protection locked="0"/>
    </xf>
    <xf numFmtId="0" fontId="12" fillId="37" borderId="56" xfId="0" applyFont="1" applyFill="1" applyBorder="1" applyAlignment="1" applyProtection="1">
      <alignment horizontal="center"/>
      <protection locked="0"/>
    </xf>
    <xf numFmtId="0" fontId="19" fillId="36" borderId="81" xfId="0" applyFont="1" applyFill="1" applyBorder="1" applyAlignment="1" applyProtection="1">
      <alignment shrinkToFit="1"/>
      <protection locked="0"/>
    </xf>
    <xf numFmtId="0" fontId="19" fillId="36" borderId="46" xfId="0" applyFont="1" applyFill="1" applyBorder="1" applyAlignment="1" applyProtection="1">
      <alignment/>
      <protection locked="0"/>
    </xf>
    <xf numFmtId="0" fontId="12" fillId="0" borderId="49" xfId="0" applyFont="1" applyFill="1" applyBorder="1" applyAlignment="1" applyProtection="1">
      <alignment horizontal="center"/>
      <protection locked="0"/>
    </xf>
    <xf numFmtId="0" fontId="18" fillId="36" borderId="46" xfId="0" applyFont="1" applyFill="1" applyBorder="1" applyAlignment="1" applyProtection="1">
      <alignment/>
      <protection locked="0"/>
    </xf>
    <xf numFmtId="0" fontId="0" fillId="0" borderId="48" xfId="0" applyFont="1" applyBorder="1" applyAlignment="1">
      <alignment wrapText="1"/>
    </xf>
    <xf numFmtId="0" fontId="0" fillId="0" borderId="48" xfId="0" applyFont="1" applyBorder="1" applyAlignment="1">
      <alignment/>
    </xf>
    <xf numFmtId="0" fontId="15" fillId="35" borderId="79" xfId="0" applyFont="1" applyFill="1" applyBorder="1" applyAlignment="1" applyProtection="1">
      <alignment/>
      <protection locked="0"/>
    </xf>
    <xf numFmtId="4" fontId="12" fillId="37" borderId="50" xfId="0" applyNumberFormat="1" applyFont="1" applyFill="1" applyBorder="1" applyAlignment="1" applyProtection="1">
      <alignment horizontal="center"/>
      <protection locked="0"/>
    </xf>
    <xf numFmtId="0" fontId="12" fillId="34" borderId="11" xfId="0" applyFont="1" applyFill="1" applyBorder="1" applyAlignment="1" applyProtection="1">
      <alignment/>
      <protection locked="0"/>
    </xf>
    <xf numFmtId="0" fontId="12" fillId="34" borderId="37" xfId="0" applyFont="1" applyFill="1" applyBorder="1" applyAlignment="1" applyProtection="1">
      <alignment/>
      <protection locked="0"/>
    </xf>
    <xf numFmtId="165" fontId="12" fillId="34" borderId="12" xfId="0" applyNumberFormat="1" applyFont="1" applyFill="1" applyBorder="1" applyAlignment="1" applyProtection="1">
      <alignment horizontal="center"/>
      <protection locked="0"/>
    </xf>
    <xf numFmtId="0" fontId="12" fillId="34" borderId="98" xfId="0" applyFont="1" applyFill="1" applyBorder="1" applyAlignment="1" applyProtection="1">
      <alignment/>
      <protection locked="0"/>
    </xf>
    <xf numFmtId="0" fontId="12" fillId="34" borderId="99" xfId="0" applyFont="1" applyFill="1" applyBorder="1" applyAlignment="1" applyProtection="1">
      <alignment/>
      <protection locked="0"/>
    </xf>
    <xf numFmtId="0" fontId="12" fillId="34" borderId="96" xfId="0" applyFont="1" applyFill="1" applyBorder="1" applyAlignment="1" applyProtection="1">
      <alignment/>
      <protection locked="0"/>
    </xf>
    <xf numFmtId="0" fontId="12" fillId="34" borderId="100" xfId="0" applyFont="1" applyFill="1" applyBorder="1" applyAlignment="1" applyProtection="1">
      <alignment horizontal="center"/>
      <protection locked="0"/>
    </xf>
    <xf numFmtId="0" fontId="12" fillId="34" borderId="72" xfId="0" applyFont="1" applyFill="1" applyBorder="1" applyAlignment="1" applyProtection="1">
      <alignment horizontal="center"/>
      <protection locked="0"/>
    </xf>
    <xf numFmtId="0" fontId="12" fillId="34" borderId="101" xfId="0" applyFont="1" applyFill="1" applyBorder="1" applyAlignment="1" applyProtection="1">
      <alignment horizontal="center"/>
      <protection locked="0"/>
    </xf>
    <xf numFmtId="0" fontId="12" fillId="34" borderId="102" xfId="0" applyFont="1" applyFill="1" applyBorder="1" applyAlignment="1" applyProtection="1">
      <alignment horizontal="center"/>
      <protection locked="0"/>
    </xf>
    <xf numFmtId="0" fontId="12" fillId="34" borderId="73" xfId="0" applyFont="1" applyFill="1" applyBorder="1" applyAlignment="1" applyProtection="1">
      <alignment horizontal="center"/>
      <protection locked="0"/>
    </xf>
    <xf numFmtId="165" fontId="17" fillId="35" borderId="62" xfId="0" applyNumberFormat="1" applyFont="1" applyFill="1" applyBorder="1" applyAlignment="1" applyProtection="1">
      <alignment horizontal="right"/>
      <protection locked="0"/>
    </xf>
    <xf numFmtId="165" fontId="17" fillId="35" borderId="103" xfId="0" applyNumberFormat="1" applyFont="1" applyFill="1" applyBorder="1" applyAlignment="1" applyProtection="1">
      <alignment horizontal="right"/>
      <protection locked="0"/>
    </xf>
    <xf numFmtId="165" fontId="17" fillId="35" borderId="104" xfId="0" applyNumberFormat="1" applyFont="1" applyFill="1" applyBorder="1" applyAlignment="1" applyProtection="1">
      <alignment horizontal="right"/>
      <protection locked="0"/>
    </xf>
    <xf numFmtId="165" fontId="17" fillId="35" borderId="105" xfId="0" applyNumberFormat="1" applyFont="1" applyFill="1" applyBorder="1" applyAlignment="1" applyProtection="1">
      <alignment horizontal="right"/>
      <protection locked="0"/>
    </xf>
    <xf numFmtId="165" fontId="17" fillId="35" borderId="106" xfId="0" applyNumberFormat="1" applyFont="1" applyFill="1" applyBorder="1" applyAlignment="1" applyProtection="1">
      <alignment horizontal="right"/>
      <protection locked="0"/>
    </xf>
    <xf numFmtId="165" fontId="17" fillId="35" borderId="107" xfId="0" applyNumberFormat="1" applyFont="1" applyFill="1" applyBorder="1" applyAlignment="1" applyProtection="1">
      <alignment horizontal="right"/>
      <protection locked="0"/>
    </xf>
    <xf numFmtId="165" fontId="17" fillId="35" borderId="97" xfId="0" applyNumberFormat="1" applyFont="1" applyFill="1" applyBorder="1" applyAlignment="1" applyProtection="1">
      <alignment horizontal="right"/>
      <protection locked="0"/>
    </xf>
    <xf numFmtId="165" fontId="17" fillId="35" borderId="97" xfId="0" applyNumberFormat="1" applyFont="1" applyFill="1" applyBorder="1" applyAlignment="1" applyProtection="1">
      <alignment horizontal="right"/>
      <protection locked="0"/>
    </xf>
    <xf numFmtId="165" fontId="17" fillId="35" borderId="108" xfId="0" applyNumberFormat="1" applyFont="1" applyFill="1" applyBorder="1" applyAlignment="1" applyProtection="1">
      <alignment horizontal="right"/>
      <protection locked="0"/>
    </xf>
    <xf numFmtId="165" fontId="17" fillId="35" borderId="109" xfId="0" applyNumberFormat="1" applyFont="1" applyFill="1" applyBorder="1" applyAlignment="1" applyProtection="1">
      <alignment horizontal="right"/>
      <protection locked="0"/>
    </xf>
    <xf numFmtId="165" fontId="17" fillId="35" borderId="39" xfId="0" applyNumberFormat="1" applyFont="1" applyFill="1" applyBorder="1" applyAlignment="1" applyProtection="1">
      <alignment horizontal="right"/>
      <protection locked="0"/>
    </xf>
    <xf numFmtId="165" fontId="17" fillId="35" borderId="110" xfId="0" applyNumberFormat="1" applyFont="1" applyFill="1" applyBorder="1" applyAlignment="1" applyProtection="1">
      <alignment horizontal="right"/>
      <protection locked="0"/>
    </xf>
    <xf numFmtId="165" fontId="18" fillId="36" borderId="111" xfId="0" applyNumberFormat="1" applyFont="1" applyFill="1" applyBorder="1" applyAlignment="1" applyProtection="1">
      <alignment horizontal="right"/>
      <protection locked="0"/>
    </xf>
    <xf numFmtId="165" fontId="18" fillId="36" borderId="112" xfId="0" applyNumberFormat="1" applyFont="1" applyFill="1" applyBorder="1" applyAlignment="1" applyProtection="1">
      <alignment horizontal="right"/>
      <protection locked="0"/>
    </xf>
    <xf numFmtId="165" fontId="18" fillId="36" borderId="80" xfId="0" applyNumberFormat="1" applyFont="1" applyFill="1" applyBorder="1" applyAlignment="1" applyProtection="1">
      <alignment horizontal="right"/>
      <protection locked="0"/>
    </xf>
    <xf numFmtId="165" fontId="18" fillId="36" borderId="113" xfId="0" applyNumberFormat="1" applyFont="1" applyFill="1" applyBorder="1" applyAlignment="1" applyProtection="1">
      <alignment horizontal="right"/>
      <protection locked="0"/>
    </xf>
    <xf numFmtId="165" fontId="18" fillId="36" borderId="114" xfId="0" applyNumberFormat="1" applyFont="1" applyFill="1" applyBorder="1" applyAlignment="1" applyProtection="1">
      <alignment horizontal="right"/>
      <protection locked="0"/>
    </xf>
    <xf numFmtId="165" fontId="18" fillId="36" borderId="115" xfId="0" applyNumberFormat="1" applyFont="1" applyFill="1" applyBorder="1" applyAlignment="1" applyProtection="1">
      <alignment horizontal="right"/>
      <protection locked="0"/>
    </xf>
    <xf numFmtId="165" fontId="18" fillId="36" borderId="116" xfId="0" applyNumberFormat="1" applyFont="1" applyFill="1" applyBorder="1" applyAlignment="1" applyProtection="1">
      <alignment horizontal="right"/>
      <protection locked="0"/>
    </xf>
    <xf numFmtId="165" fontId="18" fillId="36" borderId="66" xfId="0" applyNumberFormat="1" applyFont="1" applyFill="1" applyBorder="1" applyAlignment="1" applyProtection="1">
      <alignment horizontal="right"/>
      <protection locked="0"/>
    </xf>
    <xf numFmtId="165" fontId="18" fillId="36" borderId="117" xfId="0" applyNumberFormat="1" applyFont="1" applyFill="1" applyBorder="1" applyAlignment="1" applyProtection="1">
      <alignment horizontal="right"/>
      <protection locked="0"/>
    </xf>
    <xf numFmtId="165" fontId="18" fillId="36" borderId="118" xfId="0" applyNumberFormat="1" applyFont="1" applyFill="1" applyBorder="1" applyAlignment="1" applyProtection="1">
      <alignment horizontal="right"/>
      <protection locked="0"/>
    </xf>
    <xf numFmtId="165" fontId="18" fillId="36" borderId="70" xfId="0" applyNumberFormat="1" applyFont="1" applyFill="1" applyBorder="1" applyAlignment="1" applyProtection="1">
      <alignment horizontal="right"/>
      <protection locked="0"/>
    </xf>
    <xf numFmtId="165" fontId="18" fillId="36" borderId="119" xfId="0" applyNumberFormat="1" applyFont="1" applyFill="1" applyBorder="1" applyAlignment="1" applyProtection="1">
      <alignment horizontal="right"/>
      <protection locked="0"/>
    </xf>
    <xf numFmtId="165" fontId="17" fillId="35" borderId="29" xfId="0" applyNumberFormat="1" applyFont="1" applyFill="1" applyBorder="1" applyAlignment="1" applyProtection="1">
      <alignment horizontal="right"/>
      <protection locked="0"/>
    </xf>
    <xf numFmtId="165" fontId="17" fillId="35" borderId="120" xfId="0" applyNumberFormat="1" applyFont="1" applyFill="1" applyBorder="1" applyAlignment="1" applyProtection="1">
      <alignment horizontal="right"/>
      <protection locked="0"/>
    </xf>
    <xf numFmtId="165" fontId="17" fillId="35" borderId="121" xfId="0" applyNumberFormat="1" applyFont="1" applyFill="1" applyBorder="1" applyAlignment="1" applyProtection="1">
      <alignment horizontal="right"/>
      <protection locked="0"/>
    </xf>
    <xf numFmtId="165" fontId="17" fillId="35" borderId="122" xfId="0" applyNumberFormat="1" applyFont="1" applyFill="1" applyBorder="1" applyAlignment="1" applyProtection="1">
      <alignment horizontal="right"/>
      <protection locked="0"/>
    </xf>
    <xf numFmtId="165" fontId="17" fillId="35" borderId="123" xfId="0" applyNumberFormat="1" applyFont="1" applyFill="1" applyBorder="1" applyAlignment="1" applyProtection="1">
      <alignment horizontal="right"/>
      <protection locked="0"/>
    </xf>
    <xf numFmtId="165" fontId="18" fillId="35" borderId="103" xfId="0" applyNumberFormat="1" applyFont="1" applyFill="1" applyBorder="1" applyAlignment="1" applyProtection="1">
      <alignment horizontal="right"/>
      <protection locked="0"/>
    </xf>
    <xf numFmtId="165" fontId="18" fillId="35" borderId="104" xfId="0" applyNumberFormat="1" applyFont="1" applyFill="1" applyBorder="1" applyAlignment="1" applyProtection="1">
      <alignment horizontal="right"/>
      <protection locked="0"/>
    </xf>
    <xf numFmtId="165" fontId="18" fillId="35" borderId="105" xfId="0" applyNumberFormat="1" applyFont="1" applyFill="1" applyBorder="1" applyAlignment="1" applyProtection="1">
      <alignment horizontal="right"/>
      <protection locked="0"/>
    </xf>
    <xf numFmtId="165" fontId="18" fillId="0" borderId="64" xfId="0" applyNumberFormat="1" applyFont="1" applyFill="1" applyBorder="1" applyAlignment="1" applyProtection="1">
      <alignment horizontal="right"/>
      <protection locked="0"/>
    </xf>
    <xf numFmtId="165" fontId="18" fillId="0" borderId="65" xfId="0" applyNumberFormat="1" applyFont="1" applyFill="1" applyBorder="1" applyAlignment="1" applyProtection="1">
      <alignment horizontal="right"/>
      <protection locked="0"/>
    </xf>
    <xf numFmtId="165" fontId="18" fillId="0" borderId="66" xfId="0" applyNumberFormat="1" applyFont="1" applyFill="1" applyBorder="1" applyAlignment="1" applyProtection="1">
      <alignment horizontal="right"/>
      <protection locked="0"/>
    </xf>
    <xf numFmtId="165" fontId="18" fillId="0" borderId="117" xfId="0" applyNumberFormat="1" applyFont="1" applyFill="1" applyBorder="1" applyAlignment="1" applyProtection="1">
      <alignment horizontal="right"/>
      <protection locked="0"/>
    </xf>
    <xf numFmtId="165" fontId="18" fillId="0" borderId="118" xfId="0" applyNumberFormat="1" applyFont="1" applyFill="1" applyBorder="1" applyAlignment="1" applyProtection="1">
      <alignment horizontal="right"/>
      <protection locked="0"/>
    </xf>
    <xf numFmtId="165" fontId="18" fillId="36" borderId="66" xfId="0" applyNumberFormat="1" applyFont="1" applyFill="1" applyBorder="1" applyAlignment="1" applyProtection="1">
      <alignment horizontal="right"/>
      <protection locked="0"/>
    </xf>
    <xf numFmtId="165" fontId="18" fillId="0" borderId="70" xfId="0" applyNumberFormat="1" applyFont="1" applyFill="1" applyBorder="1" applyAlignment="1" applyProtection="1">
      <alignment horizontal="right"/>
      <protection locked="0"/>
    </xf>
    <xf numFmtId="165" fontId="19" fillId="0" borderId="117" xfId="0" applyNumberFormat="1" applyFont="1" applyFill="1" applyBorder="1" applyAlignment="1" applyProtection="1">
      <alignment horizontal="right"/>
      <protection locked="0"/>
    </xf>
    <xf numFmtId="165" fontId="19" fillId="0" borderId="118" xfId="0" applyNumberFormat="1" applyFont="1" applyFill="1" applyBorder="1" applyAlignment="1" applyProtection="1">
      <alignment horizontal="right"/>
      <protection locked="0"/>
    </xf>
    <xf numFmtId="165" fontId="23" fillId="0" borderId="66" xfId="0" applyNumberFormat="1" applyFont="1" applyFill="1" applyBorder="1" applyAlignment="1" applyProtection="1">
      <alignment horizontal="right"/>
      <protection locked="0"/>
    </xf>
    <xf numFmtId="165" fontId="25" fillId="0" borderId="66" xfId="0" applyNumberFormat="1" applyFont="1" applyFill="1" applyBorder="1" applyAlignment="1" applyProtection="1">
      <alignment horizontal="right"/>
      <protection locked="0"/>
    </xf>
    <xf numFmtId="165" fontId="19" fillId="36" borderId="117" xfId="0" applyNumberFormat="1" applyFont="1" applyFill="1" applyBorder="1" applyAlignment="1" applyProtection="1">
      <alignment horizontal="right"/>
      <protection locked="0"/>
    </xf>
    <xf numFmtId="165" fontId="19" fillId="36" borderId="118" xfId="0" applyNumberFormat="1" applyFont="1" applyFill="1" applyBorder="1" applyAlignment="1" applyProtection="1">
      <alignment horizontal="right"/>
      <protection locked="0"/>
    </xf>
    <xf numFmtId="165" fontId="23" fillId="36" borderId="66" xfId="0" applyNumberFormat="1" applyFont="1" applyFill="1" applyBorder="1" applyAlignment="1" applyProtection="1">
      <alignment horizontal="right"/>
      <protection locked="0"/>
    </xf>
    <xf numFmtId="165" fontId="19" fillId="36" borderId="119" xfId="0" applyNumberFormat="1" applyFont="1" applyFill="1" applyBorder="1" applyAlignment="1" applyProtection="1">
      <alignment horizontal="right"/>
      <protection locked="0"/>
    </xf>
    <xf numFmtId="3" fontId="17" fillId="35" borderId="103" xfId="0" applyNumberFormat="1" applyFont="1" applyFill="1" applyBorder="1" applyAlignment="1" applyProtection="1">
      <alignment horizontal="right"/>
      <protection locked="0"/>
    </xf>
    <xf numFmtId="3" fontId="17" fillId="35" borderId="104" xfId="0" applyNumberFormat="1" applyFont="1" applyFill="1" applyBorder="1" applyAlignment="1" applyProtection="1">
      <alignment horizontal="right"/>
      <protection locked="0"/>
    </xf>
    <xf numFmtId="3" fontId="17" fillId="35" borderId="105" xfId="0" applyNumberFormat="1" applyFont="1" applyFill="1" applyBorder="1" applyAlignment="1" applyProtection="1">
      <alignment horizontal="right"/>
      <protection locked="0"/>
    </xf>
    <xf numFmtId="165" fontId="17" fillId="35" borderId="108" xfId="0" applyNumberFormat="1" applyFont="1" applyFill="1" applyBorder="1" applyAlignment="1" applyProtection="1">
      <alignment horizontal="right"/>
      <protection locked="0"/>
    </xf>
    <xf numFmtId="165" fontId="17" fillId="35" borderId="109" xfId="0" applyNumberFormat="1" applyFont="1" applyFill="1" applyBorder="1" applyAlignment="1" applyProtection="1">
      <alignment horizontal="right"/>
      <protection locked="0"/>
    </xf>
    <xf numFmtId="165" fontId="17" fillId="35" borderId="39" xfId="0" applyNumberFormat="1" applyFont="1" applyFill="1" applyBorder="1" applyAlignment="1" applyProtection="1">
      <alignment horizontal="right"/>
      <protection locked="0"/>
    </xf>
    <xf numFmtId="165" fontId="17" fillId="35" borderId="110" xfId="0" applyNumberFormat="1" applyFont="1" applyFill="1" applyBorder="1" applyAlignment="1" applyProtection="1">
      <alignment horizontal="right"/>
      <protection locked="0"/>
    </xf>
    <xf numFmtId="165" fontId="12" fillId="36" borderId="66" xfId="0" applyNumberFormat="1" applyFont="1" applyFill="1" applyBorder="1" applyAlignment="1" applyProtection="1">
      <alignment horizontal="right"/>
      <protection locked="0"/>
    </xf>
    <xf numFmtId="165" fontId="12" fillId="36" borderId="117" xfId="0" applyNumberFormat="1" applyFont="1" applyFill="1" applyBorder="1" applyAlignment="1" applyProtection="1">
      <alignment horizontal="right"/>
      <protection locked="0"/>
    </xf>
    <xf numFmtId="165" fontId="12" fillId="36" borderId="118" xfId="0" applyNumberFormat="1" applyFont="1" applyFill="1" applyBorder="1" applyAlignment="1" applyProtection="1">
      <alignment horizontal="right"/>
      <protection locked="0"/>
    </xf>
    <xf numFmtId="165" fontId="12" fillId="36" borderId="70" xfId="0" applyNumberFormat="1" applyFont="1" applyFill="1" applyBorder="1" applyAlignment="1" applyProtection="1">
      <alignment horizontal="right"/>
      <protection locked="0"/>
    </xf>
    <xf numFmtId="165" fontId="12" fillId="36" borderId="119" xfId="0" applyNumberFormat="1" applyFont="1" applyFill="1" applyBorder="1" applyAlignment="1" applyProtection="1">
      <alignment horizontal="right"/>
      <protection locked="0"/>
    </xf>
    <xf numFmtId="165" fontId="12" fillId="36" borderId="43" xfId="0" applyNumberFormat="1" applyFont="1" applyFill="1" applyBorder="1" applyAlignment="1" applyProtection="1">
      <alignment horizontal="right"/>
      <protection locked="0"/>
    </xf>
    <xf numFmtId="165" fontId="12" fillId="36" borderId="31" xfId="0" applyNumberFormat="1" applyFont="1" applyFill="1" applyBorder="1" applyAlignment="1" applyProtection="1">
      <alignment horizontal="right"/>
      <protection locked="0"/>
    </xf>
    <xf numFmtId="165" fontId="12" fillId="36" borderId="96" xfId="0" applyNumberFormat="1" applyFont="1" applyFill="1" applyBorder="1" applyAlignment="1" applyProtection="1">
      <alignment horizontal="right"/>
      <protection locked="0"/>
    </xf>
    <xf numFmtId="165" fontId="12" fillId="36" borderId="124" xfId="0" applyNumberFormat="1" applyFont="1" applyFill="1" applyBorder="1" applyAlignment="1" applyProtection="1">
      <alignment horizontal="right"/>
      <protection locked="0"/>
    </xf>
    <xf numFmtId="165" fontId="12" fillId="36" borderId="125" xfId="0" applyNumberFormat="1" applyFont="1" applyFill="1" applyBorder="1" applyAlignment="1" applyProtection="1">
      <alignment horizontal="right"/>
      <protection locked="0"/>
    </xf>
    <xf numFmtId="165" fontId="12" fillId="36" borderId="58" xfId="0" applyNumberFormat="1" applyFont="1" applyFill="1" applyBorder="1" applyAlignment="1" applyProtection="1">
      <alignment horizontal="right"/>
      <protection locked="0"/>
    </xf>
    <xf numFmtId="165" fontId="12" fillId="36" borderId="17" xfId="0" applyNumberFormat="1" applyFont="1" applyFill="1" applyBorder="1" applyAlignment="1" applyProtection="1">
      <alignment horizontal="right"/>
      <protection locked="0"/>
    </xf>
    <xf numFmtId="4" fontId="17" fillId="37" borderId="126" xfId="0" applyNumberFormat="1" applyFont="1" applyFill="1" applyBorder="1" applyAlignment="1" applyProtection="1">
      <alignment horizontal="right"/>
      <protection locked="0"/>
    </xf>
    <xf numFmtId="4" fontId="17" fillId="37" borderId="127" xfId="0" applyNumberFormat="1" applyFont="1" applyFill="1" applyBorder="1" applyAlignment="1" applyProtection="1">
      <alignment horizontal="right"/>
      <protection locked="0"/>
    </xf>
    <xf numFmtId="4" fontId="17" fillId="37" borderId="52" xfId="0" applyNumberFormat="1" applyFont="1" applyFill="1" applyBorder="1" applyAlignment="1" applyProtection="1">
      <alignment horizontal="right"/>
      <protection locked="0"/>
    </xf>
    <xf numFmtId="4" fontId="17" fillId="37" borderId="128" xfId="0" applyNumberFormat="1" applyFont="1" applyFill="1" applyBorder="1" applyAlignment="1" applyProtection="1">
      <alignment horizontal="right"/>
      <protection locked="0"/>
    </xf>
    <xf numFmtId="4" fontId="17" fillId="37" borderId="129" xfId="0" applyNumberFormat="1" applyFont="1" applyFill="1" applyBorder="1" applyAlignment="1" applyProtection="1">
      <alignment horizontal="right"/>
      <protection locked="0"/>
    </xf>
    <xf numFmtId="4" fontId="17" fillId="37" borderId="73" xfId="0" applyNumberFormat="1" applyFont="1" applyFill="1" applyBorder="1" applyAlignment="1" applyProtection="1">
      <alignment horizontal="right"/>
      <protection locked="0"/>
    </xf>
    <xf numFmtId="3" fontId="10" fillId="0" borderId="130" xfId="56" applyNumberFormat="1" applyFont="1" applyBorder="1" applyProtection="1">
      <alignment/>
      <protection hidden="1"/>
    </xf>
    <xf numFmtId="3" fontId="10" fillId="0" borderId="131" xfId="56" applyNumberFormat="1" applyFont="1" applyBorder="1" applyAlignment="1" applyProtection="1">
      <alignment horizontal="centerContinuous"/>
      <protection hidden="1"/>
    </xf>
    <xf numFmtId="3" fontId="10" fillId="0" borderId="132" xfId="56" applyNumberFormat="1" applyFont="1" applyBorder="1" applyAlignment="1" applyProtection="1">
      <alignment horizontal="centerContinuous"/>
      <protection hidden="1"/>
    </xf>
    <xf numFmtId="3" fontId="10" fillId="0" borderId="133" xfId="56" applyNumberFormat="1" applyFont="1" applyBorder="1" applyProtection="1">
      <alignment/>
      <protection hidden="1"/>
    </xf>
    <xf numFmtId="3" fontId="11" fillId="0" borderId="133" xfId="56" applyNumberFormat="1" applyFont="1" applyBorder="1" applyProtection="1">
      <alignment/>
      <protection hidden="1"/>
    </xf>
    <xf numFmtId="3" fontId="11" fillId="0" borderId="133" xfId="56" applyNumberFormat="1" applyFont="1" applyBorder="1" applyAlignment="1" applyProtection="1">
      <alignment horizontal="center" vertical="center" wrapText="1"/>
      <protection hidden="1"/>
    </xf>
    <xf numFmtId="3" fontId="11" fillId="0" borderId="134" xfId="56" applyNumberFormat="1" applyFont="1" applyBorder="1" applyProtection="1">
      <alignment/>
      <protection hidden="1"/>
    </xf>
    <xf numFmtId="3" fontId="11" fillId="0" borderId="18" xfId="56" applyNumberFormat="1" applyFont="1" applyBorder="1" applyAlignment="1" applyProtection="1">
      <alignment horizontal="center"/>
      <protection hidden="1"/>
    </xf>
    <xf numFmtId="3" fontId="8" fillId="0" borderId="133" xfId="56" applyNumberFormat="1" applyFont="1" applyBorder="1" applyAlignment="1" applyProtection="1">
      <alignment horizontal="center" vertical="top"/>
      <protection hidden="1"/>
    </xf>
    <xf numFmtId="3" fontId="10" fillId="0" borderId="133" xfId="0" applyNumberFormat="1" applyFont="1" applyBorder="1" applyAlignment="1" applyProtection="1">
      <alignment horizontal="left"/>
      <protection hidden="1"/>
    </xf>
    <xf numFmtId="3" fontId="8" fillId="0" borderId="133" xfId="0" applyNumberFormat="1" applyFont="1" applyBorder="1" applyAlignment="1" applyProtection="1">
      <alignment/>
      <protection hidden="1"/>
    </xf>
    <xf numFmtId="3" fontId="8" fillId="33" borderId="135" xfId="0" applyNumberFormat="1" applyFont="1" applyFill="1" applyBorder="1" applyAlignment="1" applyProtection="1">
      <alignment vertical="top"/>
      <protection locked="0"/>
    </xf>
    <xf numFmtId="3" fontId="8" fillId="33" borderId="135" xfId="0" applyNumberFormat="1" applyFont="1" applyFill="1" applyBorder="1" applyAlignment="1" applyProtection="1">
      <alignment/>
      <protection locked="0"/>
    </xf>
    <xf numFmtId="3" fontId="10" fillId="0" borderId="136" xfId="0" applyNumberFormat="1" applyFont="1" applyBorder="1" applyAlignment="1" applyProtection="1">
      <alignment horizontal="center"/>
      <protection hidden="1"/>
    </xf>
    <xf numFmtId="3" fontId="8" fillId="0" borderId="135" xfId="0" applyNumberFormat="1" applyFont="1" applyBorder="1" applyAlignment="1" applyProtection="1">
      <alignment/>
      <protection hidden="1"/>
    </xf>
    <xf numFmtId="3" fontId="8" fillId="0" borderId="133" xfId="0" applyNumberFormat="1" applyFont="1" applyBorder="1" applyAlignment="1" applyProtection="1">
      <alignment horizontal="left"/>
      <protection hidden="1"/>
    </xf>
    <xf numFmtId="3" fontId="10" fillId="0" borderId="137" xfId="0" applyNumberFormat="1" applyFont="1" applyBorder="1" applyAlignment="1" applyProtection="1">
      <alignment horizontal="center"/>
      <protection hidden="1"/>
    </xf>
    <xf numFmtId="3" fontId="8" fillId="0" borderId="133" xfId="0" applyNumberFormat="1" applyFont="1" applyBorder="1" applyAlignment="1" applyProtection="1">
      <alignment horizontal="center"/>
      <protection hidden="1"/>
    </xf>
    <xf numFmtId="3" fontId="10" fillId="0" borderId="133" xfId="0" applyNumberFormat="1" applyFont="1" applyBorder="1" applyAlignment="1" applyProtection="1">
      <alignment horizontal="left"/>
      <protection hidden="1"/>
    </xf>
    <xf numFmtId="3" fontId="8" fillId="0" borderId="138" xfId="56" applyNumberFormat="1" applyFont="1" applyBorder="1" applyProtection="1">
      <alignment/>
      <protection hidden="1"/>
    </xf>
    <xf numFmtId="3" fontId="1" fillId="0" borderId="133" xfId="0" applyNumberFormat="1" applyFont="1" applyBorder="1" applyAlignment="1" applyProtection="1">
      <alignment horizontal="center"/>
      <protection hidden="1"/>
    </xf>
    <xf numFmtId="3" fontId="8" fillId="0" borderId="139" xfId="56" applyNumberFormat="1" applyFont="1" applyBorder="1" applyProtection="1">
      <alignment/>
      <protection hidden="1"/>
    </xf>
    <xf numFmtId="3" fontId="8" fillId="0" borderId="133" xfId="56" applyNumberFormat="1" applyFont="1" applyBorder="1" applyProtection="1">
      <alignment/>
      <protection hidden="1"/>
    </xf>
    <xf numFmtId="3" fontId="10" fillId="0" borderId="10" xfId="0" applyNumberFormat="1" applyFont="1" applyBorder="1" applyAlignment="1" applyProtection="1">
      <alignment/>
      <protection hidden="1"/>
    </xf>
    <xf numFmtId="3" fontId="8" fillId="0" borderId="97" xfId="0" applyNumberFormat="1" applyFont="1" applyBorder="1" applyAlignment="1" applyProtection="1">
      <alignment/>
      <protection hidden="1"/>
    </xf>
    <xf numFmtId="3" fontId="10" fillId="33" borderId="135" xfId="0" applyNumberFormat="1" applyFont="1" applyFill="1" applyBorder="1" applyAlignment="1" applyProtection="1">
      <alignment/>
      <protection locked="0"/>
    </xf>
    <xf numFmtId="3" fontId="8" fillId="33" borderId="135" xfId="0" applyNumberFormat="1" applyFont="1" applyFill="1" applyBorder="1" applyAlignment="1" applyProtection="1">
      <alignment wrapText="1"/>
      <protection locked="0"/>
    </xf>
    <xf numFmtId="3" fontId="1" fillId="0" borderId="133" xfId="56" applyNumberFormat="1" applyFont="1" applyBorder="1" applyAlignment="1" applyProtection="1">
      <alignment horizontal="center"/>
      <protection hidden="1"/>
    </xf>
    <xf numFmtId="3" fontId="1" fillId="0" borderId="96" xfId="56" applyNumberFormat="1" applyFont="1" applyBorder="1" applyProtection="1">
      <alignment/>
      <protection hidden="1"/>
    </xf>
    <xf numFmtId="3" fontId="11" fillId="0" borderId="135" xfId="56" applyNumberFormat="1" applyFont="1" applyBorder="1" applyAlignment="1" applyProtection="1">
      <alignment horizontal="center"/>
      <protection hidden="1"/>
    </xf>
    <xf numFmtId="3" fontId="8" fillId="0" borderId="87" xfId="56" applyNumberFormat="1" applyFont="1" applyBorder="1" applyProtection="1">
      <alignment/>
      <protection hidden="1"/>
    </xf>
    <xf numFmtId="3" fontId="8" fillId="0" borderId="16" xfId="56" applyNumberFormat="1" applyFont="1" applyFill="1" applyBorder="1" applyProtection="1">
      <alignment/>
      <protection hidden="1"/>
    </xf>
    <xf numFmtId="3" fontId="8" fillId="0" borderId="22" xfId="56" applyNumberFormat="1" applyFont="1" applyBorder="1" applyProtection="1">
      <alignment/>
      <protection hidden="1"/>
    </xf>
    <xf numFmtId="3" fontId="8" fillId="0" borderId="23" xfId="56" applyNumberFormat="1" applyFont="1" applyBorder="1" applyProtection="1">
      <alignment/>
      <protection hidden="1"/>
    </xf>
    <xf numFmtId="3" fontId="8" fillId="0" borderId="16" xfId="56" applyNumberFormat="1" applyFont="1" applyBorder="1" applyProtection="1">
      <alignment/>
      <protection hidden="1"/>
    </xf>
    <xf numFmtId="3" fontId="10" fillId="33" borderId="133" xfId="0" applyNumberFormat="1" applyFont="1" applyFill="1" applyBorder="1" applyAlignment="1" applyProtection="1">
      <alignment/>
      <protection locked="0"/>
    </xf>
    <xf numFmtId="3" fontId="10" fillId="0" borderId="14" xfId="0" applyNumberFormat="1" applyFont="1" applyBorder="1" applyAlignment="1" applyProtection="1">
      <alignment wrapText="1"/>
      <protection hidden="1"/>
    </xf>
    <xf numFmtId="3" fontId="10" fillId="0" borderId="10" xfId="0" applyNumberFormat="1" applyFont="1" applyFill="1" applyBorder="1" applyAlignment="1" applyProtection="1">
      <alignment/>
      <protection locked="0"/>
    </xf>
    <xf numFmtId="3" fontId="10" fillId="0" borderId="21" xfId="0" applyNumberFormat="1" applyFont="1" applyBorder="1" applyAlignment="1" applyProtection="1">
      <alignment/>
      <protection hidden="1" locked="0"/>
    </xf>
    <xf numFmtId="3" fontId="10" fillId="33" borderId="21" xfId="0" applyNumberFormat="1" applyFont="1" applyFill="1" applyBorder="1" applyAlignment="1" applyProtection="1">
      <alignment/>
      <protection locked="0"/>
    </xf>
    <xf numFmtId="3" fontId="10" fillId="33" borderId="13" xfId="0" applyNumberFormat="1" applyFont="1" applyFill="1" applyBorder="1" applyAlignment="1" applyProtection="1">
      <alignment/>
      <protection locked="0"/>
    </xf>
    <xf numFmtId="3" fontId="4" fillId="0" borderId="133" xfId="0" applyNumberFormat="1" applyFont="1" applyBorder="1" applyAlignment="1" applyProtection="1">
      <alignment horizontal="center"/>
      <protection hidden="1"/>
    </xf>
    <xf numFmtId="3" fontId="8" fillId="0" borderId="130" xfId="56" applyNumberFormat="1" applyFont="1" applyBorder="1" applyProtection="1">
      <alignment/>
      <protection hidden="1"/>
    </xf>
    <xf numFmtId="3" fontId="5" fillId="0" borderId="140" xfId="56" applyNumberFormat="1" applyFont="1" applyBorder="1" applyProtection="1">
      <alignment/>
      <protection hidden="1"/>
    </xf>
    <xf numFmtId="3" fontId="5" fillId="0" borderId="141" xfId="56" applyNumberFormat="1" applyFont="1" applyFill="1" applyBorder="1" applyProtection="1">
      <alignment/>
      <protection hidden="1"/>
    </xf>
    <xf numFmtId="3" fontId="5" fillId="0" borderId="132" xfId="56" applyNumberFormat="1" applyFont="1" applyBorder="1" applyProtection="1">
      <alignment/>
      <protection hidden="1"/>
    </xf>
    <xf numFmtId="3" fontId="5" fillId="0" borderId="142" xfId="56" applyNumberFormat="1" applyFont="1" applyBorder="1" applyProtection="1">
      <alignment/>
      <protection hidden="1"/>
    </xf>
    <xf numFmtId="3" fontId="5" fillId="0" borderId="141" xfId="56" applyNumberFormat="1" applyFont="1" applyBorder="1" applyProtection="1">
      <alignment/>
      <protection hidden="1"/>
    </xf>
    <xf numFmtId="3" fontId="8" fillId="0" borderId="135" xfId="56" applyNumberFormat="1" applyFont="1" applyBorder="1" applyProtection="1">
      <alignment/>
      <protection hidden="1"/>
    </xf>
    <xf numFmtId="3" fontId="5" fillId="0" borderId="87" xfId="56" applyNumberFormat="1" applyFont="1" applyBorder="1" applyProtection="1">
      <alignment/>
      <protection hidden="1"/>
    </xf>
    <xf numFmtId="3" fontId="5" fillId="0" borderId="16" xfId="56" applyNumberFormat="1" applyFont="1" applyFill="1" applyBorder="1" applyProtection="1">
      <alignment/>
      <protection hidden="1"/>
    </xf>
    <xf numFmtId="3" fontId="5" fillId="0" borderId="22" xfId="56" applyNumberFormat="1" applyFont="1" applyBorder="1" applyProtection="1">
      <alignment/>
      <protection hidden="1"/>
    </xf>
    <xf numFmtId="3" fontId="5" fillId="0" borderId="23" xfId="56" applyNumberFormat="1" applyFont="1" applyBorder="1" applyProtection="1">
      <alignment/>
      <protection hidden="1"/>
    </xf>
    <xf numFmtId="3" fontId="5" fillId="0" borderId="16" xfId="56" applyNumberFormat="1" applyFont="1" applyBorder="1" applyProtection="1">
      <alignment/>
      <protection hidden="1"/>
    </xf>
    <xf numFmtId="3" fontId="10" fillId="0" borderId="130" xfId="0" applyNumberFormat="1" applyFont="1" applyBorder="1" applyAlignment="1" applyProtection="1">
      <alignment horizontal="center"/>
      <protection hidden="1"/>
    </xf>
    <xf numFmtId="3" fontId="8" fillId="0" borderId="140" xfId="0" applyNumberFormat="1" applyFont="1" applyBorder="1" applyAlignment="1" applyProtection="1">
      <alignment/>
      <protection hidden="1"/>
    </xf>
    <xf numFmtId="3" fontId="8" fillId="0" borderId="141" xfId="0" applyNumberFormat="1" applyFont="1" applyBorder="1" applyAlignment="1" applyProtection="1">
      <alignment/>
      <protection hidden="1"/>
    </xf>
    <xf numFmtId="3" fontId="8" fillId="0" borderId="142" xfId="0" applyNumberFormat="1" applyFont="1" applyBorder="1" applyAlignment="1" applyProtection="1">
      <alignment/>
      <protection hidden="1"/>
    </xf>
    <xf numFmtId="3" fontId="8" fillId="34" borderId="142" xfId="0" applyNumberFormat="1" applyFont="1" applyFill="1" applyBorder="1" applyAlignment="1" applyProtection="1">
      <alignment/>
      <protection hidden="1"/>
    </xf>
    <xf numFmtId="3" fontId="8" fillId="34" borderId="143" xfId="0" applyNumberFormat="1" applyFont="1" applyFill="1" applyBorder="1" applyAlignment="1" applyProtection="1">
      <alignment/>
      <protection hidden="1"/>
    </xf>
    <xf numFmtId="3" fontId="8" fillId="0" borderId="144" xfId="0" applyNumberFormat="1" applyFont="1" applyBorder="1" applyAlignment="1" applyProtection="1">
      <alignment/>
      <protection hidden="1"/>
    </xf>
    <xf numFmtId="3" fontId="10" fillId="0" borderId="137" xfId="0" applyNumberFormat="1" applyFont="1" applyBorder="1" applyAlignment="1" applyProtection="1">
      <alignment horizontal="center"/>
      <protection hidden="1"/>
    </xf>
    <xf numFmtId="3" fontId="1" fillId="0" borderId="90" xfId="0" applyNumberFormat="1" applyFont="1" applyBorder="1" applyAlignment="1" applyProtection="1">
      <alignment/>
      <protection hidden="1"/>
    </xf>
    <xf numFmtId="3" fontId="1" fillId="0" borderId="27" xfId="0" applyNumberFormat="1" applyFont="1" applyFill="1" applyBorder="1" applyAlignment="1" applyProtection="1">
      <alignment/>
      <protection hidden="1"/>
    </xf>
    <xf numFmtId="3" fontId="1" fillId="0" borderId="26" xfId="0" applyNumberFormat="1" applyFont="1" applyBorder="1" applyAlignment="1" applyProtection="1">
      <alignment/>
      <protection hidden="1"/>
    </xf>
    <xf numFmtId="3" fontId="1" fillId="0" borderId="28" xfId="0" applyNumberFormat="1" applyFont="1" applyBorder="1" applyAlignment="1" applyProtection="1">
      <alignment/>
      <protection hidden="1"/>
    </xf>
    <xf numFmtId="3" fontId="1" fillId="0" borderId="123" xfId="0" applyNumberFormat="1" applyFont="1" applyBorder="1" applyAlignment="1" applyProtection="1">
      <alignment/>
      <protection hidden="1"/>
    </xf>
    <xf numFmtId="3" fontId="8" fillId="33" borderId="133" xfId="0" applyNumberFormat="1" applyFont="1" applyFill="1" applyBorder="1" applyAlignment="1" applyProtection="1">
      <alignment/>
      <protection locked="0"/>
    </xf>
    <xf numFmtId="3" fontId="8" fillId="0" borderId="10" xfId="0" applyNumberFormat="1" applyFont="1" applyFill="1" applyBorder="1" applyAlignment="1" applyProtection="1">
      <alignment/>
      <protection locked="0"/>
    </xf>
    <xf numFmtId="3" fontId="8" fillId="33" borderId="21" xfId="0" applyNumberFormat="1" applyFont="1" applyFill="1" applyBorder="1" applyAlignment="1" applyProtection="1">
      <alignment/>
      <protection locked="0"/>
    </xf>
    <xf numFmtId="3" fontId="8" fillId="33" borderId="13" xfId="0" applyNumberFormat="1" applyFont="1" applyFill="1" applyBorder="1" applyAlignment="1" applyProtection="1">
      <alignment/>
      <protection locked="0"/>
    </xf>
    <xf numFmtId="3" fontId="10" fillId="0" borderId="137" xfId="0" applyNumberFormat="1" applyFont="1" applyBorder="1" applyAlignment="1" applyProtection="1">
      <alignment horizontal="center"/>
      <protection hidden="1"/>
    </xf>
    <xf numFmtId="3" fontId="10" fillId="0" borderId="90" xfId="0" applyNumberFormat="1" applyFont="1" applyBorder="1" applyAlignment="1" applyProtection="1">
      <alignment/>
      <protection hidden="1"/>
    </xf>
    <xf numFmtId="3" fontId="10" fillId="0" borderId="27" xfId="0" applyNumberFormat="1" applyFont="1" applyBorder="1" applyAlignment="1" applyProtection="1">
      <alignment/>
      <protection hidden="1"/>
    </xf>
    <xf numFmtId="3" fontId="10" fillId="0" borderId="26" xfId="0" applyNumberFormat="1" applyFont="1" applyBorder="1" applyAlignment="1" applyProtection="1">
      <alignment/>
      <protection hidden="1"/>
    </xf>
    <xf numFmtId="3" fontId="10" fillId="0" borderId="28" xfId="0" applyNumberFormat="1" applyFont="1" applyBorder="1" applyAlignment="1" applyProtection="1">
      <alignment/>
      <protection hidden="1"/>
    </xf>
    <xf numFmtId="3" fontId="10" fillId="40" borderId="28" xfId="0" applyNumberFormat="1" applyFont="1" applyFill="1" applyBorder="1" applyAlignment="1" applyProtection="1">
      <alignment/>
      <protection hidden="1"/>
    </xf>
    <xf numFmtId="3" fontId="10" fillId="40" borderId="26" xfId="0" applyNumberFormat="1" applyFont="1" applyFill="1" applyBorder="1" applyAlignment="1" applyProtection="1">
      <alignment/>
      <protection hidden="1"/>
    </xf>
    <xf numFmtId="3" fontId="8" fillId="33" borderId="133" xfId="0" applyNumberFormat="1" applyFont="1" applyFill="1" applyBorder="1" applyAlignment="1" applyProtection="1">
      <alignment/>
      <protection locked="0"/>
    </xf>
    <xf numFmtId="3" fontId="8" fillId="0" borderId="21" xfId="0" applyNumberFormat="1" applyFont="1" applyBorder="1" applyAlignment="1" applyProtection="1">
      <alignment wrapText="1"/>
      <protection hidden="1"/>
    </xf>
    <xf numFmtId="3" fontId="10" fillId="0" borderId="68" xfId="0" applyNumberFormat="1" applyFont="1" applyBorder="1" applyAlignment="1" applyProtection="1">
      <alignment/>
      <protection hidden="1"/>
    </xf>
    <xf numFmtId="3" fontId="10" fillId="0" borderId="27" xfId="0" applyNumberFormat="1" applyFont="1" applyBorder="1" applyAlignment="1" applyProtection="1">
      <alignment/>
      <protection hidden="1"/>
    </xf>
    <xf numFmtId="0" fontId="12" fillId="36" borderId="46" xfId="0" applyFont="1" applyFill="1" applyBorder="1" applyAlignment="1" applyProtection="1">
      <alignment/>
      <protection locked="0"/>
    </xf>
    <xf numFmtId="0" fontId="12" fillId="36" borderId="56" xfId="0" applyFont="1" applyFill="1" applyBorder="1" applyAlignment="1" applyProtection="1">
      <alignment/>
      <protection locked="0"/>
    </xf>
    <xf numFmtId="0" fontId="12" fillId="36" borderId="46" xfId="0" applyFont="1" applyFill="1" applyBorder="1" applyAlignment="1" applyProtection="1">
      <alignment wrapText="1"/>
      <protection locked="0"/>
    </xf>
    <xf numFmtId="0" fontId="19" fillId="37" borderId="81" xfId="0" applyFont="1" applyFill="1" applyBorder="1" applyAlignment="1" applyProtection="1">
      <alignment/>
      <protection locked="0"/>
    </xf>
    <xf numFmtId="165" fontId="19" fillId="36" borderId="111" xfId="0" applyNumberFormat="1" applyFont="1" applyFill="1" applyBorder="1" applyAlignment="1" applyProtection="1">
      <alignment horizontal="right"/>
      <protection locked="0"/>
    </xf>
    <xf numFmtId="165" fontId="19" fillId="36" borderId="112" xfId="0" applyNumberFormat="1" applyFont="1" applyFill="1" applyBorder="1" applyAlignment="1" applyProtection="1">
      <alignment horizontal="right"/>
      <protection locked="0"/>
    </xf>
    <xf numFmtId="165" fontId="19" fillId="36" borderId="80" xfId="0" applyNumberFormat="1" applyFont="1" applyFill="1" applyBorder="1" applyAlignment="1" applyProtection="1">
      <alignment horizontal="right"/>
      <protection locked="0"/>
    </xf>
    <xf numFmtId="165" fontId="19" fillId="36" borderId="113" xfId="0" applyNumberFormat="1" applyFont="1" applyFill="1" applyBorder="1" applyAlignment="1" applyProtection="1">
      <alignment horizontal="right"/>
      <protection locked="0"/>
    </xf>
    <xf numFmtId="165" fontId="19" fillId="36" borderId="114" xfId="0" applyNumberFormat="1" applyFont="1" applyFill="1" applyBorder="1" applyAlignment="1" applyProtection="1">
      <alignment horizontal="right"/>
      <protection locked="0"/>
    </xf>
    <xf numFmtId="165" fontId="19" fillId="36" borderId="115" xfId="0" applyNumberFormat="1" applyFont="1" applyFill="1" applyBorder="1" applyAlignment="1" applyProtection="1">
      <alignment horizontal="right"/>
      <protection locked="0"/>
    </xf>
    <xf numFmtId="165" fontId="19" fillId="36" borderId="116" xfId="0" applyNumberFormat="1" applyFont="1" applyFill="1" applyBorder="1" applyAlignment="1" applyProtection="1">
      <alignment horizontal="right"/>
      <protection locked="0"/>
    </xf>
    <xf numFmtId="0" fontId="19" fillId="37" borderId="56" xfId="0" applyFont="1" applyFill="1" applyBorder="1" applyAlignment="1" applyProtection="1">
      <alignment horizontal="center"/>
      <protection locked="0"/>
    </xf>
    <xf numFmtId="0" fontId="19" fillId="36" borderId="50" xfId="0" applyFont="1" applyFill="1" applyBorder="1" applyAlignment="1" applyProtection="1">
      <alignment/>
      <protection locked="0"/>
    </xf>
    <xf numFmtId="165" fontId="12" fillId="0" borderId="64" xfId="0" applyNumberFormat="1" applyFont="1" applyFill="1" applyBorder="1" applyAlignment="1" applyProtection="1">
      <alignment horizontal="right"/>
      <protection locked="0"/>
    </xf>
    <xf numFmtId="165" fontId="12" fillId="0" borderId="65" xfId="0" applyNumberFormat="1" applyFont="1" applyFill="1" applyBorder="1" applyAlignment="1" applyProtection="1">
      <alignment horizontal="right"/>
      <protection locked="0"/>
    </xf>
    <xf numFmtId="165" fontId="12" fillId="0" borderId="117" xfId="0" applyNumberFormat="1" applyFont="1" applyFill="1" applyBorder="1" applyAlignment="1" applyProtection="1">
      <alignment horizontal="right"/>
      <protection locked="0"/>
    </xf>
    <xf numFmtId="165" fontId="12" fillId="0" borderId="118" xfId="0" applyNumberFormat="1" applyFont="1" applyFill="1" applyBorder="1" applyAlignment="1" applyProtection="1">
      <alignment horizontal="right"/>
      <protection locked="0"/>
    </xf>
    <xf numFmtId="165" fontId="12" fillId="36" borderId="119" xfId="0" applyNumberFormat="1" applyFont="1" applyFill="1" applyBorder="1" applyAlignment="1" applyProtection="1">
      <alignment horizontal="right"/>
      <protection locked="0"/>
    </xf>
    <xf numFmtId="165" fontId="12" fillId="36" borderId="117" xfId="0" applyNumberFormat="1" applyFont="1" applyFill="1" applyBorder="1" applyAlignment="1" applyProtection="1">
      <alignment horizontal="right"/>
      <protection locked="0"/>
    </xf>
    <xf numFmtId="165" fontId="12" fillId="36" borderId="118" xfId="0" applyNumberFormat="1" applyFont="1" applyFill="1" applyBorder="1" applyAlignment="1" applyProtection="1">
      <alignment horizontal="right"/>
      <protection locked="0"/>
    </xf>
    <xf numFmtId="165" fontId="5" fillId="36" borderId="117" xfId="0" applyNumberFormat="1" applyFont="1" applyFill="1" applyBorder="1" applyAlignment="1" applyProtection="1">
      <alignment horizontal="right"/>
      <protection locked="0"/>
    </xf>
    <xf numFmtId="165" fontId="5" fillId="36" borderId="118" xfId="0" applyNumberFormat="1" applyFont="1" applyFill="1" applyBorder="1" applyAlignment="1" applyProtection="1">
      <alignment horizontal="right"/>
      <protection locked="0"/>
    </xf>
    <xf numFmtId="0" fontId="12" fillId="36" borderId="48" xfId="0" applyFont="1" applyFill="1" applyBorder="1" applyAlignment="1" applyProtection="1">
      <alignment/>
      <protection locked="0"/>
    </xf>
    <xf numFmtId="0" fontId="12" fillId="36" borderId="48" xfId="0" applyFont="1" applyFill="1" applyBorder="1" applyAlignment="1" applyProtection="1">
      <alignment/>
      <protection locked="0"/>
    </xf>
    <xf numFmtId="165" fontId="12" fillId="36" borderId="145" xfId="0" applyNumberFormat="1" applyFont="1" applyFill="1" applyBorder="1" applyAlignment="1" applyProtection="1">
      <alignment horizontal="right"/>
      <protection locked="0"/>
    </xf>
    <xf numFmtId="165" fontId="12" fillId="36" borderId="146" xfId="0" applyNumberFormat="1" applyFont="1" applyFill="1" applyBorder="1" applyAlignment="1" applyProtection="1">
      <alignment horizontal="right"/>
      <protection locked="0"/>
    </xf>
    <xf numFmtId="165" fontId="12" fillId="36" borderId="147" xfId="0" applyNumberFormat="1" applyFont="1" applyFill="1" applyBorder="1" applyAlignment="1" applyProtection="1">
      <alignment horizontal="right"/>
      <protection locked="0"/>
    </xf>
    <xf numFmtId="165" fontId="12" fillId="36" borderId="148" xfId="0" applyNumberFormat="1" applyFont="1" applyFill="1" applyBorder="1" applyAlignment="1" applyProtection="1">
      <alignment horizontal="right"/>
      <protection locked="0"/>
    </xf>
    <xf numFmtId="165" fontId="12" fillId="36" borderId="149" xfId="0" applyNumberFormat="1" applyFont="1" applyFill="1" applyBorder="1" applyAlignment="1" applyProtection="1">
      <alignment horizontal="right"/>
      <protection locked="0"/>
    </xf>
    <xf numFmtId="165" fontId="12" fillId="36" borderId="150" xfId="0" applyNumberFormat="1" applyFont="1" applyFill="1" applyBorder="1" applyAlignment="1" applyProtection="1">
      <alignment horizontal="right"/>
      <protection locked="0"/>
    </xf>
    <xf numFmtId="165" fontId="12" fillId="36" borderId="151" xfId="0" applyNumberFormat="1" applyFont="1" applyFill="1" applyBorder="1" applyAlignment="1" applyProtection="1">
      <alignment horizontal="right"/>
      <protection locked="0"/>
    </xf>
    <xf numFmtId="0" fontId="12" fillId="36" borderId="49" xfId="0" applyFont="1" applyFill="1" applyBorder="1" applyAlignment="1" applyProtection="1">
      <alignment horizontal="center"/>
      <protection locked="0"/>
    </xf>
    <xf numFmtId="0" fontId="23" fillId="37" borderId="50" xfId="0" applyFont="1" applyFill="1" applyBorder="1" applyAlignment="1" applyProtection="1">
      <alignment horizontal="center"/>
      <protection locked="0"/>
    </xf>
    <xf numFmtId="4" fontId="41" fillId="37" borderId="49" xfId="0" applyNumberFormat="1" applyFont="1" applyFill="1" applyBorder="1" applyAlignment="1" applyProtection="1">
      <alignment horizontal="center"/>
      <protection locked="0"/>
    </xf>
    <xf numFmtId="0" fontId="14" fillId="36" borderId="0" xfId="0" applyFont="1" applyFill="1" applyBorder="1" applyAlignment="1" applyProtection="1">
      <alignment/>
      <protection locked="0"/>
    </xf>
    <xf numFmtId="0" fontId="13" fillId="36" borderId="0" xfId="0" applyFont="1" applyFill="1" applyBorder="1" applyAlignment="1" applyProtection="1">
      <alignment/>
      <protection locked="0"/>
    </xf>
    <xf numFmtId="3" fontId="13" fillId="36" borderId="0" xfId="0" applyNumberFormat="1" applyFont="1" applyFill="1" applyBorder="1" applyAlignment="1" applyProtection="1">
      <alignment/>
      <protection locked="0"/>
    </xf>
    <xf numFmtId="0" fontId="14" fillId="36" borderId="0" xfId="0" applyFont="1" applyFill="1" applyBorder="1" applyAlignment="1" applyProtection="1">
      <alignment/>
      <protection locked="0"/>
    </xf>
    <xf numFmtId="165" fontId="14" fillId="36" borderId="0" xfId="0" applyNumberFormat="1" applyFont="1" applyFill="1" applyBorder="1" applyAlignment="1" applyProtection="1">
      <alignment/>
      <protection locked="0"/>
    </xf>
    <xf numFmtId="0" fontId="15" fillId="36" borderId="0" xfId="0" applyFont="1" applyFill="1" applyBorder="1" applyAlignment="1" applyProtection="1">
      <alignment/>
      <protection locked="0"/>
    </xf>
    <xf numFmtId="3" fontId="14" fillId="36" borderId="0" xfId="0" applyNumberFormat="1" applyFont="1" applyFill="1" applyBorder="1" applyAlignment="1" applyProtection="1">
      <alignment/>
      <protection locked="0"/>
    </xf>
    <xf numFmtId="0" fontId="12" fillId="36" borderId="0" xfId="0" applyFont="1" applyFill="1" applyBorder="1" applyAlignment="1" applyProtection="1">
      <alignment/>
      <protection locked="0"/>
    </xf>
    <xf numFmtId="0" fontId="20" fillId="36" borderId="0" xfId="0" applyFont="1" applyFill="1" applyBorder="1" applyAlignment="1" applyProtection="1">
      <alignment/>
      <protection locked="0"/>
    </xf>
    <xf numFmtId="165" fontId="12" fillId="36" borderId="0" xfId="0" applyNumberFormat="1" applyFont="1" applyFill="1" applyBorder="1" applyAlignment="1" applyProtection="1">
      <alignment/>
      <protection locked="0"/>
    </xf>
    <xf numFmtId="165" fontId="15" fillId="36" borderId="0" xfId="0" applyNumberFormat="1" applyFont="1" applyFill="1" applyBorder="1" applyAlignment="1" applyProtection="1">
      <alignment/>
      <protection locked="0"/>
    </xf>
    <xf numFmtId="3" fontId="12" fillId="36" borderId="0" xfId="0" applyNumberFormat="1" applyFont="1" applyFill="1" applyBorder="1" applyAlignment="1" applyProtection="1">
      <alignment/>
      <protection locked="0"/>
    </xf>
    <xf numFmtId="0" fontId="20" fillId="36" borderId="0" xfId="0" applyFont="1" applyFill="1" applyBorder="1" applyAlignment="1" applyProtection="1">
      <alignment/>
      <protection locked="0"/>
    </xf>
    <xf numFmtId="0" fontId="12" fillId="36" borderId="0" xfId="0" applyFont="1" applyFill="1" applyBorder="1" applyAlignment="1" applyProtection="1">
      <alignment/>
      <protection locked="0"/>
    </xf>
    <xf numFmtId="2" fontId="12" fillId="36" borderId="0" xfId="0" applyNumberFormat="1" applyFont="1" applyFill="1" applyBorder="1" applyAlignment="1" applyProtection="1">
      <alignment/>
      <protection locked="0"/>
    </xf>
    <xf numFmtId="0" fontId="12" fillId="37" borderId="0" xfId="0" applyFont="1" applyFill="1" applyBorder="1" applyAlignment="1" applyProtection="1">
      <alignment/>
      <protection locked="0"/>
    </xf>
    <xf numFmtId="3" fontId="12" fillId="37" borderId="0" xfId="0" applyNumberFormat="1" applyFont="1" applyFill="1" applyBorder="1" applyAlignment="1" applyProtection="1">
      <alignment/>
      <protection locked="0"/>
    </xf>
    <xf numFmtId="0" fontId="21" fillId="36" borderId="0" xfId="0" applyFont="1" applyFill="1" applyBorder="1" applyAlignment="1" applyProtection="1">
      <alignment/>
      <protection locked="0"/>
    </xf>
    <xf numFmtId="165" fontId="17" fillId="35" borderId="152" xfId="0" applyNumberFormat="1" applyFont="1" applyFill="1" applyBorder="1" applyAlignment="1" applyProtection="1">
      <alignment horizontal="right"/>
      <protection locked="0"/>
    </xf>
    <xf numFmtId="165" fontId="17" fillId="35" borderId="152" xfId="0" applyNumberFormat="1" applyFont="1" applyFill="1" applyBorder="1" applyAlignment="1" applyProtection="1">
      <alignment horizontal="right"/>
      <protection locked="0"/>
    </xf>
    <xf numFmtId="165" fontId="17" fillId="35" borderId="34" xfId="0" applyNumberFormat="1" applyFont="1" applyFill="1" applyBorder="1" applyAlignment="1" applyProtection="1">
      <alignment horizontal="right"/>
      <protection locked="0"/>
    </xf>
    <xf numFmtId="16" fontId="12" fillId="36" borderId="46" xfId="0" applyNumberFormat="1" applyFont="1" applyFill="1" applyBorder="1" applyAlignment="1" applyProtection="1">
      <alignment/>
      <protection locked="0"/>
    </xf>
    <xf numFmtId="0" fontId="12" fillId="36" borderId="0" xfId="0" applyFont="1" applyFill="1" applyBorder="1" applyAlignment="1" applyProtection="1">
      <alignment/>
      <protection locked="0"/>
    </xf>
    <xf numFmtId="165" fontId="18" fillId="0" borderId="46" xfId="0" applyNumberFormat="1" applyFont="1" applyFill="1" applyBorder="1" applyAlignment="1" applyProtection="1">
      <alignment horizontal="right"/>
      <protection locked="0"/>
    </xf>
    <xf numFmtId="165" fontId="18" fillId="0" borderId="69" xfId="0" applyNumberFormat="1" applyFont="1" applyFill="1" applyBorder="1" applyAlignment="1" applyProtection="1">
      <alignment horizontal="right"/>
      <protection locked="0"/>
    </xf>
    <xf numFmtId="165" fontId="18" fillId="0" borderId="77" xfId="0" applyNumberFormat="1" applyFont="1" applyFill="1" applyBorder="1" applyAlignment="1" applyProtection="1">
      <alignment horizontal="right"/>
      <protection locked="0"/>
    </xf>
    <xf numFmtId="165" fontId="18" fillId="0" borderId="78" xfId="0" applyNumberFormat="1" applyFont="1" applyFill="1" applyBorder="1" applyAlignment="1" applyProtection="1">
      <alignment horizontal="right"/>
      <protection locked="0"/>
    </xf>
    <xf numFmtId="0" fontId="18" fillId="0" borderId="0" xfId="0" applyFont="1" applyFill="1" applyBorder="1" applyAlignment="1" applyProtection="1">
      <alignment/>
      <protection locked="0"/>
    </xf>
    <xf numFmtId="165" fontId="19" fillId="0" borderId="78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Border="1" applyAlignment="1" applyProtection="1">
      <alignment/>
      <protection locked="0"/>
    </xf>
    <xf numFmtId="165" fontId="12" fillId="0" borderId="78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/>
      <protection locked="0"/>
    </xf>
    <xf numFmtId="3" fontId="4" fillId="0" borderId="78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3" fontId="5" fillId="0" borderId="78" xfId="0" applyNumberFormat="1" applyFont="1" applyFill="1" applyBorder="1" applyAlignment="1" applyProtection="1">
      <alignment horizontal="right"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165" fontId="5" fillId="0" borderId="78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36" borderId="0" xfId="0" applyFont="1" applyFill="1" applyBorder="1" applyAlignment="1" applyProtection="1">
      <alignment/>
      <protection locked="0"/>
    </xf>
    <xf numFmtId="165" fontId="4" fillId="0" borderId="78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3" fontId="12" fillId="36" borderId="78" xfId="0" applyNumberFormat="1" applyFont="1" applyFill="1" applyBorder="1" applyAlignment="1" applyProtection="1">
      <alignment horizontal="right"/>
      <protection locked="0"/>
    </xf>
    <xf numFmtId="3" fontId="12" fillId="36" borderId="0" xfId="0" applyNumberFormat="1" applyFont="1" applyFill="1" applyBorder="1" applyAlignment="1" applyProtection="1">
      <alignment/>
      <protection locked="0"/>
    </xf>
    <xf numFmtId="165" fontId="19" fillId="36" borderId="78" xfId="0" applyNumberFormat="1" applyFont="1" applyFill="1" applyBorder="1" applyAlignment="1" applyProtection="1">
      <alignment horizontal="right"/>
      <protection locked="0"/>
    </xf>
    <xf numFmtId="3" fontId="12" fillId="36" borderId="78" xfId="0" applyNumberFormat="1" applyFont="1" applyFill="1" applyBorder="1" applyAlignment="1" applyProtection="1">
      <alignment horizontal="right"/>
      <protection locked="0"/>
    </xf>
    <xf numFmtId="3" fontId="12" fillId="0" borderId="0" xfId="0" applyNumberFormat="1" applyFont="1" applyFill="1" applyBorder="1" applyAlignment="1" applyProtection="1">
      <alignment/>
      <protection locked="0"/>
    </xf>
    <xf numFmtId="3" fontId="19" fillId="36" borderId="66" xfId="0" applyNumberFormat="1" applyFont="1" applyFill="1" applyBorder="1" applyAlignment="1" applyProtection="1">
      <alignment horizontal="right"/>
      <protection locked="0"/>
    </xf>
    <xf numFmtId="3" fontId="12" fillId="36" borderId="46" xfId="0" applyNumberFormat="1" applyFont="1" applyFill="1" applyBorder="1" applyAlignment="1" applyProtection="1">
      <alignment/>
      <protection locked="0"/>
    </xf>
    <xf numFmtId="3" fontId="19" fillId="36" borderId="66" xfId="0" applyNumberFormat="1" applyFont="1" applyFill="1" applyBorder="1" applyAlignment="1" applyProtection="1">
      <alignment horizontal="right"/>
      <protection locked="0"/>
    </xf>
    <xf numFmtId="3" fontId="23" fillId="36" borderId="56" xfId="0" applyNumberFormat="1" applyFont="1" applyFill="1" applyBorder="1" applyAlignment="1" applyProtection="1">
      <alignment horizontal="center"/>
      <protection locked="0"/>
    </xf>
    <xf numFmtId="3" fontId="19" fillId="36" borderId="46" xfId="0" applyNumberFormat="1" applyFont="1" applyFill="1" applyBorder="1" applyAlignment="1" applyProtection="1">
      <alignment/>
      <protection locked="0"/>
    </xf>
    <xf numFmtId="3" fontId="19" fillId="36" borderId="64" xfId="0" applyNumberFormat="1" applyFont="1" applyFill="1" applyBorder="1" applyAlignment="1" applyProtection="1">
      <alignment horizontal="right"/>
      <protection locked="0"/>
    </xf>
    <xf numFmtId="3" fontId="19" fillId="36" borderId="65" xfId="0" applyNumberFormat="1" applyFont="1" applyFill="1" applyBorder="1" applyAlignment="1" applyProtection="1">
      <alignment horizontal="right"/>
      <protection locked="0"/>
    </xf>
    <xf numFmtId="3" fontId="19" fillId="36" borderId="77" xfId="0" applyNumberFormat="1" applyFont="1" applyFill="1" applyBorder="1" applyAlignment="1" applyProtection="1">
      <alignment horizontal="right"/>
      <protection locked="0"/>
    </xf>
    <xf numFmtId="3" fontId="19" fillId="36" borderId="69" xfId="0" applyNumberFormat="1" applyFont="1" applyFill="1" applyBorder="1" applyAlignment="1" applyProtection="1">
      <alignment horizontal="right"/>
      <protection locked="0"/>
    </xf>
    <xf numFmtId="3" fontId="19" fillId="36" borderId="46" xfId="0" applyNumberFormat="1" applyFont="1" applyFill="1" applyBorder="1" applyAlignment="1" applyProtection="1">
      <alignment horizontal="right"/>
      <protection locked="0"/>
    </xf>
    <xf numFmtId="3" fontId="19" fillId="36" borderId="78" xfId="0" applyNumberFormat="1" applyFont="1" applyFill="1" applyBorder="1" applyAlignment="1" applyProtection="1">
      <alignment horizontal="right"/>
      <protection locked="0"/>
    </xf>
    <xf numFmtId="3" fontId="19" fillId="36" borderId="0" xfId="0" applyNumberFormat="1" applyFont="1" applyFill="1" applyBorder="1" applyAlignment="1" applyProtection="1">
      <alignment/>
      <protection locked="0"/>
    </xf>
    <xf numFmtId="3" fontId="12" fillId="36" borderId="46" xfId="0" applyNumberFormat="1" applyFont="1" applyFill="1" applyBorder="1" applyAlignment="1" applyProtection="1">
      <alignment/>
      <protection locked="0"/>
    </xf>
    <xf numFmtId="3" fontId="12" fillId="0" borderId="48" xfId="0" applyNumberFormat="1" applyFont="1" applyFill="1" applyBorder="1" applyAlignment="1" applyProtection="1">
      <alignment/>
      <protection locked="0"/>
    </xf>
    <xf numFmtId="3" fontId="21" fillId="36" borderId="0" xfId="0" applyNumberFormat="1" applyFont="1" applyFill="1" applyBorder="1" applyAlignment="1" applyProtection="1">
      <alignment/>
      <protection locked="0"/>
    </xf>
    <xf numFmtId="165" fontId="17" fillId="35" borderId="24" xfId="0" applyNumberFormat="1" applyFont="1" applyFill="1" applyBorder="1" applyAlignment="1" applyProtection="1">
      <alignment horizontal="right"/>
      <protection locked="0"/>
    </xf>
    <xf numFmtId="165" fontId="18" fillId="36" borderId="46" xfId="0" applyNumberFormat="1" applyFont="1" applyFill="1" applyBorder="1" applyAlignment="1" applyProtection="1">
      <alignment horizontal="right"/>
      <protection locked="0"/>
    </xf>
    <xf numFmtId="165" fontId="18" fillId="36" borderId="78" xfId="0" applyNumberFormat="1" applyFont="1" applyFill="1" applyBorder="1" applyAlignment="1" applyProtection="1">
      <alignment horizontal="right"/>
      <protection locked="0"/>
    </xf>
    <xf numFmtId="165" fontId="12" fillId="36" borderId="77" xfId="0" applyNumberFormat="1" applyFont="1" applyFill="1" applyBorder="1" applyAlignment="1" applyProtection="1">
      <alignment horizontal="right"/>
      <protection locked="0"/>
    </xf>
    <xf numFmtId="165" fontId="12" fillId="36" borderId="46" xfId="0" applyNumberFormat="1" applyFont="1" applyFill="1" applyBorder="1" applyAlignment="1" applyProtection="1">
      <alignment horizontal="right"/>
      <protection locked="0"/>
    </xf>
    <xf numFmtId="165" fontId="12" fillId="36" borderId="78" xfId="0" applyNumberFormat="1" applyFont="1" applyFill="1" applyBorder="1" applyAlignment="1" applyProtection="1">
      <alignment horizontal="right"/>
      <protection locked="0"/>
    </xf>
    <xf numFmtId="0" fontId="17" fillId="34" borderId="17" xfId="0" applyFont="1" applyFill="1" applyBorder="1" applyAlignment="1" applyProtection="1">
      <alignment horizontal="center"/>
      <protection locked="0"/>
    </xf>
    <xf numFmtId="3" fontId="15" fillId="34" borderId="43" xfId="0" applyNumberFormat="1" applyFont="1" applyFill="1" applyBorder="1" applyAlignment="1" applyProtection="1">
      <alignment/>
      <protection locked="0"/>
    </xf>
    <xf numFmtId="0" fontId="43" fillId="34" borderId="0" xfId="0" applyFont="1" applyFill="1" applyBorder="1" applyAlignment="1" applyProtection="1">
      <alignment/>
      <protection locked="0"/>
    </xf>
    <xf numFmtId="3" fontId="43" fillId="34" borderId="36" xfId="0" applyNumberFormat="1" applyFont="1" applyFill="1" applyBorder="1" applyAlignment="1" applyProtection="1">
      <alignment/>
      <protection locked="0"/>
    </xf>
    <xf numFmtId="165" fontId="18" fillId="0" borderId="69" xfId="0" applyNumberFormat="1" applyFont="1" applyFill="1" applyBorder="1" applyAlignment="1" applyProtection="1">
      <alignment horizontal="right"/>
      <protection locked="0"/>
    </xf>
    <xf numFmtId="3" fontId="18" fillId="36" borderId="69" xfId="0" applyNumberFormat="1" applyFont="1" applyFill="1" applyBorder="1" applyAlignment="1" applyProtection="1">
      <alignment horizontal="right"/>
      <protection locked="0"/>
    </xf>
    <xf numFmtId="3" fontId="18" fillId="36" borderId="46" xfId="0" applyNumberFormat="1" applyFont="1" applyFill="1" applyBorder="1" applyAlignment="1" applyProtection="1">
      <alignment horizontal="right"/>
      <protection locked="0"/>
    </xf>
    <xf numFmtId="165" fontId="18" fillId="36" borderId="69" xfId="0" applyNumberFormat="1" applyFont="1" applyFill="1" applyBorder="1" applyAlignment="1" applyProtection="1">
      <alignment horizontal="right"/>
      <protection locked="0"/>
    </xf>
    <xf numFmtId="165" fontId="18" fillId="36" borderId="77" xfId="0" applyNumberFormat="1" applyFont="1" applyFill="1" applyBorder="1" applyAlignment="1" applyProtection="1">
      <alignment horizontal="right"/>
      <protection locked="0"/>
    </xf>
    <xf numFmtId="0" fontId="18" fillId="36" borderId="0" xfId="0" applyFont="1" applyFill="1" applyBorder="1" applyAlignment="1" applyProtection="1">
      <alignment/>
      <protection locked="0"/>
    </xf>
    <xf numFmtId="0" fontId="44" fillId="0" borderId="56" xfId="0" applyFont="1" applyFill="1" applyBorder="1" applyAlignment="1" applyProtection="1">
      <alignment horizontal="center"/>
      <protection locked="0"/>
    </xf>
    <xf numFmtId="0" fontId="44" fillId="0" borderId="79" xfId="0" applyFont="1" applyFill="1" applyBorder="1" applyAlignment="1" applyProtection="1">
      <alignment horizontal="left" wrapText="1"/>
      <protection locked="0"/>
    </xf>
    <xf numFmtId="165" fontId="44" fillId="0" borderId="106" xfId="0" applyNumberFormat="1" applyFont="1" applyFill="1" applyBorder="1" applyAlignment="1" applyProtection="1">
      <alignment horizontal="right"/>
      <protection locked="0"/>
    </xf>
    <xf numFmtId="165" fontId="44" fillId="0" borderId="107" xfId="0" applyNumberFormat="1" applyFont="1" applyFill="1" applyBorder="1" applyAlignment="1" applyProtection="1">
      <alignment horizontal="right"/>
      <protection locked="0"/>
    </xf>
    <xf numFmtId="165" fontId="44" fillId="0" borderId="97" xfId="0" applyNumberFormat="1" applyFont="1" applyFill="1" applyBorder="1" applyAlignment="1" applyProtection="1">
      <alignment horizontal="right"/>
      <protection locked="0"/>
    </xf>
    <xf numFmtId="165" fontId="44" fillId="0" borderId="15" xfId="0" applyNumberFormat="1" applyFont="1" applyFill="1" applyBorder="1" applyAlignment="1" applyProtection="1">
      <alignment horizontal="right"/>
      <protection locked="0"/>
    </xf>
    <xf numFmtId="165" fontId="44" fillId="0" borderId="60" xfId="0" applyNumberFormat="1" applyFont="1" applyFill="1" applyBorder="1" applyAlignment="1" applyProtection="1">
      <alignment horizontal="right"/>
      <protection locked="0"/>
    </xf>
    <xf numFmtId="165" fontId="44" fillId="0" borderId="61" xfId="0" applyNumberFormat="1" applyFont="1" applyFill="1" applyBorder="1" applyAlignment="1" applyProtection="1">
      <alignment horizontal="right"/>
      <protection locked="0"/>
    </xf>
    <xf numFmtId="165" fontId="44" fillId="0" borderId="62" xfId="0" applyNumberFormat="1" applyFont="1" applyFill="1" applyBorder="1" applyAlignment="1" applyProtection="1">
      <alignment horizontal="right"/>
      <protection locked="0"/>
    </xf>
    <xf numFmtId="165" fontId="44" fillId="0" borderId="79" xfId="0" applyNumberFormat="1" applyFont="1" applyFill="1" applyBorder="1" applyAlignment="1" applyProtection="1">
      <alignment horizontal="right"/>
      <protection locked="0"/>
    </xf>
    <xf numFmtId="165" fontId="44" fillId="0" borderId="16" xfId="0" applyNumberFormat="1" applyFont="1" applyFill="1" applyBorder="1" applyAlignment="1" applyProtection="1">
      <alignment horizontal="right"/>
      <protection locked="0"/>
    </xf>
    <xf numFmtId="165" fontId="44" fillId="0" borderId="32" xfId="0" applyNumberFormat="1" applyFont="1" applyFill="1" applyBorder="1" applyAlignment="1" applyProtection="1">
      <alignment horizontal="right"/>
      <protection locked="0"/>
    </xf>
    <xf numFmtId="165" fontId="44" fillId="0" borderId="153" xfId="0" applyNumberFormat="1" applyFont="1" applyFill="1" applyBorder="1" applyAlignment="1" applyProtection="1">
      <alignment horizontal="right"/>
      <protection locked="0"/>
    </xf>
    <xf numFmtId="0" fontId="44" fillId="0" borderId="0" xfId="0" applyFont="1" applyFill="1" applyBorder="1" applyAlignment="1" applyProtection="1">
      <alignment/>
      <protection locked="0"/>
    </xf>
    <xf numFmtId="0" fontId="44" fillId="36" borderId="56" xfId="0" applyFont="1" applyFill="1" applyBorder="1" applyAlignment="1" applyProtection="1">
      <alignment horizontal="center"/>
      <protection locked="0"/>
    </xf>
    <xf numFmtId="0" fontId="44" fillId="36" borderId="46" xfId="0" applyFont="1" applyFill="1" applyBorder="1" applyAlignment="1" applyProtection="1">
      <alignment/>
      <protection locked="0"/>
    </xf>
    <xf numFmtId="165" fontId="44" fillId="36" borderId="64" xfId="0" applyNumberFormat="1" applyFont="1" applyFill="1" applyBorder="1" applyAlignment="1" applyProtection="1">
      <alignment horizontal="right"/>
      <protection locked="0"/>
    </xf>
    <xf numFmtId="165" fontId="44" fillId="36" borderId="65" xfId="0" applyNumberFormat="1" applyFont="1" applyFill="1" applyBorder="1" applyAlignment="1" applyProtection="1">
      <alignment horizontal="right"/>
      <protection locked="0"/>
    </xf>
    <xf numFmtId="165" fontId="44" fillId="36" borderId="66" xfId="0" applyNumberFormat="1" applyFont="1" applyFill="1" applyBorder="1" applyAlignment="1" applyProtection="1">
      <alignment horizontal="right"/>
      <protection locked="0"/>
    </xf>
    <xf numFmtId="165" fontId="44" fillId="36" borderId="69" xfId="0" applyNumberFormat="1" applyFont="1" applyFill="1" applyBorder="1" applyAlignment="1" applyProtection="1">
      <alignment horizontal="right"/>
      <protection locked="0"/>
    </xf>
    <xf numFmtId="165" fontId="44" fillId="36" borderId="46" xfId="0" applyNumberFormat="1" applyFont="1" applyFill="1" applyBorder="1" applyAlignment="1" applyProtection="1">
      <alignment horizontal="right"/>
      <protection locked="0"/>
    </xf>
    <xf numFmtId="165" fontId="44" fillId="36" borderId="77" xfId="0" applyNumberFormat="1" applyFont="1" applyFill="1" applyBorder="1" applyAlignment="1" applyProtection="1">
      <alignment horizontal="right"/>
      <protection locked="0"/>
    </xf>
    <xf numFmtId="165" fontId="44" fillId="36" borderId="78" xfId="0" applyNumberFormat="1" applyFont="1" applyFill="1" applyBorder="1" applyAlignment="1" applyProtection="1">
      <alignment horizontal="right"/>
      <protection locked="0"/>
    </xf>
    <xf numFmtId="0" fontId="44" fillId="36" borderId="0" xfId="0" applyFont="1" applyFill="1" applyBorder="1" applyAlignment="1" applyProtection="1">
      <alignment/>
      <protection locked="0"/>
    </xf>
    <xf numFmtId="0" fontId="21" fillId="36" borderId="0" xfId="0" applyFont="1" applyFill="1" applyBorder="1" applyAlignment="1" applyProtection="1">
      <alignment/>
      <protection locked="0"/>
    </xf>
    <xf numFmtId="0" fontId="15" fillId="35" borderId="45" xfId="0" applyFont="1" applyFill="1" applyBorder="1" applyAlignment="1" applyProtection="1">
      <alignment/>
      <protection locked="0"/>
    </xf>
    <xf numFmtId="165" fontId="1" fillId="35" borderId="62" xfId="0" applyNumberFormat="1" applyFont="1" applyFill="1" applyBorder="1" applyAlignment="1" applyProtection="1">
      <alignment horizontal="right"/>
      <protection locked="0"/>
    </xf>
    <xf numFmtId="3" fontId="12" fillId="0" borderId="0" xfId="0" applyNumberFormat="1" applyFont="1" applyFill="1" applyBorder="1" applyAlignment="1" applyProtection="1">
      <alignment/>
      <protection locked="0"/>
    </xf>
    <xf numFmtId="3" fontId="19" fillId="36" borderId="64" xfId="0" applyNumberFormat="1" applyFont="1" applyFill="1" applyBorder="1" applyAlignment="1" applyProtection="1">
      <alignment horizontal="right"/>
      <protection locked="0"/>
    </xf>
    <xf numFmtId="3" fontId="19" fillId="36" borderId="65" xfId="0" applyNumberFormat="1" applyFont="1" applyFill="1" applyBorder="1" applyAlignment="1" applyProtection="1">
      <alignment horizontal="right"/>
      <protection locked="0"/>
    </xf>
    <xf numFmtId="3" fontId="19" fillId="36" borderId="69" xfId="0" applyNumberFormat="1" applyFont="1" applyFill="1" applyBorder="1" applyAlignment="1" applyProtection="1">
      <alignment horizontal="right"/>
      <protection locked="0"/>
    </xf>
    <xf numFmtId="3" fontId="19" fillId="36" borderId="46" xfId="0" applyNumberFormat="1" applyFont="1" applyFill="1" applyBorder="1" applyAlignment="1" applyProtection="1">
      <alignment horizontal="right"/>
      <protection locked="0"/>
    </xf>
    <xf numFmtId="3" fontId="19" fillId="36" borderId="77" xfId="0" applyNumberFormat="1" applyFont="1" applyFill="1" applyBorder="1" applyAlignment="1" applyProtection="1">
      <alignment horizontal="right"/>
      <protection locked="0"/>
    </xf>
    <xf numFmtId="3" fontId="19" fillId="36" borderId="78" xfId="0" applyNumberFormat="1" applyFont="1" applyFill="1" applyBorder="1" applyAlignment="1" applyProtection="1">
      <alignment horizontal="right"/>
      <protection locked="0"/>
    </xf>
    <xf numFmtId="3" fontId="19" fillId="36" borderId="0" xfId="0" applyNumberFormat="1" applyFont="1" applyFill="1" applyBorder="1" applyAlignment="1" applyProtection="1">
      <alignment/>
      <protection locked="0"/>
    </xf>
    <xf numFmtId="4" fontId="45" fillId="37" borderId="56" xfId="0" applyNumberFormat="1" applyFont="1" applyFill="1" applyBorder="1" applyAlignment="1" applyProtection="1">
      <alignment horizontal="center"/>
      <protection locked="0"/>
    </xf>
    <xf numFmtId="4" fontId="43" fillId="37" borderId="45" xfId="0" applyNumberFormat="1" applyFont="1" applyFill="1" applyBorder="1" applyAlignment="1" applyProtection="1">
      <alignment/>
      <protection locked="0"/>
    </xf>
    <xf numFmtId="175" fontId="43" fillId="37" borderId="60" xfId="0" applyNumberFormat="1" applyFont="1" applyFill="1" applyBorder="1" applyAlignment="1" applyProtection="1">
      <alignment horizontal="right"/>
      <protection locked="0"/>
    </xf>
    <xf numFmtId="175" fontId="43" fillId="37" borderId="61" xfId="0" applyNumberFormat="1" applyFont="1" applyFill="1" applyBorder="1" applyAlignment="1" applyProtection="1">
      <alignment horizontal="right"/>
      <protection locked="0"/>
    </xf>
    <xf numFmtId="175" fontId="46" fillId="37" borderId="62" xfId="0" applyNumberFormat="1" applyFont="1" applyFill="1" applyBorder="1" applyAlignment="1" applyProtection="1">
      <alignment horizontal="right"/>
      <protection locked="0"/>
    </xf>
    <xf numFmtId="175" fontId="43" fillId="37" borderId="45" xfId="0" applyNumberFormat="1" applyFont="1" applyFill="1" applyBorder="1" applyAlignment="1" applyProtection="1">
      <alignment horizontal="right"/>
      <protection locked="0"/>
    </xf>
    <xf numFmtId="175" fontId="43" fillId="37" borderId="62" xfId="0" applyNumberFormat="1" applyFont="1" applyFill="1" applyBorder="1" applyAlignment="1" applyProtection="1">
      <alignment horizontal="right"/>
      <protection locked="0"/>
    </xf>
    <xf numFmtId="175" fontId="43" fillId="37" borderId="24" xfId="0" applyNumberFormat="1" applyFont="1" applyFill="1" applyBorder="1" applyAlignment="1" applyProtection="1">
      <alignment horizontal="right"/>
      <protection locked="0"/>
    </xf>
    <xf numFmtId="175" fontId="43" fillId="37" borderId="152" xfId="0" applyNumberFormat="1" applyFont="1" applyFill="1" applyBorder="1" applyAlignment="1" applyProtection="1">
      <alignment horizontal="right"/>
      <protection locked="0"/>
    </xf>
    <xf numFmtId="175" fontId="43" fillId="37" borderId="76" xfId="0" applyNumberFormat="1" applyFont="1" applyFill="1" applyBorder="1" applyAlignment="1" applyProtection="1">
      <alignment horizontal="right"/>
      <protection locked="0"/>
    </xf>
    <xf numFmtId="4" fontId="45" fillId="37" borderId="0" xfId="0" applyNumberFormat="1" applyFont="1" applyFill="1" applyBorder="1" applyAlignment="1" applyProtection="1">
      <alignment/>
      <protection locked="0"/>
    </xf>
    <xf numFmtId="165" fontId="47" fillId="0" borderId="97" xfId="0" applyNumberFormat="1" applyFont="1" applyFill="1" applyBorder="1" applyAlignment="1" applyProtection="1">
      <alignment horizontal="right"/>
      <protection locked="0"/>
    </xf>
    <xf numFmtId="165" fontId="47" fillId="36" borderId="66" xfId="0" applyNumberFormat="1" applyFont="1" applyFill="1" applyBorder="1" applyAlignment="1" applyProtection="1">
      <alignment horizontal="right"/>
      <protection locked="0"/>
    </xf>
    <xf numFmtId="4" fontId="44" fillId="37" borderId="49" xfId="0" applyNumberFormat="1" applyFont="1" applyFill="1" applyBorder="1" applyAlignment="1" applyProtection="1">
      <alignment horizontal="center"/>
      <protection locked="0"/>
    </xf>
    <xf numFmtId="4" fontId="43" fillId="37" borderId="153" xfId="0" applyNumberFormat="1" applyFont="1" applyFill="1" applyBorder="1" applyAlignment="1" applyProtection="1">
      <alignment/>
      <protection locked="0"/>
    </xf>
    <xf numFmtId="4" fontId="42" fillId="37" borderId="154" xfId="0" applyNumberFormat="1" applyFont="1" applyFill="1" applyBorder="1" applyAlignment="1" applyProtection="1">
      <alignment horizontal="right"/>
      <protection locked="0"/>
    </xf>
    <xf numFmtId="4" fontId="42" fillId="37" borderId="42" xfId="0" applyNumberFormat="1" applyFont="1" applyFill="1" applyBorder="1" applyAlignment="1" applyProtection="1">
      <alignment horizontal="right"/>
      <protection locked="0"/>
    </xf>
    <xf numFmtId="4" fontId="42" fillId="37" borderId="122" xfId="0" applyNumberFormat="1" applyFont="1" applyFill="1" applyBorder="1" applyAlignment="1" applyProtection="1">
      <alignment horizontal="right"/>
      <protection locked="0"/>
    </xf>
    <xf numFmtId="4" fontId="42" fillId="37" borderId="11" xfId="0" applyNumberFormat="1" applyFont="1" applyFill="1" applyBorder="1" applyAlignment="1" applyProtection="1">
      <alignment horizontal="right"/>
      <protection locked="0"/>
    </xf>
    <xf numFmtId="4" fontId="42" fillId="37" borderId="153" xfId="0" applyNumberFormat="1" applyFont="1" applyFill="1" applyBorder="1" applyAlignment="1" applyProtection="1">
      <alignment horizontal="right"/>
      <protection locked="0"/>
    </xf>
    <xf numFmtId="4" fontId="42" fillId="37" borderId="12" xfId="0" applyNumberFormat="1" applyFont="1" applyFill="1" applyBorder="1" applyAlignment="1" applyProtection="1">
      <alignment horizontal="right"/>
      <protection locked="0"/>
    </xf>
    <xf numFmtId="4" fontId="42" fillId="37" borderId="37" xfId="0" applyNumberFormat="1" applyFont="1" applyFill="1" applyBorder="1" applyAlignment="1" applyProtection="1">
      <alignment horizontal="right"/>
      <protection locked="0"/>
    </xf>
    <xf numFmtId="4" fontId="44" fillId="37" borderId="0" xfId="0" applyNumberFormat="1" applyFont="1" applyFill="1" applyBorder="1" applyAlignment="1" applyProtection="1">
      <alignment/>
      <protection locked="0"/>
    </xf>
    <xf numFmtId="4" fontId="44" fillId="37" borderId="56" xfId="0" applyNumberFormat="1" applyFont="1" applyFill="1" applyBorder="1" applyAlignment="1" applyProtection="1">
      <alignment horizontal="center"/>
      <protection locked="0"/>
    </xf>
    <xf numFmtId="4" fontId="42" fillId="37" borderId="106" xfId="0" applyNumberFormat="1" applyFont="1" applyFill="1" applyBorder="1" applyAlignment="1" applyProtection="1">
      <alignment horizontal="right"/>
      <protection locked="0"/>
    </xf>
    <xf numFmtId="4" fontId="42" fillId="37" borderId="107" xfId="0" applyNumberFormat="1" applyFont="1" applyFill="1" applyBorder="1" applyAlignment="1" applyProtection="1">
      <alignment horizontal="right"/>
      <protection locked="0"/>
    </xf>
    <xf numFmtId="4" fontId="42" fillId="37" borderId="97" xfId="0" applyNumberFormat="1" applyFont="1" applyFill="1" applyBorder="1" applyAlignment="1" applyProtection="1">
      <alignment horizontal="right"/>
      <protection locked="0"/>
    </xf>
    <xf numFmtId="4" fontId="42" fillId="37" borderId="15" xfId="0" applyNumberFormat="1" applyFont="1" applyFill="1" applyBorder="1" applyAlignment="1" applyProtection="1">
      <alignment horizontal="right"/>
      <protection locked="0"/>
    </xf>
    <xf numFmtId="4" fontId="42" fillId="37" borderId="79" xfId="0" applyNumberFormat="1" applyFont="1" applyFill="1" applyBorder="1" applyAlignment="1" applyProtection="1">
      <alignment horizontal="right"/>
      <protection locked="0"/>
    </xf>
    <xf numFmtId="4" fontId="42" fillId="37" borderId="16" xfId="0" applyNumberFormat="1" applyFont="1" applyFill="1" applyBorder="1" applyAlignment="1" applyProtection="1">
      <alignment horizontal="right"/>
      <protection locked="0"/>
    </xf>
    <xf numFmtId="4" fontId="42" fillId="37" borderId="32" xfId="0" applyNumberFormat="1" applyFont="1" applyFill="1" applyBorder="1" applyAlignment="1" applyProtection="1">
      <alignment horizontal="right"/>
      <protection locked="0"/>
    </xf>
    <xf numFmtId="0" fontId="44" fillId="37" borderId="50" xfId="0" applyFont="1" applyFill="1" applyBorder="1" applyAlignment="1" applyProtection="1">
      <alignment horizontal="left"/>
      <protection locked="0"/>
    </xf>
    <xf numFmtId="4" fontId="44" fillId="37" borderId="64" xfId="0" applyNumberFormat="1" applyFont="1" applyFill="1" applyBorder="1" applyAlignment="1" applyProtection="1">
      <alignment horizontal="right"/>
      <protection locked="0"/>
    </xf>
    <xf numFmtId="4" fontId="44" fillId="37" borderId="65" xfId="0" applyNumberFormat="1" applyFont="1" applyFill="1" applyBorder="1" applyAlignment="1" applyProtection="1">
      <alignment horizontal="right"/>
      <protection locked="0"/>
    </xf>
    <xf numFmtId="4" fontId="42" fillId="37" borderId="66" xfId="0" applyNumberFormat="1" applyFont="1" applyFill="1" applyBorder="1" applyAlignment="1" applyProtection="1">
      <alignment horizontal="right"/>
      <protection locked="0"/>
    </xf>
    <xf numFmtId="4" fontId="42" fillId="37" borderId="69" xfId="0" applyNumberFormat="1" applyFont="1" applyFill="1" applyBorder="1" applyAlignment="1" applyProtection="1">
      <alignment horizontal="right"/>
      <protection locked="0"/>
    </xf>
    <xf numFmtId="4" fontId="42" fillId="37" borderId="46" xfId="0" applyNumberFormat="1" applyFont="1" applyFill="1" applyBorder="1" applyAlignment="1" applyProtection="1">
      <alignment horizontal="right"/>
      <protection locked="0"/>
    </xf>
    <xf numFmtId="4" fontId="44" fillId="37" borderId="69" xfId="0" applyNumberFormat="1" applyFont="1" applyFill="1" applyBorder="1" applyAlignment="1" applyProtection="1">
      <alignment horizontal="right"/>
      <protection locked="0"/>
    </xf>
    <xf numFmtId="4" fontId="42" fillId="37" borderId="77" xfId="0" applyNumberFormat="1" applyFont="1" applyFill="1" applyBorder="1" applyAlignment="1" applyProtection="1">
      <alignment horizontal="right"/>
      <protection locked="0"/>
    </xf>
    <xf numFmtId="4" fontId="44" fillId="37" borderId="78" xfId="0" applyNumberFormat="1" applyFont="1" applyFill="1" applyBorder="1" applyAlignment="1" applyProtection="1">
      <alignment horizontal="right"/>
      <protection locked="0"/>
    </xf>
    <xf numFmtId="4" fontId="44" fillId="37" borderId="46" xfId="0" applyNumberFormat="1" applyFont="1" applyFill="1" applyBorder="1" applyAlignment="1" applyProtection="1">
      <alignment horizontal="right"/>
      <protection locked="0"/>
    </xf>
    <xf numFmtId="4" fontId="42" fillId="37" borderId="65" xfId="0" applyNumberFormat="1" applyFont="1" applyFill="1" applyBorder="1" applyAlignment="1" applyProtection="1">
      <alignment horizontal="right"/>
      <protection locked="0"/>
    </xf>
    <xf numFmtId="0" fontId="44" fillId="37" borderId="56" xfId="0" applyFont="1" applyFill="1" applyBorder="1" applyAlignment="1" applyProtection="1">
      <alignment horizontal="center"/>
      <protection locked="0"/>
    </xf>
    <xf numFmtId="0" fontId="44" fillId="37" borderId="50" xfId="0" applyFont="1" applyFill="1" applyBorder="1" applyAlignment="1" applyProtection="1">
      <alignment horizontal="center"/>
      <protection locked="0"/>
    </xf>
    <xf numFmtId="0" fontId="44" fillId="36" borderId="50" xfId="0" applyFont="1" applyFill="1" applyBorder="1" applyAlignment="1" applyProtection="1">
      <alignment/>
      <protection locked="0"/>
    </xf>
    <xf numFmtId="4" fontId="44" fillId="37" borderId="59" xfId="0" applyNumberFormat="1" applyFont="1" applyFill="1" applyBorder="1" applyAlignment="1" applyProtection="1">
      <alignment horizontal="right"/>
      <protection locked="0"/>
    </xf>
    <xf numFmtId="4" fontId="44" fillId="37" borderId="35" xfId="0" applyNumberFormat="1" applyFont="1" applyFill="1" applyBorder="1" applyAlignment="1" applyProtection="1">
      <alignment horizontal="right"/>
      <protection locked="0"/>
    </xf>
    <xf numFmtId="4" fontId="42" fillId="37" borderId="72" xfId="0" applyNumberFormat="1" applyFont="1" applyFill="1" applyBorder="1" applyAlignment="1" applyProtection="1">
      <alignment horizontal="right"/>
      <protection locked="0"/>
    </xf>
    <xf numFmtId="4" fontId="42" fillId="37" borderId="33" xfId="0" applyNumberFormat="1" applyFont="1" applyFill="1" applyBorder="1" applyAlignment="1" applyProtection="1">
      <alignment horizontal="right"/>
      <protection locked="0"/>
    </xf>
    <xf numFmtId="4" fontId="42" fillId="37" borderId="50" xfId="0" applyNumberFormat="1" applyFont="1" applyFill="1" applyBorder="1" applyAlignment="1" applyProtection="1">
      <alignment horizontal="right"/>
      <protection locked="0"/>
    </xf>
    <xf numFmtId="3" fontId="44" fillId="37" borderId="35" xfId="0" applyNumberFormat="1" applyFont="1" applyFill="1" applyBorder="1" applyAlignment="1" applyProtection="1">
      <alignment horizontal="right"/>
      <protection locked="0"/>
    </xf>
    <xf numFmtId="4" fontId="44" fillId="37" borderId="33" xfId="0" applyNumberFormat="1" applyFont="1" applyFill="1" applyBorder="1" applyAlignment="1" applyProtection="1">
      <alignment horizontal="right"/>
      <protection locked="0"/>
    </xf>
    <xf numFmtId="4" fontId="42" fillId="37" borderId="75" xfId="0" applyNumberFormat="1" applyFont="1" applyFill="1" applyBorder="1" applyAlignment="1" applyProtection="1">
      <alignment horizontal="right"/>
      <protection locked="0"/>
    </xf>
    <xf numFmtId="4" fontId="44" fillId="37" borderId="83" xfId="0" applyNumberFormat="1" applyFont="1" applyFill="1" applyBorder="1" applyAlignment="1" applyProtection="1">
      <alignment horizontal="right"/>
      <protection locked="0"/>
    </xf>
    <xf numFmtId="4" fontId="44" fillId="37" borderId="50" xfId="0" applyNumberFormat="1" applyFont="1" applyFill="1" applyBorder="1" applyAlignment="1" applyProtection="1">
      <alignment horizontal="right"/>
      <protection locked="0"/>
    </xf>
    <xf numFmtId="4" fontId="42" fillId="37" borderId="35" xfId="0" applyNumberFormat="1" applyFont="1" applyFill="1" applyBorder="1" applyAlignment="1" applyProtection="1">
      <alignment horizontal="right"/>
      <protection locked="0"/>
    </xf>
    <xf numFmtId="0" fontId="5" fillId="0" borderId="0" xfId="47">
      <alignment/>
      <protection/>
    </xf>
    <xf numFmtId="0" fontId="48" fillId="0" borderId="0" xfId="47" applyFont="1">
      <alignment/>
      <protection/>
    </xf>
    <xf numFmtId="0" fontId="49" fillId="0" borderId="0" xfId="47" applyFont="1">
      <alignment/>
      <protection/>
    </xf>
    <xf numFmtId="0" fontId="5" fillId="0" borderId="0" xfId="47" applyAlignment="1">
      <alignment horizontal="right"/>
      <protection/>
    </xf>
    <xf numFmtId="0" fontId="33" fillId="0" borderId="0" xfId="47" applyFont="1" applyAlignment="1">
      <alignment horizontal="right"/>
      <protection/>
    </xf>
    <xf numFmtId="0" fontId="33" fillId="0" borderId="0" xfId="47" applyFont="1" applyAlignment="1">
      <alignment horizontal="center" vertical="center"/>
      <protection/>
    </xf>
    <xf numFmtId="0" fontId="33" fillId="0" borderId="0" xfId="47" applyFont="1">
      <alignment/>
      <protection/>
    </xf>
    <xf numFmtId="3" fontId="33" fillId="0" borderId="0" xfId="47" applyNumberFormat="1" applyFont="1">
      <alignment/>
      <protection/>
    </xf>
    <xf numFmtId="0" fontId="51" fillId="0" borderId="0" xfId="47" applyFont="1">
      <alignment/>
      <protection/>
    </xf>
    <xf numFmtId="3" fontId="51" fillId="0" borderId="0" xfId="47" applyNumberFormat="1" applyFont="1">
      <alignment/>
      <protection/>
    </xf>
    <xf numFmtId="0" fontId="25" fillId="0" borderId="0" xfId="47" applyFont="1" applyBorder="1" applyAlignment="1">
      <alignment/>
      <protection/>
    </xf>
    <xf numFmtId="3" fontId="25" fillId="0" borderId="0" xfId="53" applyNumberFormat="1" applyFont="1" applyBorder="1">
      <alignment/>
      <protection/>
    </xf>
    <xf numFmtId="3" fontId="22" fillId="0" borderId="0" xfId="53" applyNumberFormat="1" applyFont="1" applyBorder="1">
      <alignment/>
      <protection/>
    </xf>
    <xf numFmtId="3" fontId="5" fillId="0" borderId="0" xfId="53" applyNumberFormat="1" applyFont="1" applyFill="1" applyBorder="1">
      <alignment/>
      <protection/>
    </xf>
    <xf numFmtId="0" fontId="33" fillId="34" borderId="29" xfId="47" applyFont="1" applyFill="1" applyBorder="1" applyAlignment="1">
      <alignment horizontal="center" vertical="center" wrapText="1"/>
      <protection/>
    </xf>
    <xf numFmtId="0" fontId="5" fillId="0" borderId="29" xfId="47" applyFont="1" applyFill="1" applyBorder="1" applyAlignment="1">
      <alignment wrapText="1"/>
      <protection/>
    </xf>
    <xf numFmtId="0" fontId="25" fillId="0" borderId="29" xfId="47" applyFont="1" applyFill="1" applyBorder="1" applyAlignment="1">
      <alignment wrapText="1"/>
      <protection/>
    </xf>
    <xf numFmtId="3" fontId="25" fillId="0" borderId="29" xfId="53" applyNumberFormat="1" applyFont="1" applyBorder="1">
      <alignment/>
      <protection/>
    </xf>
    <xf numFmtId="3" fontId="22" fillId="0" borderId="29" xfId="53" applyNumberFormat="1" applyFont="1" applyBorder="1">
      <alignment/>
      <protection/>
    </xf>
    <xf numFmtId="0" fontId="38" fillId="0" borderId="29" xfId="47" applyFont="1" applyFill="1" applyBorder="1" applyAlignment="1">
      <alignment wrapText="1"/>
      <protection/>
    </xf>
    <xf numFmtId="0" fontId="38" fillId="0" borderId="29" xfId="47" applyFont="1" applyBorder="1" applyAlignment="1">
      <alignment wrapText="1"/>
      <protection/>
    </xf>
    <xf numFmtId="0" fontId="39" fillId="0" borderId="29" xfId="47" applyFont="1" applyFill="1" applyBorder="1" applyAlignment="1">
      <alignment wrapText="1"/>
      <protection/>
    </xf>
    <xf numFmtId="0" fontId="4" fillId="0" borderId="29" xfId="47" applyFont="1" applyBorder="1" applyAlignment="1">
      <alignment/>
      <protection/>
    </xf>
    <xf numFmtId="0" fontId="5" fillId="0" borderId="29" xfId="47" applyFont="1" applyBorder="1" applyAlignment="1">
      <alignment/>
      <protection/>
    </xf>
    <xf numFmtId="0" fontId="5" fillId="0" borderId="29" xfId="47" applyFont="1" applyBorder="1" applyAlignment="1">
      <alignment wrapText="1"/>
      <protection/>
    </xf>
    <xf numFmtId="0" fontId="25" fillId="0" borderId="29" xfId="47" applyFont="1" applyBorder="1" applyAlignment="1">
      <alignment/>
      <protection/>
    </xf>
    <xf numFmtId="3" fontId="33" fillId="34" borderId="29" xfId="47" applyNumberFormat="1" applyFont="1" applyFill="1" applyBorder="1" applyAlignment="1">
      <alignment horizontal="left" vertical="center"/>
      <protection/>
    </xf>
    <xf numFmtId="0" fontId="25" fillId="0" borderId="0" xfId="47" applyFont="1" applyBorder="1" applyAlignment="1">
      <alignment wrapText="1"/>
      <protection/>
    </xf>
    <xf numFmtId="3" fontId="19" fillId="38" borderId="0" xfId="0" applyNumberFormat="1" applyFont="1" applyFill="1" applyBorder="1" applyAlignment="1" applyProtection="1">
      <alignment/>
      <protection locked="0"/>
    </xf>
    <xf numFmtId="165" fontId="12" fillId="38" borderId="12" xfId="0" applyNumberFormat="1" applyFont="1" applyFill="1" applyBorder="1" applyAlignment="1" applyProtection="1">
      <alignment horizontal="center"/>
      <protection locked="0"/>
    </xf>
    <xf numFmtId="0" fontId="12" fillId="38" borderId="57" xfId="0" applyFont="1" applyFill="1" applyBorder="1" applyAlignment="1" applyProtection="1">
      <alignment horizontal="center"/>
      <protection locked="0"/>
    </xf>
    <xf numFmtId="0" fontId="12" fillId="38" borderId="98" xfId="0" applyFont="1" applyFill="1" applyBorder="1" applyAlignment="1" applyProtection="1">
      <alignment/>
      <protection locked="0"/>
    </xf>
    <xf numFmtId="0" fontId="12" fillId="38" borderId="99" xfId="0" applyFont="1" applyFill="1" applyBorder="1" applyAlignment="1" applyProtection="1">
      <alignment/>
      <protection locked="0"/>
    </xf>
    <xf numFmtId="0" fontId="12" fillId="38" borderId="96" xfId="0" applyFont="1" applyFill="1" applyBorder="1" applyAlignment="1" applyProtection="1">
      <alignment/>
      <protection locked="0"/>
    </xf>
    <xf numFmtId="0" fontId="12" fillId="38" borderId="100" xfId="0" applyFont="1" applyFill="1" applyBorder="1" applyAlignment="1" applyProtection="1">
      <alignment horizontal="center"/>
      <protection locked="0"/>
    </xf>
    <xf numFmtId="0" fontId="12" fillId="38" borderId="33" xfId="0" applyFont="1" applyFill="1" applyBorder="1" applyAlignment="1" applyProtection="1">
      <alignment horizontal="center"/>
      <protection locked="0"/>
    </xf>
    <xf numFmtId="0" fontId="12" fillId="38" borderId="101" xfId="0" applyFont="1" applyFill="1" applyBorder="1" applyAlignment="1" applyProtection="1">
      <alignment horizontal="center"/>
      <protection locked="0"/>
    </xf>
    <xf numFmtId="0" fontId="12" fillId="38" borderId="102" xfId="0" applyFont="1" applyFill="1" applyBorder="1" applyAlignment="1" applyProtection="1">
      <alignment horizontal="center"/>
      <protection locked="0"/>
    </xf>
    <xf numFmtId="3" fontId="17" fillId="0" borderId="49" xfId="0" applyNumberFormat="1" applyFont="1" applyFill="1" applyBorder="1" applyAlignment="1" applyProtection="1">
      <alignment horizontal="right"/>
      <protection locked="0"/>
    </xf>
    <xf numFmtId="3" fontId="17" fillId="0" borderId="71" xfId="0" applyNumberFormat="1" applyFont="1" applyFill="1" applyBorder="1" applyAlignment="1" applyProtection="1">
      <alignment horizontal="right"/>
      <protection locked="0"/>
    </xf>
    <xf numFmtId="3" fontId="17" fillId="0" borderId="126" xfId="0" applyNumberFormat="1" applyFont="1" applyFill="1" applyBorder="1" applyAlignment="1" applyProtection="1">
      <alignment horizontal="right"/>
      <protection locked="0"/>
    </xf>
    <xf numFmtId="3" fontId="17" fillId="0" borderId="127" xfId="0" applyNumberFormat="1" applyFont="1" applyFill="1" applyBorder="1" applyAlignment="1" applyProtection="1">
      <alignment horizontal="right"/>
      <protection locked="0"/>
    </xf>
    <xf numFmtId="0" fontId="22" fillId="0" borderId="43" xfId="53" applyFont="1" applyBorder="1">
      <alignment/>
      <protection/>
    </xf>
    <xf numFmtId="0" fontId="25" fillId="0" borderId="79" xfId="0" applyFont="1" applyBorder="1" applyAlignment="1">
      <alignment/>
    </xf>
    <xf numFmtId="3" fontId="25" fillId="0" borderId="29" xfId="53" applyNumberFormat="1" applyFont="1" applyFill="1" applyBorder="1">
      <alignment/>
      <protection/>
    </xf>
    <xf numFmtId="0" fontId="25" fillId="0" borderId="79" xfId="0" applyFont="1" applyBorder="1" applyAlignment="1">
      <alignment wrapText="1"/>
    </xf>
    <xf numFmtId="0" fontId="22" fillId="0" borderId="59" xfId="53" applyFont="1" applyBorder="1">
      <alignment/>
      <protection/>
    </xf>
    <xf numFmtId="0" fontId="25" fillId="0" borderId="50" xfId="0" applyFont="1" applyBorder="1" applyAlignment="1">
      <alignment/>
    </xf>
    <xf numFmtId="3" fontId="25" fillId="0" borderId="80" xfId="53" applyNumberFormat="1" applyFont="1" applyFill="1" applyBorder="1">
      <alignment/>
      <protection/>
    </xf>
    <xf numFmtId="0" fontId="4" fillId="0" borderId="0" xfId="53" applyFont="1" applyFill="1">
      <alignment/>
      <protection/>
    </xf>
    <xf numFmtId="0" fontId="25" fillId="0" borderId="0" xfId="53" applyFont="1" applyFill="1">
      <alignment/>
      <protection/>
    </xf>
    <xf numFmtId="0" fontId="5" fillId="0" borderId="155" xfId="53" applyFill="1" applyBorder="1">
      <alignment/>
      <protection/>
    </xf>
    <xf numFmtId="3" fontId="17" fillId="0" borderId="74" xfId="0" applyNumberFormat="1" applyFont="1" applyFill="1" applyBorder="1" applyAlignment="1" applyProtection="1">
      <alignment horizontal="right"/>
      <protection locked="0"/>
    </xf>
    <xf numFmtId="3" fontId="4" fillId="0" borderId="27" xfId="53" applyNumberFormat="1" applyFont="1" applyFill="1" applyBorder="1">
      <alignment/>
      <protection/>
    </xf>
    <xf numFmtId="3" fontId="5" fillId="0" borderId="27" xfId="53" applyNumberFormat="1" applyFill="1" applyBorder="1">
      <alignment/>
      <protection/>
    </xf>
    <xf numFmtId="3" fontId="5" fillId="0" borderId="156" xfId="53" applyNumberFormat="1" applyFill="1" applyBorder="1">
      <alignment/>
      <protection/>
    </xf>
    <xf numFmtId="3" fontId="25" fillId="0" borderId="27" xfId="53" applyNumberFormat="1" applyFont="1" applyFill="1" applyBorder="1">
      <alignment/>
      <protection/>
    </xf>
    <xf numFmtId="3" fontId="25" fillId="0" borderId="156" xfId="53" applyNumberFormat="1" applyFont="1" applyFill="1" applyBorder="1">
      <alignment/>
      <protection/>
    </xf>
    <xf numFmtId="3" fontId="25" fillId="0" borderId="47" xfId="53" applyNumberFormat="1" applyFont="1" applyBorder="1">
      <alignment/>
      <protection/>
    </xf>
    <xf numFmtId="3" fontId="25" fillId="0" borderId="81" xfId="53" applyNumberFormat="1" applyFont="1" applyBorder="1">
      <alignment/>
      <protection/>
    </xf>
    <xf numFmtId="0" fontId="1" fillId="0" borderId="56" xfId="53" applyFont="1" applyBorder="1">
      <alignment/>
      <protection/>
    </xf>
    <xf numFmtId="0" fontId="5" fillId="0" borderId="56" xfId="53" applyBorder="1">
      <alignment/>
      <protection/>
    </xf>
    <xf numFmtId="0" fontId="22" fillId="0" borderId="56" xfId="53" applyFont="1" applyBorder="1">
      <alignment/>
      <protection/>
    </xf>
    <xf numFmtId="0" fontId="12" fillId="38" borderId="83" xfId="0" applyFont="1" applyFill="1" applyBorder="1" applyAlignment="1" applyProtection="1">
      <alignment horizontal="center"/>
      <protection locked="0"/>
    </xf>
    <xf numFmtId="3" fontId="17" fillId="0" borderId="54" xfId="0" applyNumberFormat="1" applyFont="1" applyFill="1" applyBorder="1" applyAlignment="1" applyProtection="1">
      <alignment horizontal="right"/>
      <protection locked="0"/>
    </xf>
    <xf numFmtId="3" fontId="4" fillId="0" borderId="30" xfId="53" applyNumberFormat="1" applyFont="1" applyFill="1" applyBorder="1">
      <alignment/>
      <protection/>
    </xf>
    <xf numFmtId="3" fontId="5" fillId="0" borderId="30" xfId="53" applyNumberFormat="1" applyFill="1" applyBorder="1">
      <alignment/>
      <protection/>
    </xf>
    <xf numFmtId="3" fontId="5" fillId="0" borderId="157" xfId="53" applyNumberFormat="1" applyFill="1" applyBorder="1">
      <alignment/>
      <protection/>
    </xf>
    <xf numFmtId="3" fontId="25" fillId="0" borderId="30" xfId="53" applyNumberFormat="1" applyFont="1" applyFill="1" applyBorder="1">
      <alignment/>
      <protection/>
    </xf>
    <xf numFmtId="3" fontId="25" fillId="0" borderId="157" xfId="53" applyNumberFormat="1" applyFont="1" applyFill="1" applyBorder="1">
      <alignment/>
      <protection/>
    </xf>
    <xf numFmtId="3" fontId="25" fillId="0" borderId="47" xfId="53" applyNumberFormat="1" applyFont="1" applyFill="1" applyBorder="1">
      <alignment/>
      <protection/>
    </xf>
    <xf numFmtId="3" fontId="25" fillId="0" borderId="81" xfId="53" applyNumberFormat="1" applyFont="1" applyFill="1" applyBorder="1">
      <alignment/>
      <protection/>
    </xf>
    <xf numFmtId="3" fontId="5" fillId="0" borderId="0" xfId="47" applyNumberFormat="1">
      <alignment/>
      <protection/>
    </xf>
    <xf numFmtId="0" fontId="4" fillId="41" borderId="29" xfId="53" applyFont="1" applyFill="1" applyBorder="1">
      <alignment/>
      <protection/>
    </xf>
    <xf numFmtId="3" fontId="4" fillId="41" borderId="29" xfId="53" applyNumberFormat="1" applyFont="1" applyFill="1" applyBorder="1">
      <alignment/>
      <protection/>
    </xf>
    <xf numFmtId="0" fontId="12" fillId="41" borderId="47" xfId="0" applyFont="1" applyFill="1" applyBorder="1" applyAlignment="1" applyProtection="1">
      <alignment horizontal="center"/>
      <protection locked="0"/>
    </xf>
    <xf numFmtId="4" fontId="44" fillId="37" borderId="77" xfId="0" applyNumberFormat="1" applyFont="1" applyFill="1" applyBorder="1" applyAlignment="1" applyProtection="1">
      <alignment horizontal="right"/>
      <protection locked="0"/>
    </xf>
    <xf numFmtId="4" fontId="44" fillId="37" borderId="75" xfId="0" applyNumberFormat="1" applyFont="1" applyFill="1" applyBorder="1" applyAlignment="1" applyProtection="1">
      <alignment horizontal="right"/>
      <protection locked="0"/>
    </xf>
    <xf numFmtId="3" fontId="12" fillId="0" borderId="46" xfId="0" applyNumberFormat="1" applyFont="1" applyFill="1" applyBorder="1" applyAlignment="1" applyProtection="1">
      <alignment horizontal="right"/>
      <protection locked="0"/>
    </xf>
    <xf numFmtId="169" fontId="5" fillId="0" borderId="29" xfId="49" applyNumberFormat="1" applyFill="1" applyBorder="1" applyAlignment="1">
      <alignment horizontal="right"/>
      <protection/>
    </xf>
    <xf numFmtId="0" fontId="4" fillId="41" borderId="29" xfId="49" applyFont="1" applyFill="1" applyBorder="1">
      <alignment/>
      <protection/>
    </xf>
    <xf numFmtId="0" fontId="4" fillId="41" borderId="29" xfId="50" applyFont="1" applyFill="1" applyBorder="1">
      <alignment/>
      <protection/>
    </xf>
    <xf numFmtId="0" fontId="4" fillId="41" borderId="29" xfId="50" applyFont="1" applyFill="1" applyBorder="1" applyAlignment="1">
      <alignment horizontal="center" wrapText="1"/>
      <protection/>
    </xf>
    <xf numFmtId="0" fontId="22" fillId="41" borderId="29" xfId="50" applyFont="1" applyFill="1" applyBorder="1">
      <alignment/>
      <protection/>
    </xf>
    <xf numFmtId="3" fontId="4" fillId="41" borderId="29" xfId="53" applyNumberFormat="1" applyFont="1" applyFill="1" applyBorder="1" applyAlignment="1">
      <alignment horizontal="center" vertical="top" wrapText="1"/>
      <protection/>
    </xf>
    <xf numFmtId="3" fontId="4" fillId="41" borderId="29" xfId="53" applyNumberFormat="1" applyFont="1" applyFill="1" applyBorder="1">
      <alignment/>
      <protection/>
    </xf>
    <xf numFmtId="4" fontId="4" fillId="41" borderId="29" xfId="53" applyNumberFormat="1" applyFont="1" applyFill="1" applyBorder="1">
      <alignment/>
      <protection/>
    </xf>
    <xf numFmtId="3" fontId="4" fillId="41" borderId="29" xfId="53" applyNumberFormat="1" applyFont="1" applyFill="1" applyBorder="1" applyAlignment="1">
      <alignment horizontal="right"/>
      <protection/>
    </xf>
    <xf numFmtId="4" fontId="4" fillId="41" borderId="29" xfId="53" applyNumberFormat="1" applyFont="1" applyFill="1" applyBorder="1" applyAlignment="1">
      <alignment horizontal="right"/>
      <protection/>
    </xf>
    <xf numFmtId="3" fontId="10" fillId="0" borderId="158" xfId="56" applyNumberFormat="1" applyFont="1" applyBorder="1" applyAlignment="1" applyProtection="1">
      <alignment horizontal="center"/>
      <protection hidden="1"/>
    </xf>
    <xf numFmtId="3" fontId="10" fillId="0" borderId="131" xfId="56" applyNumberFormat="1" applyFont="1" applyBorder="1" applyAlignment="1" applyProtection="1">
      <alignment horizontal="center"/>
      <protection hidden="1"/>
    </xf>
    <xf numFmtId="3" fontId="10" fillId="0" borderId="132" xfId="56" applyNumberFormat="1" applyFont="1" applyBorder="1" applyAlignment="1" applyProtection="1">
      <alignment horizontal="center"/>
      <protection hidden="1"/>
    </xf>
    <xf numFmtId="3" fontId="10" fillId="0" borderId="159" xfId="56" applyNumberFormat="1" applyFont="1" applyBorder="1" applyAlignment="1" applyProtection="1">
      <alignment horizontal="center"/>
      <protection hidden="1"/>
    </xf>
    <xf numFmtId="3" fontId="10" fillId="0" borderId="141" xfId="56" applyNumberFormat="1" applyFont="1" applyBorder="1" applyAlignment="1" applyProtection="1">
      <alignment horizontal="center"/>
      <protection hidden="1"/>
    </xf>
    <xf numFmtId="3" fontId="10" fillId="0" borderId="160" xfId="56" applyNumberFormat="1" applyFont="1" applyBorder="1" applyAlignment="1" applyProtection="1">
      <alignment horizontal="center"/>
      <protection hidden="1"/>
    </xf>
    <xf numFmtId="3" fontId="10" fillId="0" borderId="83" xfId="56" applyNumberFormat="1" applyFont="1" applyBorder="1" applyAlignment="1" applyProtection="1">
      <alignment horizontal="center"/>
      <protection hidden="1"/>
    </xf>
    <xf numFmtId="3" fontId="10" fillId="0" borderId="84" xfId="56" applyNumberFormat="1" applyFont="1" applyBorder="1" applyAlignment="1" applyProtection="1">
      <alignment horizontal="center"/>
      <protection hidden="1"/>
    </xf>
    <xf numFmtId="3" fontId="10" fillId="0" borderId="15" xfId="56" applyNumberFormat="1" applyFont="1" applyBorder="1" applyAlignment="1" applyProtection="1">
      <alignment horizontal="center"/>
      <protection hidden="1"/>
    </xf>
    <xf numFmtId="3" fontId="10" fillId="0" borderId="32" xfId="56" applyNumberFormat="1" applyFont="1" applyBorder="1" applyAlignment="1" applyProtection="1">
      <alignment horizontal="center"/>
      <protection hidden="1"/>
    </xf>
    <xf numFmtId="3" fontId="10" fillId="0" borderId="16" xfId="56" applyNumberFormat="1" applyFont="1" applyBorder="1" applyAlignment="1" applyProtection="1">
      <alignment horizontal="center"/>
      <protection hidden="1"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graf za pedagogy nový" xfId="48"/>
    <cellStyle name="normální_Grafy" xfId="49"/>
    <cellStyle name="normální_Kapitolní sešit grafy" xfId="50"/>
    <cellStyle name="normální_maketa dle zákona" xfId="51"/>
    <cellStyle name="normální_MF 03 SR-2007-příloha 4 zákona(8.9.06)" xfId="52"/>
    <cellStyle name="normální_Příloha č 3 vzoru rozpis dopisu" xfId="53"/>
    <cellStyle name="normální_tabulky k vyhl. 324 dle vlády 12-8-MŠMT" xfId="54"/>
    <cellStyle name="normální_Výprava MF 15.8. Přílohy z vyhlášky" xfId="55"/>
    <cellStyle name="normální_Vzor RO" xfId="56"/>
    <cellStyle name="Poznámka" xfId="57"/>
    <cellStyle name="Percent" xfId="58"/>
    <cellStyle name="Propojená buňka" xfId="59"/>
    <cellStyle name="Followed Hyperlink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worksheet" Target="worksheets/sheet8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 č. 1 Vývoj výdajů MŠMT na školství v letech 2000-2008 (v mld.Kč)</a:t>
            </a:r>
          </a:p>
        </c:rich>
      </c:tx>
      <c:layout>
        <c:manualLayout>
          <c:xMode val="factor"/>
          <c:yMode val="factor"/>
          <c:x val="-0.0287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"/>
          <c:y val="0.1285"/>
          <c:w val="0.86525"/>
          <c:h val="0.8505"/>
        </c:manualLayout>
      </c:layout>
      <c:areaChart>
        <c:grouping val="stacked"/>
        <c:varyColors val="0"/>
        <c:ser>
          <c:idx val="0"/>
          <c:order val="0"/>
          <c:tx>
            <c:strRef>
              <c:f>'data ke G nová'!$A$5</c:f>
              <c:strCache>
                <c:ptCount val="1"/>
                <c:pt idx="0">
                  <c:v>Regionální školství                (vč. SIP VZ)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'data ke G nová'!$B$4:$J$4</c:f>
              <c:strCache>
                <c:ptCount val="9"/>
                <c:pt idx="0">
                  <c:v>rok 2000</c:v>
                </c:pt>
                <c:pt idx="1">
                  <c:v>rok 2001</c:v>
                </c:pt>
                <c:pt idx="2">
                  <c:v>rok 2002</c:v>
                </c:pt>
                <c:pt idx="3">
                  <c:v>rok 2003</c:v>
                </c:pt>
                <c:pt idx="4">
                  <c:v>rok 2004</c:v>
                </c:pt>
                <c:pt idx="5">
                  <c:v>rok 2005 </c:v>
                </c:pt>
                <c:pt idx="6">
                  <c:v>rok 2006</c:v>
                </c:pt>
                <c:pt idx="7">
                  <c:v>rok 2007</c:v>
                </c:pt>
                <c:pt idx="8">
                  <c:v>rok 2008</c:v>
                </c:pt>
              </c:strCache>
            </c:strRef>
          </c:cat>
          <c:val>
            <c:numRef>
              <c:f>'data ke G nová'!$B$5:$J$5</c:f>
              <c:numCache>
                <c:ptCount val="9"/>
                <c:pt idx="0">
                  <c:v>52.9</c:v>
                </c:pt>
                <c:pt idx="1">
                  <c:v>58.3</c:v>
                </c:pt>
                <c:pt idx="2">
                  <c:v>58.592999999999996</c:v>
                </c:pt>
                <c:pt idx="3">
                  <c:v>66.406</c:v>
                </c:pt>
                <c:pt idx="4">
                  <c:v>67.737</c:v>
                </c:pt>
                <c:pt idx="5">
                  <c:v>71.63000000000001</c:v>
                </c:pt>
                <c:pt idx="6">
                  <c:v>75.57000000000001</c:v>
                </c:pt>
                <c:pt idx="7">
                  <c:v>77.795</c:v>
                </c:pt>
                <c:pt idx="8">
                  <c:v>79.80000000000001</c:v>
                </c:pt>
              </c:numCache>
            </c:numRef>
          </c:val>
        </c:ser>
        <c:ser>
          <c:idx val="1"/>
          <c:order val="1"/>
          <c:tx>
            <c:strRef>
              <c:f>'data ke G nová'!$A$6</c:f>
              <c:strCache>
                <c:ptCount val="1"/>
                <c:pt idx="0">
                  <c:v>Vysoké školy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42000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'data ke G nová'!$B$4:$J$4</c:f>
              <c:strCache>
                <c:ptCount val="9"/>
                <c:pt idx="0">
                  <c:v>rok 2000</c:v>
                </c:pt>
                <c:pt idx="1">
                  <c:v>rok 2001</c:v>
                </c:pt>
                <c:pt idx="2">
                  <c:v>rok 2002</c:v>
                </c:pt>
                <c:pt idx="3">
                  <c:v>rok 2003</c:v>
                </c:pt>
                <c:pt idx="4">
                  <c:v>rok 2004</c:v>
                </c:pt>
                <c:pt idx="5">
                  <c:v>rok 2005 </c:v>
                </c:pt>
                <c:pt idx="6">
                  <c:v>rok 2006</c:v>
                </c:pt>
                <c:pt idx="7">
                  <c:v>rok 2007</c:v>
                </c:pt>
                <c:pt idx="8">
                  <c:v>rok 2008</c:v>
                </c:pt>
              </c:strCache>
            </c:strRef>
          </c:cat>
          <c:val>
            <c:numRef>
              <c:f>'data ke G nová'!$B$6:$J$6</c:f>
              <c:numCache>
                <c:ptCount val="9"/>
                <c:pt idx="0">
                  <c:v>10.642</c:v>
                </c:pt>
                <c:pt idx="1">
                  <c:v>11.581</c:v>
                </c:pt>
                <c:pt idx="2">
                  <c:v>13.716</c:v>
                </c:pt>
                <c:pt idx="3">
                  <c:v>15.222</c:v>
                </c:pt>
                <c:pt idx="4">
                  <c:v>17.974</c:v>
                </c:pt>
                <c:pt idx="5">
                  <c:v>20.134</c:v>
                </c:pt>
                <c:pt idx="6">
                  <c:v>22.213</c:v>
                </c:pt>
                <c:pt idx="7">
                  <c:v>23.040999999999997</c:v>
                </c:pt>
                <c:pt idx="8">
                  <c:v>24.1</c:v>
                </c:pt>
              </c:numCache>
            </c:numRef>
          </c:val>
        </c:ser>
        <c:ser>
          <c:idx val="2"/>
          <c:order val="2"/>
          <c:tx>
            <c:strRef>
              <c:f>'data ke G nová'!$A$7</c:f>
              <c:strCache>
                <c:ptCount val="1"/>
                <c:pt idx="0">
                  <c:v>Výzkum a vývoj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48000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'data ke G nová'!$B$4:$J$4</c:f>
              <c:strCache>
                <c:ptCount val="9"/>
                <c:pt idx="0">
                  <c:v>rok 2000</c:v>
                </c:pt>
                <c:pt idx="1">
                  <c:v>rok 2001</c:v>
                </c:pt>
                <c:pt idx="2">
                  <c:v>rok 2002</c:v>
                </c:pt>
                <c:pt idx="3">
                  <c:v>rok 2003</c:v>
                </c:pt>
                <c:pt idx="4">
                  <c:v>rok 2004</c:v>
                </c:pt>
                <c:pt idx="5">
                  <c:v>rok 2005 </c:v>
                </c:pt>
                <c:pt idx="6">
                  <c:v>rok 2006</c:v>
                </c:pt>
                <c:pt idx="7">
                  <c:v>rok 2007</c:v>
                </c:pt>
                <c:pt idx="8">
                  <c:v>rok 2008</c:v>
                </c:pt>
              </c:strCache>
            </c:strRef>
          </c:cat>
          <c:val>
            <c:numRef>
              <c:f>'data ke G nová'!$B$7:$J$7</c:f>
              <c:numCache>
                <c:ptCount val="9"/>
                <c:pt idx="0">
                  <c:v>3.937</c:v>
                </c:pt>
                <c:pt idx="1">
                  <c:v>4.014</c:v>
                </c:pt>
                <c:pt idx="2">
                  <c:v>4.01</c:v>
                </c:pt>
                <c:pt idx="3">
                  <c:v>4.982</c:v>
                </c:pt>
                <c:pt idx="4">
                  <c:v>4.688</c:v>
                </c:pt>
                <c:pt idx="5">
                  <c:v>5.478</c:v>
                </c:pt>
                <c:pt idx="6">
                  <c:v>6.766</c:v>
                </c:pt>
                <c:pt idx="7">
                  <c:v>7.7330000000000005</c:v>
                </c:pt>
                <c:pt idx="8">
                  <c:v>8.209</c:v>
                </c:pt>
              </c:numCache>
            </c:numRef>
          </c:val>
        </c:ser>
        <c:ser>
          <c:idx val="3"/>
          <c:order val="3"/>
          <c:tx>
            <c:strRef>
              <c:f>'data ke G nová'!$A$8</c:f>
              <c:strCache>
                <c:ptCount val="1"/>
                <c:pt idx="0">
                  <c:v>Ostatní výdaje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60000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'data ke G nová'!$B$4:$J$4</c:f>
              <c:strCache>
                <c:ptCount val="9"/>
                <c:pt idx="0">
                  <c:v>rok 2000</c:v>
                </c:pt>
                <c:pt idx="1">
                  <c:v>rok 2001</c:v>
                </c:pt>
                <c:pt idx="2">
                  <c:v>rok 2002</c:v>
                </c:pt>
                <c:pt idx="3">
                  <c:v>rok 2003</c:v>
                </c:pt>
                <c:pt idx="4">
                  <c:v>rok 2004</c:v>
                </c:pt>
                <c:pt idx="5">
                  <c:v>rok 2005 </c:v>
                </c:pt>
                <c:pt idx="6">
                  <c:v>rok 2006</c:v>
                </c:pt>
                <c:pt idx="7">
                  <c:v>rok 2007</c:v>
                </c:pt>
                <c:pt idx="8">
                  <c:v>rok 2008</c:v>
                </c:pt>
              </c:strCache>
            </c:strRef>
          </c:cat>
          <c:val>
            <c:numRef>
              <c:f>'data ke G nová'!$B$8:$J$8</c:f>
              <c:numCache>
                <c:ptCount val="9"/>
                <c:pt idx="0">
                  <c:v>3.3209999999999993</c:v>
                </c:pt>
                <c:pt idx="1">
                  <c:v>6.605000000000003</c:v>
                </c:pt>
                <c:pt idx="2">
                  <c:v>4.881000000000007</c:v>
                </c:pt>
                <c:pt idx="3">
                  <c:v>3.4899999999999887</c:v>
                </c:pt>
                <c:pt idx="4">
                  <c:v>3.5910000000000055</c:v>
                </c:pt>
                <c:pt idx="5">
                  <c:v>3.675999999999993</c:v>
                </c:pt>
                <c:pt idx="6">
                  <c:v>3.9189999999999974</c:v>
                </c:pt>
                <c:pt idx="7">
                  <c:v>6.575000000000004</c:v>
                </c:pt>
                <c:pt idx="8">
                  <c:v>6.50162699999999</c:v>
                </c:pt>
              </c:numCache>
            </c:numRef>
          </c:val>
        </c:ser>
        <c:ser>
          <c:idx val="4"/>
          <c:order val="4"/>
          <c:tx>
            <c:strRef>
              <c:f>'data ke G nová'!$A$9</c:f>
              <c:strCache>
                <c:ptCount val="1"/>
                <c:pt idx="0">
                  <c:v>Výdaje z rozpočtu EU na spolufin.projekty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'data ke G nová'!$B$4:$J$4</c:f>
              <c:strCache>
                <c:ptCount val="9"/>
                <c:pt idx="0">
                  <c:v>rok 2000</c:v>
                </c:pt>
                <c:pt idx="1">
                  <c:v>rok 2001</c:v>
                </c:pt>
                <c:pt idx="2">
                  <c:v>rok 2002</c:v>
                </c:pt>
                <c:pt idx="3">
                  <c:v>rok 2003</c:v>
                </c:pt>
                <c:pt idx="4">
                  <c:v>rok 2004</c:v>
                </c:pt>
                <c:pt idx="5">
                  <c:v>rok 2005 </c:v>
                </c:pt>
                <c:pt idx="6">
                  <c:v>rok 2006</c:v>
                </c:pt>
                <c:pt idx="7">
                  <c:v>rok 2007</c:v>
                </c:pt>
                <c:pt idx="8">
                  <c:v>rok 2008</c:v>
                </c:pt>
              </c:strCache>
            </c:strRef>
          </c:cat>
          <c:val>
            <c:numRef>
              <c:f>'data ke G nová'!$B$9:$J$9</c:f>
              <c:numCache>
                <c:ptCount val="9"/>
                <c:pt idx="4">
                  <c:v>0.01</c:v>
                </c:pt>
                <c:pt idx="5">
                  <c:v>0.282</c:v>
                </c:pt>
                <c:pt idx="6">
                  <c:v>0.432</c:v>
                </c:pt>
                <c:pt idx="7">
                  <c:v>6.556</c:v>
                </c:pt>
                <c:pt idx="8">
                  <c:v>0.5893729999999999</c:v>
                </c:pt>
              </c:numCache>
            </c:numRef>
          </c:val>
        </c:ser>
        <c:axId val="14250323"/>
        <c:axId val="10606184"/>
      </c:areaChart>
      <c:catAx>
        <c:axId val="142503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606184"/>
        <c:crosses val="autoZero"/>
        <c:auto val="1"/>
        <c:lblOffset val="100"/>
        <c:tickLblSkip val="1"/>
        <c:noMultiLvlLbl val="0"/>
      </c:catAx>
      <c:valAx>
        <c:axId val="106061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25032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Graf č. 2 Vývoj průměrného měsíčního platu </a:t>
            </a:r>
            <a:r>
              <a:rPr lang="en-US" cap="none" sz="1600" b="1" i="0" u="sng" baseline="0">
                <a:solidFill>
                  <a:srgbClr val="000000"/>
                </a:solidFill>
              </a:rPr>
              <a:t>pedagogů v RegŠ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v letech 2000-2008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775"/>
          <c:y val="0.13275"/>
          <c:w val="0.62675"/>
          <c:h val="0.796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'data ke G nová'!$A$19</c:f>
              <c:strCache>
                <c:ptCount val="1"/>
                <c:pt idx="0">
                  <c:v>Průměrný plat v celé ČR (zdroj ČSÚ) </c:v>
                </c:pt>
              </c:strCache>
            </c:strRef>
          </c:tx>
          <c:spPr>
            <a:solidFill>
              <a:srgbClr val="00B0F0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ke G nová'!$B$17:$J$17</c:f>
              <c:strCache>
                <c:ptCount val="9"/>
                <c:pt idx="0">
                  <c:v>rok 2000</c:v>
                </c:pt>
                <c:pt idx="1">
                  <c:v>rok 2001</c:v>
                </c:pt>
                <c:pt idx="2">
                  <c:v>rok 2002</c:v>
                </c:pt>
                <c:pt idx="3">
                  <c:v>rok 2003</c:v>
                </c:pt>
                <c:pt idx="4">
                  <c:v>rok 2004</c:v>
                </c:pt>
                <c:pt idx="5">
                  <c:v>rok 2005 </c:v>
                </c:pt>
                <c:pt idx="6">
                  <c:v>rok 2006</c:v>
                </c:pt>
                <c:pt idx="7">
                  <c:v>rok 2007</c:v>
                </c:pt>
                <c:pt idx="8">
                  <c:v>rok 2008</c:v>
                </c:pt>
              </c:strCache>
            </c:strRef>
          </c:cat>
          <c:val>
            <c:numRef>
              <c:f>'data ke G nová'!$B$19:$J$19</c:f>
              <c:numCache>
                <c:ptCount val="9"/>
                <c:pt idx="0">
                  <c:v>14029</c:v>
                </c:pt>
                <c:pt idx="1">
                  <c:v>15248</c:v>
                </c:pt>
                <c:pt idx="2">
                  <c:v>16363</c:v>
                </c:pt>
                <c:pt idx="3">
                  <c:v>17443</c:v>
                </c:pt>
                <c:pt idx="4">
                  <c:v>18583</c:v>
                </c:pt>
                <c:pt idx="5">
                  <c:v>19584</c:v>
                </c:pt>
                <c:pt idx="6">
                  <c:v>20844</c:v>
                </c:pt>
                <c:pt idx="7">
                  <c:v>22382</c:v>
                </c:pt>
                <c:pt idx="8">
                  <c:v>22717.73</c:v>
                </c:pt>
              </c:numCache>
            </c:numRef>
          </c:val>
        </c:ser>
        <c:ser>
          <c:idx val="2"/>
          <c:order val="2"/>
          <c:tx>
            <c:strRef>
              <c:f>'data ke G nová'!$A$20</c:f>
              <c:strCache>
                <c:ptCount val="1"/>
                <c:pt idx="0">
                  <c:v>Průměrný plat v rozpočtové sféře (zdroj ČSÚ) 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ke G nová'!$B$17:$J$17</c:f>
              <c:strCache>
                <c:ptCount val="9"/>
                <c:pt idx="0">
                  <c:v>rok 2000</c:v>
                </c:pt>
                <c:pt idx="1">
                  <c:v>rok 2001</c:v>
                </c:pt>
                <c:pt idx="2">
                  <c:v>rok 2002</c:v>
                </c:pt>
                <c:pt idx="3">
                  <c:v>rok 2003</c:v>
                </c:pt>
                <c:pt idx="4">
                  <c:v>rok 2004</c:v>
                </c:pt>
                <c:pt idx="5">
                  <c:v>rok 2005 </c:v>
                </c:pt>
                <c:pt idx="6">
                  <c:v>rok 2006</c:v>
                </c:pt>
                <c:pt idx="7">
                  <c:v>rok 2007</c:v>
                </c:pt>
                <c:pt idx="8">
                  <c:v>rok 2008</c:v>
                </c:pt>
              </c:strCache>
            </c:strRef>
          </c:cat>
          <c:val>
            <c:numRef>
              <c:f>'data ke G nová'!$B$20:$J$20</c:f>
              <c:numCache>
                <c:ptCount val="9"/>
                <c:pt idx="0">
                  <c:v>13457</c:v>
                </c:pt>
                <c:pt idx="1">
                  <c:v>14733</c:v>
                </c:pt>
                <c:pt idx="2">
                  <c:v>16197</c:v>
                </c:pt>
                <c:pt idx="3">
                  <c:v>17692</c:v>
                </c:pt>
                <c:pt idx="4">
                  <c:v>18713</c:v>
                </c:pt>
                <c:pt idx="5">
                  <c:v>19876</c:v>
                </c:pt>
                <c:pt idx="6">
                  <c:v>20975</c:v>
                </c:pt>
                <c:pt idx="7">
                  <c:v>22387</c:v>
                </c:pt>
                <c:pt idx="8">
                  <c:v>22722.804999999997</c:v>
                </c:pt>
              </c:numCache>
            </c:numRef>
          </c:val>
        </c:ser>
        <c:axId val="39143881"/>
        <c:axId val="61430726"/>
      </c:barChart>
      <c:lineChart>
        <c:grouping val="standard"/>
        <c:varyColors val="0"/>
        <c:ser>
          <c:idx val="0"/>
          <c:order val="0"/>
          <c:tx>
            <c:strRef>
              <c:f>'data ke G nová'!$A$18</c:f>
              <c:strCache>
                <c:ptCount val="1"/>
                <c:pt idx="0">
                  <c:v>Průměrný plat pedagogů v RegŠ 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ke G nová'!$B$17:$J$17</c:f>
              <c:strCache>
                <c:ptCount val="9"/>
                <c:pt idx="0">
                  <c:v>rok 2000</c:v>
                </c:pt>
                <c:pt idx="1">
                  <c:v>rok 2001</c:v>
                </c:pt>
                <c:pt idx="2">
                  <c:v>rok 2002</c:v>
                </c:pt>
                <c:pt idx="3">
                  <c:v>rok 2003</c:v>
                </c:pt>
                <c:pt idx="4">
                  <c:v>rok 2004</c:v>
                </c:pt>
                <c:pt idx="5">
                  <c:v>rok 2005 </c:v>
                </c:pt>
                <c:pt idx="6">
                  <c:v>rok 2006</c:v>
                </c:pt>
                <c:pt idx="7">
                  <c:v>rok 2007</c:v>
                </c:pt>
                <c:pt idx="8">
                  <c:v>rok 2008</c:v>
                </c:pt>
              </c:strCache>
            </c:strRef>
          </c:cat>
          <c:val>
            <c:numRef>
              <c:f>'data ke G nová'!$B$18:$J$18</c:f>
              <c:numCache>
                <c:ptCount val="9"/>
                <c:pt idx="0">
                  <c:v>13336</c:v>
                </c:pt>
                <c:pt idx="1">
                  <c:v>15013</c:v>
                </c:pt>
                <c:pt idx="2">
                  <c:v>16315</c:v>
                </c:pt>
                <c:pt idx="3">
                  <c:v>18225</c:v>
                </c:pt>
                <c:pt idx="4">
                  <c:v>19480</c:v>
                </c:pt>
                <c:pt idx="5">
                  <c:v>20740</c:v>
                </c:pt>
                <c:pt idx="6">
                  <c:v>21915</c:v>
                </c:pt>
                <c:pt idx="7">
                  <c:v>23048</c:v>
                </c:pt>
                <c:pt idx="8">
                  <c:v>23739.440000000002</c:v>
                </c:pt>
              </c:numCache>
            </c:numRef>
          </c:val>
          <c:smooth val="0"/>
        </c:ser>
        <c:axId val="39143881"/>
        <c:axId val="61430726"/>
      </c:lineChart>
      <c:catAx>
        <c:axId val="39143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30726"/>
        <c:crosses val="autoZero"/>
        <c:auto val="1"/>
        <c:lblOffset val="100"/>
        <c:tickLblSkip val="1"/>
        <c:noMultiLvlLbl val="0"/>
      </c:catAx>
      <c:valAx>
        <c:axId val="61430726"/>
        <c:scaling>
          <c:orientation val="minMax"/>
          <c:max val="24000"/>
          <c:min val="9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průměrný plat v Kč 
stanovený na přepočtený počet osob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43881"/>
        <c:crossesAt val="1"/>
        <c:crossBetween val="between"/>
        <c:dispUnits/>
        <c:majorUnit val="2000"/>
      </c:valAx>
      <c:spPr>
        <a:noFill/>
        <a:ln w="25400">
          <a:solidFill>
            <a:srgbClr val="800080"/>
          </a:solidFill>
        </a:ln>
      </c:spPr>
    </c:plotArea>
    <c:legend>
      <c:legendPos val="r"/>
      <c:layout>
        <c:manualLayout>
          <c:xMode val="edge"/>
          <c:yMode val="edge"/>
          <c:x val="0.727"/>
          <c:y val="0.42275"/>
          <c:w val="0.25725"/>
          <c:h val="0.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 č. 3 Vnitřní členění rozpočtu MŠMT do výdajových bloků v roce 2008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45"/>
          <c:y val="0.271"/>
          <c:w val="0.31175"/>
          <c:h val="0.564"/>
        </c:manualLayout>
      </c:layout>
      <c:pieChart>
        <c:varyColors val="1"/>
        <c:ser>
          <c:idx val="0"/>
          <c:order val="0"/>
          <c:tx>
            <c:strRef>
              <c:f>'data ke G nová'!$A$28</c:f>
              <c:strCache>
                <c:ptCount val="1"/>
                <c:pt idx="0">
                  <c:v>Návrh rozpočtu na rok 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wdUpDiag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6600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ke G nová'!$B$27:$H$27</c:f>
              <c:strCache>
                <c:ptCount val="7"/>
                <c:pt idx="0">
                  <c:v>Přímé výdaje regionálního školství</c:v>
                </c:pt>
                <c:pt idx="1">
                  <c:v>Přímé výdaje přímo řízených organizací</c:v>
                </c:pt>
                <c:pt idx="2">
                  <c:v>Vysoké školy </c:v>
                </c:pt>
                <c:pt idx="3">
                  <c:v>Výzkum a vývoj (vč. programů spolufin. z rozpočtu EU)</c:v>
                </c:pt>
                <c:pt idx="4">
                  <c:v>Mládež a sport</c:v>
                </c:pt>
                <c:pt idx="5">
                  <c:v>Programy spolufinancované z rozpočtu EU a z EHP Norsko</c:v>
                </c:pt>
                <c:pt idx="6">
                  <c:v>Ostatní výdaje</c:v>
                </c:pt>
              </c:strCache>
            </c:strRef>
          </c:cat>
          <c:val>
            <c:numRef>
              <c:f>'data ke G nová'!$B$28:$H$28</c:f>
              <c:numCache>
                <c:ptCount val="7"/>
                <c:pt idx="0">
                  <c:v>77.4</c:v>
                </c:pt>
                <c:pt idx="1">
                  <c:v>2.4</c:v>
                </c:pt>
                <c:pt idx="2">
                  <c:v>24.1</c:v>
                </c:pt>
                <c:pt idx="3">
                  <c:v>9.7</c:v>
                </c:pt>
                <c:pt idx="4">
                  <c:v>2.5</c:v>
                </c:pt>
                <c:pt idx="5">
                  <c:v>1.4</c:v>
                </c:pt>
                <c:pt idx="6">
                  <c:v>1.699999999999998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984251968503937" top="0.984251968503937" bottom="0.984251968503937" header="0.984251968503937" footer="0.5118110236220472"/>
  <pageSetup horizontalDpi="600" verticalDpi="600" orientation="landscape" paperSize="9"/>
  <headerFooter>
    <oddHeader>&amp;R&amp;"Arial,Kurzíva"Kapitola  A.
&amp;"Arial,Tučné"Graf č.1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9055118110236221" footer="0.5118110236220472"/>
  <pageSetup horizontalDpi="600" verticalDpi="600" orientation="landscape" paperSize="9"/>
  <headerFooter>
    <oddHeader>&amp;R&amp;"Arial,Kurzíva"Kapitola A.&amp;"Arial,Obyčejné"
&amp;"Arial,Tučné"Graf č.2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874015748031497" right="0.7874015748031497" top="1.3779527559055118" bottom="0.984251968503937" header="0.5118110236220472" footer="0.5118110236220472"/>
  <pageSetup horizontalDpi="600" verticalDpi="600" orientation="landscape" paperSize="9"/>
  <headerFooter>
    <oddHeader>&amp;R&amp;"Arial,Kurzíva"Kapitola A.&amp;"Arial,Obyčejné"
&amp;"Arial,Tučné"Graf č.3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58275" cy="5238750"/>
    <xdr:graphicFrame>
      <xdr:nvGraphicFramePr>
        <xdr:cNvPr id="1" name="Chart 1"/>
        <xdr:cNvGraphicFramePr/>
      </xdr:nvGraphicFramePr>
      <xdr:xfrm>
        <a:off x="832256400" y="832256400"/>
        <a:ext cx="905827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524500"/>
    <xdr:graphicFrame>
      <xdr:nvGraphicFramePr>
        <xdr:cNvPr id="1" name="Shape 1025"/>
        <xdr:cNvGraphicFramePr/>
      </xdr:nvGraphicFramePr>
      <xdr:xfrm>
        <a:off x="832256400" y="832256400"/>
        <a:ext cx="92392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105400"/>
    <xdr:graphicFrame>
      <xdr:nvGraphicFramePr>
        <xdr:cNvPr id="1" name="Shape 1025"/>
        <xdr:cNvGraphicFramePr/>
      </xdr:nvGraphicFramePr>
      <xdr:xfrm>
        <a:off x="832256400" y="832256400"/>
        <a:ext cx="922020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ukesova\Local%20Settings\Temporary%20Internet%20Files\OLK3F\MF%2003%20SR-2007-p&#345;&#237;loha%204%20z&#225;kona(8.9.0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1-KPR"/>
      <sheetName val="302-PSP"/>
      <sheetName val="303-SP"/>
      <sheetName val="304-ÚV"/>
      <sheetName val="305-BIS"/>
      <sheetName val="306-MZV"/>
      <sheetName val="307-MO"/>
      <sheetName val="308-NBÚ"/>
      <sheetName val="309-KVOP"/>
      <sheetName val="312-MF"/>
      <sheetName val="313-MPSV-1"/>
      <sheetName val="313-MPSV-2"/>
      <sheetName val="314-MV-1"/>
      <sheetName val="314-MV-2"/>
      <sheetName val="315-MŽP"/>
      <sheetName val="317-MMR"/>
      <sheetName val="321-GA"/>
      <sheetName val="322-MPO"/>
      <sheetName val="327-MD"/>
      <sheetName val="328-ČTÚ"/>
      <sheetName val="329-MZe"/>
      <sheetName val="334-MK-1"/>
      <sheetName val="334-MK-2"/>
      <sheetName val="335-MZd"/>
      <sheetName val="336-MSp"/>
      <sheetName val="338-MI"/>
      <sheetName val="343-ÚOOÚ"/>
      <sheetName val="344-ÚPV"/>
      <sheetName val="345-ČSÚ"/>
      <sheetName val="346-ČÚZK"/>
      <sheetName val="348-ČBÚ"/>
      <sheetName val="349-ERÚ"/>
      <sheetName val="353-ÚOHS"/>
      <sheetName val="358-ÚS"/>
      <sheetName val="361-AV"/>
      <sheetName val="372-RRTV"/>
      <sheetName val="374-SSHR"/>
      <sheetName val="375-SÚJB"/>
      <sheetName val="381-NKÚ"/>
      <sheetName val="396-SD"/>
      <sheetName val="397-OSFA"/>
      <sheetName val="398-VP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7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9.140625" style="71" customWidth="1"/>
    <col min="2" max="2" width="79.57421875" style="71" customWidth="1"/>
    <col min="3" max="3" width="18.8515625" style="71" bestFit="1" customWidth="1"/>
    <col min="4" max="16384" width="9.140625" style="71" customWidth="1"/>
  </cols>
  <sheetData>
    <row r="1" spans="1:2" ht="18">
      <c r="A1" s="99" t="s">
        <v>194</v>
      </c>
      <c r="B1" s="89"/>
    </row>
    <row r="2" spans="1:2" ht="18">
      <c r="A2" s="106" t="s">
        <v>107</v>
      </c>
      <c r="B2" s="89"/>
    </row>
    <row r="3" spans="1:2" ht="12.75" customHeight="1">
      <c r="A3" s="88"/>
      <c r="B3" s="89"/>
    </row>
    <row r="4" spans="1:3" ht="13.5" thickBot="1">
      <c r="A4" s="109"/>
      <c r="B4" s="110"/>
      <c r="C4" s="165" t="s">
        <v>67</v>
      </c>
    </row>
    <row r="5" spans="1:3" s="86" customFormat="1" ht="15.75">
      <c r="A5" s="135" t="s">
        <v>28</v>
      </c>
      <c r="B5" s="136"/>
      <c r="C5" s="143"/>
    </row>
    <row r="6" spans="1:3" s="86" customFormat="1" ht="12.75">
      <c r="A6" s="111"/>
      <c r="B6" s="138" t="s">
        <v>419</v>
      </c>
      <c r="C6" s="144">
        <v>600610</v>
      </c>
    </row>
    <row r="7" spans="1:3" ht="12.75">
      <c r="A7" s="112"/>
      <c r="B7" s="139" t="s">
        <v>109</v>
      </c>
      <c r="C7" s="145">
        <v>119211935</v>
      </c>
    </row>
    <row r="8" spans="1:3" s="160" customFormat="1" ht="15.75">
      <c r="A8" s="158" t="s">
        <v>105</v>
      </c>
      <c r="B8" s="159"/>
      <c r="C8" s="161"/>
    </row>
    <row r="9" spans="1:3" ht="12.75">
      <c r="A9" s="113"/>
      <c r="B9" s="140" t="s">
        <v>420</v>
      </c>
      <c r="C9" s="146">
        <v>600610</v>
      </c>
    </row>
    <row r="10" spans="1:3" ht="25.5">
      <c r="A10" s="113"/>
      <c r="B10" s="141" t="s">
        <v>110</v>
      </c>
      <c r="C10" s="144">
        <v>345242</v>
      </c>
    </row>
    <row r="11" spans="1:3" ht="25.5">
      <c r="A11" s="113"/>
      <c r="B11" s="141" t="s">
        <v>111</v>
      </c>
      <c r="C11" s="144">
        <v>200000</v>
      </c>
    </row>
    <row r="12" spans="1:3" ht="15.75">
      <c r="A12" s="114"/>
      <c r="B12" s="115" t="s">
        <v>112</v>
      </c>
      <c r="C12" s="145">
        <v>44131</v>
      </c>
    </row>
    <row r="13" spans="1:3" ht="12.75">
      <c r="A13" s="116"/>
      <c r="B13" s="117" t="s">
        <v>113</v>
      </c>
      <c r="C13" s="144">
        <v>11237</v>
      </c>
    </row>
    <row r="14" spans="1:3" s="86" customFormat="1" ht="15.75">
      <c r="A14" s="158" t="s">
        <v>106</v>
      </c>
      <c r="B14" s="157"/>
      <c r="C14" s="162"/>
    </row>
    <row r="15" spans="1:3" s="86" customFormat="1" ht="12.75">
      <c r="A15" s="155"/>
      <c r="B15" s="142" t="s">
        <v>181</v>
      </c>
      <c r="C15" s="163">
        <v>33822076</v>
      </c>
    </row>
    <row r="16" spans="1:3" ht="12.75">
      <c r="A16" s="113"/>
      <c r="B16" s="119" t="s">
        <v>115</v>
      </c>
      <c r="C16" s="144">
        <v>24101935</v>
      </c>
    </row>
    <row r="17" spans="1:3" ht="12.75">
      <c r="A17" s="113"/>
      <c r="B17" s="119" t="s">
        <v>193</v>
      </c>
      <c r="C17" s="144">
        <v>9720141</v>
      </c>
    </row>
    <row r="18" spans="1:3" s="86" customFormat="1" ht="12.75">
      <c r="A18" s="155"/>
      <c r="B18" s="120" t="s">
        <v>212</v>
      </c>
      <c r="C18" s="164">
        <v>77407546</v>
      </c>
    </row>
    <row r="19" spans="1:3" s="86" customFormat="1" ht="12.75">
      <c r="A19" s="155"/>
      <c r="B19" s="120" t="s">
        <v>213</v>
      </c>
      <c r="C19" s="164">
        <v>2355933</v>
      </c>
    </row>
    <row r="20" spans="1:3" s="86" customFormat="1" ht="12.75">
      <c r="A20" s="155"/>
      <c r="B20" s="103" t="s">
        <v>183</v>
      </c>
      <c r="C20" s="164">
        <v>230883</v>
      </c>
    </row>
    <row r="21" spans="1:3" s="86" customFormat="1" ht="12.75">
      <c r="A21" s="155"/>
      <c r="B21" s="103" t="s">
        <v>184</v>
      </c>
      <c r="C21" s="164">
        <v>2234450</v>
      </c>
    </row>
    <row r="22" spans="1:3" ht="12.75">
      <c r="A22" s="113"/>
      <c r="B22" s="102" t="s">
        <v>123</v>
      </c>
      <c r="C22" s="144">
        <v>987256</v>
      </c>
    </row>
    <row r="23" spans="1:3" s="91" customFormat="1" ht="12.75">
      <c r="A23" s="113"/>
      <c r="B23" s="102" t="s">
        <v>124</v>
      </c>
      <c r="C23" s="144">
        <v>1247194</v>
      </c>
    </row>
    <row r="24" spans="1:3" s="91" customFormat="1" ht="15.75">
      <c r="A24" s="156"/>
      <c r="B24" s="70" t="s">
        <v>214</v>
      </c>
      <c r="C24" s="164">
        <v>1365248</v>
      </c>
    </row>
    <row r="25" spans="1:3" s="91" customFormat="1" ht="15.75">
      <c r="A25" s="156"/>
      <c r="B25" s="103" t="s">
        <v>185</v>
      </c>
      <c r="C25" s="164">
        <v>1795799</v>
      </c>
    </row>
    <row r="26" spans="1:3" s="92" customFormat="1" ht="15.75">
      <c r="A26" s="114"/>
      <c r="B26" s="102" t="s">
        <v>125</v>
      </c>
      <c r="C26" s="144">
        <v>0</v>
      </c>
    </row>
    <row r="27" spans="1:3" s="92" customFormat="1" ht="15.75">
      <c r="A27" s="114"/>
      <c r="B27" s="102" t="s">
        <v>215</v>
      </c>
      <c r="C27" s="144">
        <v>18629</v>
      </c>
    </row>
    <row r="28" spans="1:3" s="92" customFormat="1" ht="15.75">
      <c r="A28" s="114"/>
      <c r="B28" s="121" t="s">
        <v>126</v>
      </c>
      <c r="C28" s="144">
        <v>680</v>
      </c>
    </row>
    <row r="29" spans="1:3" s="93" customFormat="1" ht="15.75">
      <c r="A29" s="114"/>
      <c r="B29" s="121" t="s">
        <v>216</v>
      </c>
      <c r="C29" s="144">
        <v>1000</v>
      </c>
    </row>
    <row r="30" spans="1:3" s="93" customFormat="1" ht="15.75">
      <c r="A30" s="114"/>
      <c r="B30" s="121" t="s">
        <v>217</v>
      </c>
      <c r="C30" s="144">
        <v>1000</v>
      </c>
    </row>
    <row r="31" spans="1:3" s="85" customFormat="1" ht="15.75">
      <c r="A31" s="114"/>
      <c r="B31" s="101" t="s">
        <v>127</v>
      </c>
      <c r="C31" s="144">
        <v>19000</v>
      </c>
    </row>
    <row r="32" spans="1:3" s="94" customFormat="1" ht="13.5" thickBot="1">
      <c r="A32" s="147"/>
      <c r="B32" s="122" t="s">
        <v>128</v>
      </c>
      <c r="C32" s="148">
        <v>1755490</v>
      </c>
    </row>
    <row r="33" spans="1:3" s="94" customFormat="1" ht="13.5" thickBot="1">
      <c r="A33" s="118"/>
      <c r="B33" s="123"/>
      <c r="C33" s="124"/>
    </row>
    <row r="34" spans="1:3" s="95" customFormat="1" ht="15.75">
      <c r="A34" s="149" t="s">
        <v>129</v>
      </c>
      <c r="B34" s="150"/>
      <c r="C34" s="143"/>
    </row>
    <row r="35" spans="1:3" s="94" customFormat="1" ht="12.75">
      <c r="A35" s="111"/>
      <c r="B35" s="125" t="s">
        <v>29</v>
      </c>
      <c r="C35" s="151">
        <v>512963</v>
      </c>
    </row>
    <row r="36" spans="1:3" s="95" customFormat="1" ht="14.25">
      <c r="A36" s="111"/>
      <c r="B36" s="126" t="s">
        <v>198</v>
      </c>
      <c r="C36" s="151">
        <v>173512</v>
      </c>
    </row>
    <row r="37" spans="1:3" s="94" customFormat="1" ht="12.75">
      <c r="A37" s="111"/>
      <c r="B37" s="126" t="s">
        <v>30</v>
      </c>
      <c r="C37" s="151">
        <v>9308</v>
      </c>
    </row>
    <row r="38" spans="1:3" s="94" customFormat="1" ht="12.75">
      <c r="A38" s="127"/>
      <c r="B38" s="126" t="s">
        <v>199</v>
      </c>
      <c r="C38" s="152">
        <v>465388</v>
      </c>
    </row>
    <row r="39" spans="1:3" s="96" customFormat="1" ht="27">
      <c r="A39" s="111"/>
      <c r="B39" s="440" t="s">
        <v>200</v>
      </c>
      <c r="C39" s="151">
        <v>9721141</v>
      </c>
    </row>
    <row r="40" spans="1:3" ht="12.75">
      <c r="A40" s="111"/>
      <c r="B40" s="126" t="s">
        <v>130</v>
      </c>
      <c r="C40" s="151">
        <v>9607772</v>
      </c>
    </row>
    <row r="41" spans="1:3" ht="14.25">
      <c r="A41" s="111"/>
      <c r="B41" s="126" t="s">
        <v>201</v>
      </c>
      <c r="C41" s="151">
        <v>6843572</v>
      </c>
    </row>
    <row r="42" spans="1:3" ht="14.25">
      <c r="A42" s="111"/>
      <c r="B42" s="128" t="s">
        <v>202</v>
      </c>
      <c r="C42" s="151">
        <v>2764200</v>
      </c>
    </row>
    <row r="43" spans="1:3" ht="14.25">
      <c r="A43" s="111"/>
      <c r="B43" s="125" t="s">
        <v>203</v>
      </c>
      <c r="C43" s="151">
        <v>113369</v>
      </c>
    </row>
    <row r="44" spans="1:3" ht="14.25">
      <c r="A44" s="111"/>
      <c r="B44" s="125" t="s">
        <v>204</v>
      </c>
      <c r="C44" s="151">
        <v>1823816</v>
      </c>
    </row>
    <row r="45" spans="1:3" ht="14.25">
      <c r="A45" s="111"/>
      <c r="B45" s="125" t="s">
        <v>205</v>
      </c>
      <c r="C45" s="151">
        <v>925383</v>
      </c>
    </row>
    <row r="46" spans="1:3" ht="14.25">
      <c r="A46" s="111"/>
      <c r="B46" s="125" t="s">
        <v>206</v>
      </c>
      <c r="C46" s="151">
        <v>5000</v>
      </c>
    </row>
    <row r="47" spans="1:3" ht="14.25">
      <c r="A47" s="111"/>
      <c r="B47" s="125" t="s">
        <v>207</v>
      </c>
      <c r="C47" s="151">
        <v>1044227</v>
      </c>
    </row>
    <row r="48" spans="1:3" ht="14.25">
      <c r="A48" s="111"/>
      <c r="B48" s="125" t="s">
        <v>208</v>
      </c>
      <c r="C48" s="151">
        <v>2068206</v>
      </c>
    </row>
    <row r="49" spans="1:3" ht="12.75">
      <c r="A49" s="111"/>
      <c r="B49" s="125" t="s">
        <v>131</v>
      </c>
      <c r="C49" s="151">
        <v>3300</v>
      </c>
    </row>
    <row r="50" spans="1:3" ht="12.75">
      <c r="A50" s="111"/>
      <c r="B50" s="125" t="s">
        <v>132</v>
      </c>
      <c r="C50" s="151">
        <v>0</v>
      </c>
    </row>
    <row r="51" spans="1:3" ht="12.75">
      <c r="A51" s="111"/>
      <c r="B51" s="125" t="s">
        <v>133</v>
      </c>
      <c r="C51" s="151">
        <v>10202</v>
      </c>
    </row>
    <row r="52" spans="1:3" ht="12.75">
      <c r="A52" s="111"/>
      <c r="B52" s="129" t="s">
        <v>134</v>
      </c>
      <c r="C52" s="151">
        <v>12702</v>
      </c>
    </row>
    <row r="53" spans="1:3" ht="12.75">
      <c r="A53" s="111"/>
      <c r="B53" s="129" t="s">
        <v>135</v>
      </c>
      <c r="C53" s="151">
        <v>25000</v>
      </c>
    </row>
    <row r="54" spans="1:3" ht="12.75">
      <c r="A54" s="111"/>
      <c r="B54" s="129" t="s">
        <v>136</v>
      </c>
      <c r="C54" s="151">
        <v>400</v>
      </c>
    </row>
    <row r="55" spans="1:3" ht="25.5">
      <c r="A55" s="111"/>
      <c r="B55" s="130" t="s">
        <v>209</v>
      </c>
      <c r="C55" s="151">
        <v>469056</v>
      </c>
    </row>
    <row r="56" spans="1:3" ht="12.75">
      <c r="A56" s="111"/>
      <c r="B56" s="129" t="s">
        <v>137</v>
      </c>
      <c r="C56" s="151">
        <v>123814</v>
      </c>
    </row>
    <row r="57" spans="1:3" ht="12.75">
      <c r="A57" s="111"/>
      <c r="B57" s="129" t="s">
        <v>138</v>
      </c>
      <c r="C57" s="151">
        <v>345242</v>
      </c>
    </row>
    <row r="58" spans="1:3" ht="25.5">
      <c r="A58" s="111"/>
      <c r="B58" s="130" t="s">
        <v>210</v>
      </c>
      <c r="C58" s="153">
        <v>2336499</v>
      </c>
    </row>
    <row r="59" spans="1:3" ht="12.75">
      <c r="A59" s="111"/>
      <c r="B59" s="137" t="s">
        <v>137</v>
      </c>
      <c r="C59" s="154">
        <v>2136499</v>
      </c>
    </row>
    <row r="60" spans="1:3" ht="12.75">
      <c r="A60" s="111"/>
      <c r="B60" s="137" t="s">
        <v>139</v>
      </c>
      <c r="C60" s="154">
        <v>200000</v>
      </c>
    </row>
    <row r="61" spans="1:3" ht="25.5">
      <c r="A61" s="111"/>
      <c r="B61" s="130" t="s">
        <v>140</v>
      </c>
      <c r="C61" s="151">
        <v>51790</v>
      </c>
    </row>
    <row r="62" spans="1:3" ht="12.75">
      <c r="A62" s="111"/>
      <c r="B62" s="137" t="s">
        <v>141</v>
      </c>
      <c r="C62" s="151">
        <v>7659</v>
      </c>
    </row>
    <row r="63" spans="1:3" ht="13.5" thickBot="1">
      <c r="A63" s="131"/>
      <c r="B63" s="438" t="s">
        <v>142</v>
      </c>
      <c r="C63" s="439">
        <v>44131</v>
      </c>
    </row>
    <row r="64" spans="1:3" ht="12.75">
      <c r="A64" s="132" t="s">
        <v>211</v>
      </c>
      <c r="B64" s="133"/>
      <c r="C64" s="134"/>
    </row>
    <row r="65" spans="1:3" ht="12.75">
      <c r="A65" s="132" t="s">
        <v>195</v>
      </c>
      <c r="B65" s="133"/>
      <c r="C65" s="134"/>
    </row>
    <row r="66" spans="1:3" ht="12.75">
      <c r="A66" s="132" t="s">
        <v>196</v>
      </c>
      <c r="B66" s="133"/>
      <c r="C66" s="134"/>
    </row>
    <row r="67" spans="1:3" ht="12.75">
      <c r="A67" s="132" t="s">
        <v>197</v>
      </c>
      <c r="B67" s="133"/>
      <c r="C67" s="134"/>
    </row>
  </sheetData>
  <sheetProtection/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72" r:id="rId1"/>
  <headerFooter alignWithMargins="0">
    <oddHeader>&amp;R&amp;"Arial,Kurzíva"Kapitola A.&amp;"Arial,Obyčejné"
&amp;"Arial,Tučné"Tabulka č.1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="85" zoomScaleNormal="85" zoomScalePageLayoutView="0" workbookViewId="0" topLeftCell="A1">
      <selection activeCell="E5" sqref="E5"/>
    </sheetView>
  </sheetViews>
  <sheetFormatPr defaultColWidth="9.140625" defaultRowHeight="12.75"/>
  <cols>
    <col min="1" max="1" width="5.28125" style="71" customWidth="1"/>
    <col min="2" max="2" width="81.421875" style="71" customWidth="1"/>
    <col min="3" max="4" width="14.7109375" style="71" bestFit="1" customWidth="1"/>
    <col min="5" max="5" width="14.140625" style="71" customWidth="1"/>
    <col min="6" max="6" width="14.421875" style="87" customWidth="1"/>
    <col min="7" max="7" width="11.7109375" style="71" customWidth="1"/>
    <col min="8" max="8" width="11.7109375" style="71" bestFit="1" customWidth="1"/>
    <col min="9" max="9" width="10.140625" style="71" bestFit="1" customWidth="1"/>
    <col min="10" max="16384" width="9.140625" style="71" customWidth="1"/>
  </cols>
  <sheetData>
    <row r="1" spans="1:6" ht="20.25">
      <c r="A1" s="104" t="s">
        <v>194</v>
      </c>
      <c r="B1" s="97"/>
      <c r="C1" s="97"/>
      <c r="D1" s="97"/>
      <c r="E1" s="97"/>
      <c r="F1" s="90"/>
    </row>
    <row r="2" spans="1:6" ht="18" customHeight="1">
      <c r="A2" s="105" t="s">
        <v>261</v>
      </c>
      <c r="C2" s="89"/>
      <c r="D2" s="89"/>
      <c r="E2" s="89"/>
      <c r="F2" s="98"/>
    </row>
    <row r="3" spans="2:6" ht="18" customHeight="1">
      <c r="B3" s="89"/>
      <c r="C3" s="89"/>
      <c r="D3" s="89"/>
      <c r="E3" s="89"/>
      <c r="F3" s="166"/>
    </row>
    <row r="4" ht="12.75">
      <c r="H4" s="84" t="s">
        <v>67</v>
      </c>
    </row>
    <row r="5" spans="1:8" ht="89.25">
      <c r="A5" s="483"/>
      <c r="B5" s="484"/>
      <c r="C5" s="478" t="s">
        <v>262</v>
      </c>
      <c r="D5" s="478" t="s">
        <v>263</v>
      </c>
      <c r="E5" s="978" t="s">
        <v>267</v>
      </c>
      <c r="F5" s="978" t="s">
        <v>266</v>
      </c>
      <c r="G5" s="478" t="s">
        <v>264</v>
      </c>
      <c r="H5" s="478" t="s">
        <v>265</v>
      </c>
    </row>
    <row r="6" spans="1:8" ht="15.75">
      <c r="A6" s="485" t="s">
        <v>28</v>
      </c>
      <c r="B6" s="486"/>
      <c r="C6" s="479"/>
      <c r="D6" s="478"/>
      <c r="E6" s="978"/>
      <c r="F6" s="978"/>
      <c r="G6" s="478"/>
      <c r="H6" s="478"/>
    </row>
    <row r="7" spans="1:8" s="86" customFormat="1" ht="12.75">
      <c r="A7" s="507"/>
      <c r="B7" s="508" t="s">
        <v>421</v>
      </c>
      <c r="C7" s="425">
        <v>11237</v>
      </c>
      <c r="D7" s="425">
        <v>589373</v>
      </c>
      <c r="E7" s="979">
        <v>0</v>
      </c>
      <c r="F7" s="980">
        <v>100</v>
      </c>
      <c r="G7" s="425">
        <v>11237</v>
      </c>
      <c r="H7" s="425">
        <v>600610</v>
      </c>
    </row>
    <row r="8" spans="1:8" s="86" customFormat="1" ht="12.75">
      <c r="A8" s="487"/>
      <c r="B8" s="509" t="s">
        <v>260</v>
      </c>
      <c r="C8" s="425">
        <v>114149928</v>
      </c>
      <c r="D8" s="425">
        <v>5062007</v>
      </c>
      <c r="E8" s="979">
        <v>4472634</v>
      </c>
      <c r="F8" s="980">
        <v>103.92</v>
      </c>
      <c r="G8" s="425">
        <v>118622562</v>
      </c>
      <c r="H8" s="425">
        <v>119211935</v>
      </c>
    </row>
    <row r="9" spans="1:8" ht="15.75">
      <c r="A9" s="485" t="s">
        <v>105</v>
      </c>
      <c r="B9" s="486"/>
      <c r="C9" s="479"/>
      <c r="D9" s="480"/>
      <c r="E9" s="979">
        <v>0</v>
      </c>
      <c r="F9" s="980"/>
      <c r="G9" s="480"/>
      <c r="H9" s="480"/>
    </row>
    <row r="10" spans="1:8" ht="12.75">
      <c r="A10" s="488"/>
      <c r="B10" s="489" t="s">
        <v>420</v>
      </c>
      <c r="C10" s="481">
        <v>11237</v>
      </c>
      <c r="D10" s="481">
        <v>589373</v>
      </c>
      <c r="E10" s="981">
        <v>0</v>
      </c>
      <c r="F10" s="982">
        <v>100</v>
      </c>
      <c r="G10" s="481">
        <v>11237</v>
      </c>
      <c r="H10" s="481">
        <v>600610</v>
      </c>
    </row>
    <row r="11" spans="1:8" ht="25.5">
      <c r="A11" s="488"/>
      <c r="B11" s="490" t="s">
        <v>110</v>
      </c>
      <c r="C11" s="482"/>
      <c r="D11" s="481">
        <v>345242</v>
      </c>
      <c r="E11" s="981">
        <v>0</v>
      </c>
      <c r="F11" s="982" t="s">
        <v>94</v>
      </c>
      <c r="G11" s="481"/>
      <c r="H11" s="480">
        <v>345242</v>
      </c>
    </row>
    <row r="12" spans="1:8" ht="25.5">
      <c r="A12" s="488"/>
      <c r="B12" s="490" t="s">
        <v>111</v>
      </c>
      <c r="C12" s="482"/>
      <c r="D12" s="481">
        <v>200000</v>
      </c>
      <c r="E12" s="981">
        <v>0</v>
      </c>
      <c r="F12" s="982" t="s">
        <v>94</v>
      </c>
      <c r="G12" s="481"/>
      <c r="H12" s="480">
        <v>200000</v>
      </c>
    </row>
    <row r="13" spans="1:8" ht="15.75">
      <c r="A13" s="491"/>
      <c r="B13" s="492" t="s">
        <v>112</v>
      </c>
      <c r="C13" s="480"/>
      <c r="D13" s="481">
        <v>44131</v>
      </c>
      <c r="E13" s="981">
        <v>0</v>
      </c>
      <c r="F13" s="982" t="s">
        <v>94</v>
      </c>
      <c r="G13" s="481"/>
      <c r="H13" s="480">
        <v>44131</v>
      </c>
    </row>
    <row r="14" spans="1:8" ht="12.75">
      <c r="A14" s="493"/>
      <c r="B14" s="479" t="s">
        <v>113</v>
      </c>
      <c r="C14" s="480">
        <v>11237</v>
      </c>
      <c r="D14" s="480">
        <v>0</v>
      </c>
      <c r="E14" s="979">
        <v>0</v>
      </c>
      <c r="F14" s="980">
        <v>100</v>
      </c>
      <c r="G14" s="480">
        <v>11237</v>
      </c>
      <c r="H14" s="480">
        <v>11237</v>
      </c>
    </row>
    <row r="15" spans="1:8" ht="15.75">
      <c r="A15" s="485" t="s">
        <v>106</v>
      </c>
      <c r="B15" s="494"/>
      <c r="C15" s="480">
        <v>114149928</v>
      </c>
      <c r="D15" s="480">
        <v>5062007</v>
      </c>
      <c r="E15" s="979">
        <v>4472884</v>
      </c>
      <c r="F15" s="980">
        <v>103.92</v>
      </c>
      <c r="G15" s="480">
        <v>118622812</v>
      </c>
      <c r="H15" s="480">
        <v>119211935</v>
      </c>
    </row>
    <row r="16" spans="1:8" s="86" customFormat="1" ht="12.75">
      <c r="A16" s="511"/>
      <c r="B16" s="495" t="s">
        <v>114</v>
      </c>
      <c r="C16" s="425">
        <v>31608868</v>
      </c>
      <c r="D16" s="425">
        <v>2213208</v>
      </c>
      <c r="E16" s="979">
        <v>2100839</v>
      </c>
      <c r="F16" s="980">
        <v>106.65</v>
      </c>
      <c r="G16" s="425">
        <v>33709707</v>
      </c>
      <c r="H16" s="425">
        <v>33822076</v>
      </c>
    </row>
    <row r="17" spans="1:8" ht="12.75">
      <c r="A17" s="488"/>
      <c r="B17" s="496" t="s">
        <v>115</v>
      </c>
      <c r="C17" s="480">
        <v>23553162</v>
      </c>
      <c r="D17" s="480">
        <v>548773</v>
      </c>
      <c r="E17" s="979">
        <v>548773</v>
      </c>
      <c r="F17" s="980">
        <v>102.33</v>
      </c>
      <c r="G17" s="480">
        <v>24101935</v>
      </c>
      <c r="H17" s="480">
        <v>24101935</v>
      </c>
    </row>
    <row r="18" spans="1:8" ht="12.75">
      <c r="A18" s="488"/>
      <c r="B18" s="496" t="s">
        <v>193</v>
      </c>
      <c r="C18" s="480">
        <v>8055706</v>
      </c>
      <c r="D18" s="480">
        <v>1664435</v>
      </c>
      <c r="E18" s="979">
        <v>1552066</v>
      </c>
      <c r="F18" s="980">
        <v>119.27</v>
      </c>
      <c r="G18" s="480">
        <v>9607772</v>
      </c>
      <c r="H18" s="480">
        <v>9720141</v>
      </c>
    </row>
    <row r="19" spans="1:8" s="86" customFormat="1" ht="12.75">
      <c r="A19" s="511"/>
      <c r="B19" s="497" t="s">
        <v>254</v>
      </c>
      <c r="C19" s="425">
        <v>75259920</v>
      </c>
      <c r="D19" s="425">
        <v>2147626</v>
      </c>
      <c r="E19" s="979">
        <v>2147626</v>
      </c>
      <c r="F19" s="980">
        <v>102.85</v>
      </c>
      <c r="G19" s="425">
        <v>77407546</v>
      </c>
      <c r="H19" s="425">
        <v>77407546</v>
      </c>
    </row>
    <row r="20" spans="1:8" s="86" customFormat="1" ht="12.75">
      <c r="A20" s="511"/>
      <c r="B20" s="498" t="s">
        <v>117</v>
      </c>
      <c r="C20" s="425">
        <v>2351286</v>
      </c>
      <c r="D20" s="425">
        <v>4647</v>
      </c>
      <c r="E20" s="979">
        <v>4647</v>
      </c>
      <c r="F20" s="980">
        <v>100.2</v>
      </c>
      <c r="G20" s="425">
        <v>2355933</v>
      </c>
      <c r="H20" s="425">
        <v>2355933</v>
      </c>
    </row>
    <row r="21" spans="1:8" s="86" customFormat="1" ht="12.75">
      <c r="A21" s="511"/>
      <c r="B21" s="499" t="s">
        <v>118</v>
      </c>
      <c r="C21" s="425">
        <v>374383</v>
      </c>
      <c r="D21" s="425">
        <v>-374383</v>
      </c>
      <c r="E21" s="979">
        <v>-374383</v>
      </c>
      <c r="F21" s="980">
        <v>0</v>
      </c>
      <c r="G21" s="425"/>
      <c r="H21" s="425">
        <v>0</v>
      </c>
    </row>
    <row r="22" spans="1:8" ht="12.75">
      <c r="A22" s="488"/>
      <c r="B22" s="500" t="s">
        <v>119</v>
      </c>
      <c r="C22" s="480">
        <v>0</v>
      </c>
      <c r="D22" s="480">
        <v>0</v>
      </c>
      <c r="E22" s="979">
        <v>0</v>
      </c>
      <c r="F22" s="982" t="s">
        <v>94</v>
      </c>
      <c r="G22" s="480"/>
      <c r="H22" s="480">
        <v>0</v>
      </c>
    </row>
    <row r="23" spans="1:8" ht="12.75">
      <c r="A23" s="488"/>
      <c r="B23" s="500" t="s">
        <v>120</v>
      </c>
      <c r="C23" s="480">
        <v>374383</v>
      </c>
      <c r="D23" s="480">
        <v>-374383</v>
      </c>
      <c r="E23" s="979">
        <v>-374383</v>
      </c>
      <c r="F23" s="980">
        <v>0</v>
      </c>
      <c r="G23" s="480"/>
      <c r="H23" s="480">
        <v>0</v>
      </c>
    </row>
    <row r="24" spans="1:8" s="86" customFormat="1" ht="12.75">
      <c r="A24" s="511"/>
      <c r="B24" s="501" t="s">
        <v>121</v>
      </c>
      <c r="C24" s="425">
        <v>235706</v>
      </c>
      <c r="D24" s="425">
        <v>-4823</v>
      </c>
      <c r="E24" s="979">
        <v>-4823</v>
      </c>
      <c r="F24" s="980">
        <v>97.95</v>
      </c>
      <c r="G24" s="425">
        <v>230883</v>
      </c>
      <c r="H24" s="425">
        <v>230883</v>
      </c>
    </row>
    <row r="25" spans="1:8" s="86" customFormat="1" ht="12.75">
      <c r="A25" s="511"/>
      <c r="B25" s="501" t="s">
        <v>122</v>
      </c>
      <c r="C25" s="425">
        <v>2158846</v>
      </c>
      <c r="D25" s="425">
        <v>75604</v>
      </c>
      <c r="E25" s="979">
        <v>75604</v>
      </c>
      <c r="F25" s="980">
        <v>103.5</v>
      </c>
      <c r="G25" s="425">
        <v>2234450</v>
      </c>
      <c r="H25" s="425">
        <v>2234450</v>
      </c>
    </row>
    <row r="26" spans="1:8" ht="12.75">
      <c r="A26" s="488"/>
      <c r="B26" s="502" t="s">
        <v>123</v>
      </c>
      <c r="C26" s="480">
        <v>921652</v>
      </c>
      <c r="D26" s="480">
        <v>65604</v>
      </c>
      <c r="E26" s="979">
        <v>65604</v>
      </c>
      <c r="F26" s="980">
        <v>107.12</v>
      </c>
      <c r="G26" s="480">
        <v>987256</v>
      </c>
      <c r="H26" s="480">
        <v>987256</v>
      </c>
    </row>
    <row r="27" spans="1:8" ht="12.75">
      <c r="A27" s="488"/>
      <c r="B27" s="502" t="s">
        <v>124</v>
      </c>
      <c r="C27" s="480">
        <v>1237194</v>
      </c>
      <c r="D27" s="480">
        <v>10000</v>
      </c>
      <c r="E27" s="979">
        <v>10000</v>
      </c>
      <c r="F27" s="980">
        <v>100.81</v>
      </c>
      <c r="G27" s="480">
        <v>1247194</v>
      </c>
      <c r="H27" s="480">
        <v>1247194</v>
      </c>
    </row>
    <row r="28" spans="1:8" s="86" customFormat="1" ht="26.25">
      <c r="A28" s="491"/>
      <c r="B28" s="503" t="s">
        <v>255</v>
      </c>
      <c r="C28" s="510">
        <v>438786</v>
      </c>
      <c r="D28" s="510">
        <v>926462</v>
      </c>
      <c r="E28" s="979">
        <v>451308</v>
      </c>
      <c r="F28" s="980">
        <v>202.85</v>
      </c>
      <c r="G28" s="510">
        <v>890094</v>
      </c>
      <c r="H28" s="510">
        <v>1365248</v>
      </c>
    </row>
    <row r="29" spans="1:8" s="86" customFormat="1" ht="15.75">
      <c r="A29" s="491"/>
      <c r="B29" s="501" t="s">
        <v>268</v>
      </c>
      <c r="C29" s="510">
        <v>1722133</v>
      </c>
      <c r="D29" s="510">
        <v>73666</v>
      </c>
      <c r="E29" s="979">
        <v>72066</v>
      </c>
      <c r="F29" s="980">
        <v>104.18</v>
      </c>
      <c r="G29" s="510">
        <v>1794199</v>
      </c>
      <c r="H29" s="510">
        <v>1795799</v>
      </c>
    </row>
    <row r="30" spans="1:8" ht="15.75">
      <c r="A30" s="491"/>
      <c r="B30" s="502" t="s">
        <v>125</v>
      </c>
      <c r="C30" s="480"/>
      <c r="D30" s="480">
        <v>0</v>
      </c>
      <c r="E30" s="979">
        <v>0</v>
      </c>
      <c r="F30" s="982" t="s">
        <v>94</v>
      </c>
      <c r="G30" s="480"/>
      <c r="H30" s="480"/>
    </row>
    <row r="31" spans="1:8" ht="15.75">
      <c r="A31" s="491"/>
      <c r="B31" s="502" t="s">
        <v>256</v>
      </c>
      <c r="C31" s="480">
        <v>0</v>
      </c>
      <c r="D31" s="480">
        <v>18629</v>
      </c>
      <c r="E31" s="979">
        <v>18629</v>
      </c>
      <c r="F31" s="982" t="s">
        <v>94</v>
      </c>
      <c r="G31" s="480">
        <v>18629</v>
      </c>
      <c r="H31" s="480">
        <v>18629</v>
      </c>
    </row>
    <row r="32" spans="1:8" ht="15.75">
      <c r="A32" s="491"/>
      <c r="B32" s="504" t="s">
        <v>126</v>
      </c>
      <c r="C32" s="480">
        <v>700</v>
      </c>
      <c r="D32" s="480">
        <v>-20</v>
      </c>
      <c r="E32" s="979">
        <v>-20</v>
      </c>
      <c r="F32" s="980">
        <v>97.14</v>
      </c>
      <c r="G32" s="480">
        <v>680</v>
      </c>
      <c r="H32" s="480">
        <v>680</v>
      </c>
    </row>
    <row r="33" spans="1:8" ht="15.75">
      <c r="A33" s="491"/>
      <c r="B33" s="504" t="s">
        <v>257</v>
      </c>
      <c r="C33" s="480">
        <v>0</v>
      </c>
      <c r="D33" s="480">
        <v>1000</v>
      </c>
      <c r="E33" s="979">
        <v>250</v>
      </c>
      <c r="F33" s="982" t="s">
        <v>94</v>
      </c>
      <c r="G33" s="480">
        <v>250</v>
      </c>
      <c r="H33" s="480">
        <v>1000</v>
      </c>
    </row>
    <row r="34" spans="1:8" ht="15.75">
      <c r="A34" s="491"/>
      <c r="B34" s="504" t="s">
        <v>258</v>
      </c>
      <c r="C34" s="480">
        <v>0</v>
      </c>
      <c r="D34" s="480">
        <v>1000</v>
      </c>
      <c r="E34" s="979">
        <v>150</v>
      </c>
      <c r="F34" s="982" t="s">
        <v>94</v>
      </c>
      <c r="G34" s="480">
        <v>150</v>
      </c>
      <c r="H34" s="480">
        <v>1000</v>
      </c>
    </row>
    <row r="35" spans="1:8" ht="15.75">
      <c r="A35" s="491"/>
      <c r="B35" s="505" t="s">
        <v>127</v>
      </c>
      <c r="C35" s="480">
        <v>19000</v>
      </c>
      <c r="D35" s="480">
        <v>0</v>
      </c>
      <c r="E35" s="979">
        <v>0</v>
      </c>
      <c r="F35" s="980">
        <v>100</v>
      </c>
      <c r="G35" s="480">
        <v>19000</v>
      </c>
      <c r="H35" s="480">
        <v>19000</v>
      </c>
    </row>
    <row r="36" spans="1:8" ht="12.75">
      <c r="A36" s="506"/>
      <c r="B36" s="505" t="s">
        <v>128</v>
      </c>
      <c r="C36" s="480">
        <v>1702433</v>
      </c>
      <c r="D36" s="480">
        <v>53057</v>
      </c>
      <c r="E36" s="979">
        <v>53057</v>
      </c>
      <c r="F36" s="980">
        <v>103.12</v>
      </c>
      <c r="G36" s="480">
        <v>1755490</v>
      </c>
      <c r="H36" s="480">
        <v>1755490</v>
      </c>
    </row>
    <row r="37" spans="1:8" ht="12.75">
      <c r="A37" s="118"/>
      <c r="B37" s="123"/>
      <c r="C37" s="123"/>
      <c r="D37" s="123"/>
      <c r="E37" s="123"/>
      <c r="F37" s="475"/>
      <c r="G37" s="123"/>
      <c r="H37" s="124"/>
    </row>
    <row r="38" spans="2:8" ht="12.75">
      <c r="B38" s="124" t="s">
        <v>259</v>
      </c>
      <c r="C38" s="476"/>
      <c r="D38" s="124"/>
      <c r="E38" s="124"/>
      <c r="F38" s="477"/>
      <c r="G38" s="124"/>
      <c r="H38" s="124"/>
    </row>
    <row r="39" spans="1:8" ht="12.75">
      <c r="A39" s="118"/>
      <c r="C39" s="124"/>
      <c r="D39" s="124"/>
      <c r="E39" s="124"/>
      <c r="F39" s="477"/>
      <c r="G39" s="124"/>
      <c r="H39" s="124"/>
    </row>
  </sheetData>
  <sheetProtection/>
  <printOptions horizontalCentered="1"/>
  <pageMargins left="0.984251968503937" right="0.984251968503937" top="0.984251968503937" bottom="0.6299212598425197" header="0.4330708661417323" footer="0.35433070866141736"/>
  <pageSetup fitToHeight="1" fitToWidth="1" horizontalDpi="300" verticalDpi="300" orientation="landscape" paperSize="9" scale="75" r:id="rId1"/>
  <headerFooter alignWithMargins="0">
    <oddHeader>&amp;R&amp;"Arial CE,Kurzíva"Kapitola A.&amp;"Arial CE,Tučné"&amp;14
&amp;10Tabulka č.1a/str.&amp;P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E4" sqref="AE4"/>
    </sheetView>
  </sheetViews>
  <sheetFormatPr defaultColWidth="9.140625" defaultRowHeight="12.75"/>
  <cols>
    <col min="1" max="1" width="65.57421875" style="894" customWidth="1"/>
    <col min="2" max="2" width="13.57421875" style="894" bestFit="1" customWidth="1"/>
    <col min="3" max="3" width="13.140625" style="894" customWidth="1"/>
    <col min="4" max="4" width="15.421875" style="894" bestFit="1" customWidth="1"/>
    <col min="5" max="6" width="12.00390625" style="894" bestFit="1" customWidth="1"/>
    <col min="7" max="7" width="10.57421875" style="894" bestFit="1" customWidth="1"/>
    <col min="8" max="8" width="10.28125" style="894" bestFit="1" customWidth="1"/>
    <col min="9" max="9" width="12.7109375" style="894" bestFit="1" customWidth="1"/>
    <col min="10" max="10" width="10.140625" style="894" bestFit="1" customWidth="1"/>
    <col min="11" max="11" width="11.140625" style="894" bestFit="1" customWidth="1"/>
    <col min="12" max="12" width="11.7109375" style="894" bestFit="1" customWidth="1"/>
    <col min="13" max="13" width="9.7109375" style="894" bestFit="1" customWidth="1"/>
    <col min="14" max="14" width="13.28125" style="894" bestFit="1" customWidth="1"/>
    <col min="15" max="15" width="8.421875" style="894" bestFit="1" customWidth="1"/>
    <col min="16" max="16" width="10.421875" style="894" bestFit="1" customWidth="1"/>
    <col min="17" max="17" width="13.421875" style="894" bestFit="1" customWidth="1"/>
    <col min="18" max="18" width="19.7109375" style="894" customWidth="1"/>
    <col min="19" max="19" width="9.8515625" style="894" bestFit="1" customWidth="1"/>
    <col min="20" max="20" width="8.140625" style="894" customWidth="1"/>
    <col min="21" max="21" width="17.28125" style="894" customWidth="1"/>
    <col min="22" max="22" width="12.7109375" style="894" customWidth="1"/>
    <col min="23" max="23" width="8.140625" style="894" bestFit="1" customWidth="1"/>
    <col min="24" max="24" width="14.28125" style="894" customWidth="1"/>
    <col min="25" max="25" width="11.57421875" style="894" bestFit="1" customWidth="1"/>
    <col min="26" max="26" width="11.421875" style="894" customWidth="1"/>
    <col min="27" max="27" width="9.57421875" style="894" bestFit="1" customWidth="1"/>
    <col min="28" max="28" width="11.7109375" style="894" bestFit="1" customWidth="1"/>
    <col min="29" max="29" width="10.140625" style="894" bestFit="1" customWidth="1"/>
    <col min="30" max="30" width="8.140625" style="894" bestFit="1" customWidth="1"/>
    <col min="31" max="31" width="12.28125" style="900" customWidth="1"/>
    <col min="32" max="32" width="10.00390625" style="894" bestFit="1" customWidth="1"/>
    <col min="33" max="16384" width="9.140625" style="894" customWidth="1"/>
  </cols>
  <sheetData>
    <row r="1" spans="1:31" ht="20.25">
      <c r="A1" s="422" t="s">
        <v>394</v>
      </c>
      <c r="W1" s="895"/>
      <c r="X1" s="895"/>
      <c r="Y1" s="895"/>
      <c r="Z1" s="895"/>
      <c r="AA1" s="895"/>
      <c r="AB1" s="895"/>
      <c r="AC1" s="895"/>
      <c r="AD1" s="895"/>
      <c r="AE1" s="895"/>
    </row>
    <row r="2" ht="20.25">
      <c r="A2" s="422" t="s">
        <v>395</v>
      </c>
    </row>
    <row r="3" spans="1:31" ht="15.75">
      <c r="A3" s="896"/>
      <c r="V3" s="897"/>
      <c r="W3" s="897"/>
      <c r="X3" s="897"/>
      <c r="Y3" s="897"/>
      <c r="Z3" s="897"/>
      <c r="AA3" s="897"/>
      <c r="AB3" s="897"/>
      <c r="AC3" s="897"/>
      <c r="AD3" s="897"/>
      <c r="AE3" s="898" t="s">
        <v>67</v>
      </c>
    </row>
    <row r="4" spans="1:31" s="899" customFormat="1" ht="114.75">
      <c r="A4" s="920" t="s">
        <v>390</v>
      </c>
      <c r="B4" s="908" t="s">
        <v>391</v>
      </c>
      <c r="C4" s="908" t="s">
        <v>412</v>
      </c>
      <c r="D4" s="908" t="s">
        <v>348</v>
      </c>
      <c r="E4" s="908" t="s">
        <v>349</v>
      </c>
      <c r="F4" s="908" t="s">
        <v>350</v>
      </c>
      <c r="G4" s="908" t="s">
        <v>351</v>
      </c>
      <c r="H4" s="908" t="s">
        <v>352</v>
      </c>
      <c r="I4" s="908" t="s">
        <v>353</v>
      </c>
      <c r="J4" s="908" t="s">
        <v>354</v>
      </c>
      <c r="K4" s="908" t="s">
        <v>355</v>
      </c>
      <c r="L4" s="908" t="s">
        <v>356</v>
      </c>
      <c r="M4" s="908" t="s">
        <v>357</v>
      </c>
      <c r="N4" s="908" t="s">
        <v>226</v>
      </c>
      <c r="O4" s="908" t="s">
        <v>358</v>
      </c>
      <c r="P4" s="908" t="s">
        <v>359</v>
      </c>
      <c r="Q4" s="908" t="s">
        <v>360</v>
      </c>
      <c r="R4" s="908" t="s">
        <v>361</v>
      </c>
      <c r="S4" s="908" t="s">
        <v>393</v>
      </c>
      <c r="T4" s="908" t="s">
        <v>362</v>
      </c>
      <c r="U4" s="908" t="s">
        <v>363</v>
      </c>
      <c r="V4" s="908" t="s">
        <v>364</v>
      </c>
      <c r="W4" s="908" t="s">
        <v>365</v>
      </c>
      <c r="X4" s="908" t="s">
        <v>366</v>
      </c>
      <c r="Y4" s="908" t="s">
        <v>367</v>
      </c>
      <c r="Z4" s="908" t="s">
        <v>368</v>
      </c>
      <c r="AA4" s="908" t="s">
        <v>369</v>
      </c>
      <c r="AB4" s="908" t="s">
        <v>370</v>
      </c>
      <c r="AC4" s="908" t="s">
        <v>371</v>
      </c>
      <c r="AD4" s="908" t="s">
        <v>372</v>
      </c>
      <c r="AE4" s="908" t="s">
        <v>392</v>
      </c>
    </row>
    <row r="5" spans="1:33" s="900" customFormat="1" ht="30.75" customHeight="1">
      <c r="A5" s="967" t="s">
        <v>373</v>
      </c>
      <c r="B5" s="968">
        <v>121652407</v>
      </c>
      <c r="C5" s="968">
        <f aca="true" t="shared" si="0" ref="C5:J5">C6+C10+C11+C12+C15+C16+C19+C20</f>
        <v>-6555535</v>
      </c>
      <c r="D5" s="968">
        <f t="shared" si="0"/>
        <v>-965276</v>
      </c>
      <c r="E5" s="968">
        <f t="shared" si="0"/>
        <v>1524995</v>
      </c>
      <c r="F5" s="968">
        <f t="shared" si="0"/>
        <v>-1000000</v>
      </c>
      <c r="G5" s="968">
        <f t="shared" si="0"/>
        <v>18332</v>
      </c>
      <c r="H5" s="968">
        <f t="shared" si="0"/>
        <v>-19039</v>
      </c>
      <c r="I5" s="968">
        <f t="shared" si="0"/>
        <v>0</v>
      </c>
      <c r="J5" s="968">
        <f t="shared" si="0"/>
        <v>0</v>
      </c>
      <c r="K5" s="968">
        <f aca="true" t="shared" si="1" ref="K5:K23">B5+C5+D5+F5+G5+H5+I5+J5</f>
        <v>113130889</v>
      </c>
      <c r="L5" s="968">
        <f aca="true" t="shared" si="2" ref="L5:U5">L6+L10+L11+L12+L15+L16+L19+L20</f>
        <v>1300407</v>
      </c>
      <c r="M5" s="968">
        <f t="shared" si="2"/>
        <v>1552066</v>
      </c>
      <c r="N5" s="968">
        <f t="shared" si="2"/>
        <v>0</v>
      </c>
      <c r="O5" s="968">
        <f t="shared" si="2"/>
        <v>0</v>
      </c>
      <c r="P5" s="968">
        <f t="shared" si="2"/>
        <v>0</v>
      </c>
      <c r="Q5" s="968">
        <f t="shared" si="2"/>
        <v>0</v>
      </c>
      <c r="R5" s="968">
        <f t="shared" si="2"/>
        <v>0</v>
      </c>
      <c r="S5" s="968">
        <f t="shared" si="2"/>
        <v>0</v>
      </c>
      <c r="T5" s="968">
        <f t="shared" si="2"/>
        <v>0</v>
      </c>
      <c r="U5" s="968">
        <f t="shared" si="2"/>
        <v>0</v>
      </c>
      <c r="V5" s="968">
        <f aca="true" t="shared" si="3" ref="V5:V23">K5+L5+M5+N5+O5+P5+Q5+R5+S5+U5+T5</f>
        <v>115983362</v>
      </c>
      <c r="W5" s="968">
        <v>0</v>
      </c>
      <c r="X5" s="968">
        <v>4391</v>
      </c>
      <c r="Y5" s="968">
        <v>1804</v>
      </c>
      <c r="Z5" s="968">
        <f>Z6+Z10+Z11+Z14+Z15+Z18+Z19+Z20</f>
        <v>589373</v>
      </c>
      <c r="AA5" s="968">
        <v>5</v>
      </c>
      <c r="AB5" s="968">
        <v>100000</v>
      </c>
      <c r="AC5" s="968">
        <v>1600000</v>
      </c>
      <c r="AD5" s="968">
        <v>933000</v>
      </c>
      <c r="AE5" s="968">
        <f>SUM(V5:AD5)</f>
        <v>119211935</v>
      </c>
      <c r="AG5" s="901"/>
    </row>
    <row r="6" spans="1:33" ht="12.75">
      <c r="A6" s="495" t="s">
        <v>114</v>
      </c>
      <c r="B6" s="480">
        <v>35535091</v>
      </c>
      <c r="C6" s="480">
        <f>C7+C8</f>
        <v>-3921830</v>
      </c>
      <c r="D6" s="480">
        <v>-23925</v>
      </c>
      <c r="E6" s="480">
        <f>E7+E8</f>
        <v>839209</v>
      </c>
      <c r="F6" s="480">
        <v>-1000000</v>
      </c>
      <c r="G6" s="480">
        <f>G7+G8</f>
        <v>18332</v>
      </c>
      <c r="H6" s="480"/>
      <c r="I6" s="480"/>
      <c r="J6" s="480"/>
      <c r="K6" s="480">
        <f t="shared" si="1"/>
        <v>30607668</v>
      </c>
      <c r="L6" s="480">
        <v>156218</v>
      </c>
      <c r="M6" s="480">
        <f>M7+M8</f>
        <v>1552066</v>
      </c>
      <c r="N6" s="480">
        <f>N7+N8</f>
        <v>-2856</v>
      </c>
      <c r="O6" s="480">
        <v>1200</v>
      </c>
      <c r="P6" s="480"/>
      <c r="Q6" s="480"/>
      <c r="R6" s="480"/>
      <c r="S6" s="480"/>
      <c r="T6" s="480"/>
      <c r="U6" s="480">
        <f>U7+U8</f>
        <v>-204589</v>
      </c>
      <c r="V6" s="480">
        <f t="shared" si="3"/>
        <v>32109707</v>
      </c>
      <c r="W6" s="480">
        <f>W8+W7</f>
        <v>-150</v>
      </c>
      <c r="X6" s="480"/>
      <c r="Y6" s="480"/>
      <c r="Z6" s="480">
        <f>Z7+Z8</f>
        <v>112519</v>
      </c>
      <c r="AA6" s="480"/>
      <c r="AB6" s="480"/>
      <c r="AC6" s="480">
        <v>1600000</v>
      </c>
      <c r="AD6" s="480"/>
      <c r="AE6" s="510">
        <f aca="true" t="shared" si="4" ref="AE6:AE33">SUM(V6:AD6)</f>
        <v>33822076</v>
      </c>
      <c r="AG6" s="901"/>
    </row>
    <row r="7" spans="1:33" ht="12.75">
      <c r="A7" s="909" t="s">
        <v>115</v>
      </c>
      <c r="B7" s="480">
        <v>25769338</v>
      </c>
      <c r="C7" s="480">
        <f>-(1867801+325650)</f>
        <v>-2193451</v>
      </c>
      <c r="D7" s="480">
        <v>-23925</v>
      </c>
      <c r="E7" s="480">
        <v>534201</v>
      </c>
      <c r="F7" s="480">
        <v>-1000000</v>
      </c>
      <c r="G7" s="480"/>
      <c r="H7" s="480"/>
      <c r="I7" s="480"/>
      <c r="J7" s="480"/>
      <c r="K7" s="480">
        <f t="shared" si="1"/>
        <v>22551962</v>
      </c>
      <c r="L7" s="480">
        <v>156218</v>
      </c>
      <c r="M7" s="480"/>
      <c r="N7" s="480">
        <v>-2856</v>
      </c>
      <c r="O7" s="480">
        <v>1200</v>
      </c>
      <c r="P7" s="480"/>
      <c r="Q7" s="480"/>
      <c r="R7" s="480"/>
      <c r="S7" s="480"/>
      <c r="T7" s="480"/>
      <c r="U7" s="480">
        <v>-204589</v>
      </c>
      <c r="V7" s="480">
        <f t="shared" si="3"/>
        <v>22501935</v>
      </c>
      <c r="W7" s="480"/>
      <c r="X7" s="480"/>
      <c r="Y7" s="480"/>
      <c r="Z7" s="480"/>
      <c r="AA7" s="480"/>
      <c r="AB7" s="480"/>
      <c r="AC7" s="480">
        <v>1600000</v>
      </c>
      <c r="AD7" s="480"/>
      <c r="AE7" s="510">
        <f t="shared" si="4"/>
        <v>24101935</v>
      </c>
      <c r="AG7" s="901"/>
    </row>
    <row r="8" spans="1:33" ht="12.75">
      <c r="A8" s="909" t="s">
        <v>116</v>
      </c>
      <c r="B8" s="480">
        <v>9765753</v>
      </c>
      <c r="C8" s="480">
        <v>-1728379</v>
      </c>
      <c r="D8" s="480"/>
      <c r="E8" s="480">
        <v>305008</v>
      </c>
      <c r="F8" s="480"/>
      <c r="G8" s="480">
        <f>18332</f>
        <v>18332</v>
      </c>
      <c r="H8" s="480"/>
      <c r="I8" s="480"/>
      <c r="J8" s="480"/>
      <c r="K8" s="480">
        <f t="shared" si="1"/>
        <v>8055706</v>
      </c>
      <c r="L8" s="480"/>
      <c r="M8" s="480">
        <f>1557468-5402</f>
        <v>1552066</v>
      </c>
      <c r="N8" s="480"/>
      <c r="O8" s="480"/>
      <c r="P8" s="480"/>
      <c r="Q8" s="480"/>
      <c r="R8" s="480"/>
      <c r="S8" s="480"/>
      <c r="T8" s="480"/>
      <c r="U8" s="480"/>
      <c r="V8" s="480">
        <f t="shared" si="3"/>
        <v>9607772</v>
      </c>
      <c r="W8" s="480">
        <v>-150</v>
      </c>
      <c r="X8" s="480"/>
      <c r="Y8" s="480"/>
      <c r="Z8" s="480">
        <v>112519</v>
      </c>
      <c r="AA8" s="480"/>
      <c r="AB8" s="480"/>
      <c r="AC8" s="480"/>
      <c r="AD8" s="480"/>
      <c r="AE8" s="510">
        <f t="shared" si="4"/>
        <v>9720141</v>
      </c>
      <c r="AG8" s="901"/>
    </row>
    <row r="9" spans="1:33" s="902" customFormat="1" ht="12.75">
      <c r="A9" s="910" t="s">
        <v>374</v>
      </c>
      <c r="B9" s="911">
        <v>2033387</v>
      </c>
      <c r="C9" s="911">
        <v>-1728379</v>
      </c>
      <c r="D9" s="911"/>
      <c r="E9" s="911"/>
      <c r="F9" s="911"/>
      <c r="G9" s="911"/>
      <c r="H9" s="911"/>
      <c r="I9" s="911"/>
      <c r="J9" s="911"/>
      <c r="K9" s="911">
        <f t="shared" si="1"/>
        <v>305008</v>
      </c>
      <c r="L9" s="911"/>
      <c r="M9" s="911">
        <v>1072720</v>
      </c>
      <c r="N9" s="911"/>
      <c r="O9" s="911"/>
      <c r="P9" s="911"/>
      <c r="Q9" s="911"/>
      <c r="R9" s="911"/>
      <c r="S9" s="911"/>
      <c r="T9" s="911"/>
      <c r="U9" s="911"/>
      <c r="V9" s="911">
        <f t="shared" si="3"/>
        <v>1377728</v>
      </c>
      <c r="W9" s="911"/>
      <c r="X9" s="911"/>
      <c r="Y9" s="911"/>
      <c r="Z9" s="480">
        <v>112519</v>
      </c>
      <c r="AA9" s="911"/>
      <c r="AB9" s="911"/>
      <c r="AC9" s="911"/>
      <c r="AD9" s="911"/>
      <c r="AE9" s="912">
        <f t="shared" si="4"/>
        <v>1490247</v>
      </c>
      <c r="AG9" s="901"/>
    </row>
    <row r="10" spans="1:33" ht="12.75">
      <c r="A10" s="913" t="s">
        <v>375</v>
      </c>
      <c r="B10" s="480">
        <v>75262920</v>
      </c>
      <c r="C10" s="480"/>
      <c r="D10" s="480">
        <v>-3000</v>
      </c>
      <c r="E10" s="480"/>
      <c r="F10" s="480"/>
      <c r="G10" s="480"/>
      <c r="H10" s="480"/>
      <c r="I10" s="480"/>
      <c r="J10" s="480"/>
      <c r="K10" s="480">
        <f t="shared" si="1"/>
        <v>75259920</v>
      </c>
      <c r="L10" s="480">
        <f>1039644+61720</f>
        <v>1101364</v>
      </c>
      <c r="M10" s="480"/>
      <c r="N10" s="480">
        <v>-11290</v>
      </c>
      <c r="O10" s="480"/>
      <c r="P10" s="480">
        <f>137148+5484-80</f>
        <v>142552</v>
      </c>
      <c r="Q10" s="480"/>
      <c r="R10" s="480"/>
      <c r="S10" s="480"/>
      <c r="T10" s="480"/>
      <c r="U10" s="480"/>
      <c r="V10" s="480">
        <f t="shared" si="3"/>
        <v>76492546</v>
      </c>
      <c r="W10" s="480"/>
      <c r="X10" s="480"/>
      <c r="Y10" s="480"/>
      <c r="Z10" s="480"/>
      <c r="AA10" s="480"/>
      <c r="AB10" s="480"/>
      <c r="AC10" s="480"/>
      <c r="AD10" s="480">
        <f>11000+859000+45000</f>
        <v>915000</v>
      </c>
      <c r="AE10" s="510">
        <f t="shared" si="4"/>
        <v>77407546</v>
      </c>
      <c r="AF10" s="966"/>
      <c r="AG10" s="901"/>
    </row>
    <row r="11" spans="1:33" ht="12.75">
      <c r="A11" s="495" t="s">
        <v>117</v>
      </c>
      <c r="B11" s="480">
        <v>2371286</v>
      </c>
      <c r="C11" s="480"/>
      <c r="D11" s="480">
        <v>-20000</v>
      </c>
      <c r="E11" s="480"/>
      <c r="F11" s="480"/>
      <c r="G11" s="480"/>
      <c r="H11" s="480"/>
      <c r="I11" s="480"/>
      <c r="J11" s="480"/>
      <c r="K11" s="480">
        <f t="shared" si="1"/>
        <v>2351286</v>
      </c>
      <c r="L11" s="480">
        <v>22770</v>
      </c>
      <c r="M11" s="480"/>
      <c r="N11" s="480"/>
      <c r="O11" s="480"/>
      <c r="P11" s="480"/>
      <c r="Q11" s="480"/>
      <c r="R11" s="480"/>
      <c r="S11" s="480">
        <v>-36123</v>
      </c>
      <c r="T11" s="480"/>
      <c r="U11" s="480"/>
      <c r="V11" s="480">
        <f t="shared" si="3"/>
        <v>2337933</v>
      </c>
      <c r="W11" s="480"/>
      <c r="X11" s="480"/>
      <c r="Y11" s="480"/>
      <c r="Z11" s="480"/>
      <c r="AA11" s="480"/>
      <c r="AB11" s="480"/>
      <c r="AC11" s="480"/>
      <c r="AD11" s="480">
        <v>18000</v>
      </c>
      <c r="AE11" s="510">
        <f t="shared" si="4"/>
        <v>2355933</v>
      </c>
      <c r="AF11" s="966"/>
      <c r="AG11" s="901"/>
    </row>
    <row r="12" spans="1:31" ht="14.25">
      <c r="A12" s="914" t="s">
        <v>376</v>
      </c>
      <c r="B12" s="480">
        <v>759114</v>
      </c>
      <c r="C12" s="480">
        <v>-381000</v>
      </c>
      <c r="D12" s="480"/>
      <c r="E12" s="480">
        <f>SUM(E13:E14)</f>
        <v>217000</v>
      </c>
      <c r="F12" s="480"/>
      <c r="G12" s="480"/>
      <c r="H12" s="480">
        <f>H13+H14</f>
        <v>-19039</v>
      </c>
      <c r="I12" s="480">
        <f>I13+I14</f>
        <v>-3731</v>
      </c>
      <c r="J12" s="480"/>
      <c r="K12" s="480">
        <f t="shared" si="1"/>
        <v>355344</v>
      </c>
      <c r="L12" s="480">
        <f>L13+L14</f>
        <v>4208</v>
      </c>
      <c r="M12" s="480"/>
      <c r="N12" s="480"/>
      <c r="O12" s="480"/>
      <c r="P12" s="480">
        <f>P14+P13</f>
        <v>-142552</v>
      </c>
      <c r="Q12" s="480"/>
      <c r="R12" s="480"/>
      <c r="S12" s="480"/>
      <c r="T12" s="480"/>
      <c r="U12" s="480">
        <f>U14+U13</f>
        <v>-217000</v>
      </c>
      <c r="V12" s="480">
        <f t="shared" si="3"/>
        <v>0</v>
      </c>
      <c r="W12" s="480"/>
      <c r="X12" s="480"/>
      <c r="Y12" s="480"/>
      <c r="Z12" s="480"/>
      <c r="AA12" s="480"/>
      <c r="AB12" s="480"/>
      <c r="AC12" s="480"/>
      <c r="AD12" s="480"/>
      <c r="AE12" s="510">
        <f t="shared" si="4"/>
        <v>0</v>
      </c>
    </row>
    <row r="13" spans="1:31" ht="12.75">
      <c r="A13" s="915" t="s">
        <v>119</v>
      </c>
      <c r="B13" s="480">
        <v>42447</v>
      </c>
      <c r="C13" s="480"/>
      <c r="D13" s="480"/>
      <c r="E13" s="480">
        <v>20000</v>
      </c>
      <c r="F13" s="480"/>
      <c r="G13" s="480"/>
      <c r="H13" s="480"/>
      <c r="I13" s="480">
        <v>-42447</v>
      </c>
      <c r="J13" s="480"/>
      <c r="K13" s="480">
        <f t="shared" si="1"/>
        <v>0</v>
      </c>
      <c r="L13" s="480">
        <v>0</v>
      </c>
      <c r="M13" s="480"/>
      <c r="N13" s="480"/>
      <c r="O13" s="480"/>
      <c r="P13" s="480"/>
      <c r="Q13" s="480"/>
      <c r="R13" s="480"/>
      <c r="S13" s="480"/>
      <c r="T13" s="480"/>
      <c r="U13" s="480"/>
      <c r="V13" s="480">
        <f t="shared" si="3"/>
        <v>0</v>
      </c>
      <c r="W13" s="480"/>
      <c r="X13" s="480"/>
      <c r="Y13" s="480"/>
      <c r="Z13" s="480"/>
      <c r="AA13" s="480"/>
      <c r="AB13" s="480"/>
      <c r="AC13" s="480"/>
      <c r="AD13" s="480"/>
      <c r="AE13" s="510">
        <f t="shared" si="4"/>
        <v>0</v>
      </c>
    </row>
    <row r="14" spans="1:31" ht="12.75">
      <c r="A14" s="915" t="s">
        <v>120</v>
      </c>
      <c r="B14" s="480">
        <v>716667</v>
      </c>
      <c r="C14" s="480">
        <v>-381000</v>
      </c>
      <c r="D14" s="480"/>
      <c r="E14" s="480">
        <v>197000</v>
      </c>
      <c r="F14" s="480"/>
      <c r="G14" s="480"/>
      <c r="H14" s="480">
        <f>-24443+5402+163-81-80</f>
        <v>-19039</v>
      </c>
      <c r="I14" s="480">
        <v>38716</v>
      </c>
      <c r="J14" s="480"/>
      <c r="K14" s="480">
        <f t="shared" si="1"/>
        <v>355344</v>
      </c>
      <c r="L14" s="480">
        <v>4208</v>
      </c>
      <c r="M14" s="480"/>
      <c r="N14" s="480"/>
      <c r="O14" s="480"/>
      <c r="P14" s="480">
        <f>-137148-5484+80</f>
        <v>-142552</v>
      </c>
      <c r="Q14" s="480"/>
      <c r="R14" s="480"/>
      <c r="S14" s="480"/>
      <c r="T14" s="480"/>
      <c r="U14" s="480">
        <v>-217000</v>
      </c>
      <c r="V14" s="480">
        <f t="shared" si="3"/>
        <v>0</v>
      </c>
      <c r="W14" s="480"/>
      <c r="X14" s="480"/>
      <c r="Y14" s="480"/>
      <c r="Z14" s="480"/>
      <c r="AA14" s="480"/>
      <c r="AB14" s="480"/>
      <c r="AC14" s="480"/>
      <c r="AD14" s="480"/>
      <c r="AE14" s="510">
        <f t="shared" si="4"/>
        <v>0</v>
      </c>
    </row>
    <row r="15" spans="1:31" ht="12.75">
      <c r="A15" s="916" t="s">
        <v>121</v>
      </c>
      <c r="B15" s="480">
        <v>237706</v>
      </c>
      <c r="C15" s="480"/>
      <c r="D15" s="480">
        <v>-2000</v>
      </c>
      <c r="E15" s="480">
        <v>5000</v>
      </c>
      <c r="F15" s="480"/>
      <c r="G15" s="480"/>
      <c r="H15" s="480"/>
      <c r="I15" s="480"/>
      <c r="J15" s="480"/>
      <c r="K15" s="480">
        <f t="shared" si="1"/>
        <v>235706</v>
      </c>
      <c r="L15" s="480">
        <v>177</v>
      </c>
      <c r="M15" s="480"/>
      <c r="N15" s="480"/>
      <c r="O15" s="480"/>
      <c r="P15" s="480"/>
      <c r="Q15" s="480"/>
      <c r="R15" s="480"/>
      <c r="S15" s="480"/>
      <c r="T15" s="480"/>
      <c r="U15" s="480">
        <v>-5000</v>
      </c>
      <c r="V15" s="480">
        <f t="shared" si="3"/>
        <v>230883</v>
      </c>
      <c r="W15" s="480"/>
      <c r="X15" s="480"/>
      <c r="Y15" s="480"/>
      <c r="Z15" s="480"/>
      <c r="AA15" s="480"/>
      <c r="AB15" s="480"/>
      <c r="AC15" s="480"/>
      <c r="AD15" s="480"/>
      <c r="AE15" s="510">
        <f t="shared" si="4"/>
        <v>230883</v>
      </c>
    </row>
    <row r="16" spans="1:31" ht="12.75">
      <c r="A16" s="916" t="s">
        <v>122</v>
      </c>
      <c r="B16" s="480">
        <v>3227197</v>
      </c>
      <c r="C16" s="480"/>
      <c r="D16" s="480">
        <v>-1068351</v>
      </c>
      <c r="E16" s="480">
        <v>25000</v>
      </c>
      <c r="F16" s="480"/>
      <c r="G16" s="480"/>
      <c r="H16" s="480"/>
      <c r="I16" s="480"/>
      <c r="J16" s="480"/>
      <c r="K16" s="480">
        <f t="shared" si="1"/>
        <v>2158846</v>
      </c>
      <c r="L16" s="480">
        <f>L17+L18</f>
        <v>604</v>
      </c>
      <c r="M16" s="480"/>
      <c r="N16" s="480"/>
      <c r="O16" s="480"/>
      <c r="P16" s="480"/>
      <c r="Q16" s="480"/>
      <c r="R16" s="480"/>
      <c r="S16" s="480"/>
      <c r="T16" s="480">
        <f>SUM(T17:T18)</f>
        <v>0</v>
      </c>
      <c r="U16" s="480">
        <f>U17+U18</f>
        <v>-25000</v>
      </c>
      <c r="V16" s="480">
        <f t="shared" si="3"/>
        <v>2134450</v>
      </c>
      <c r="W16" s="480"/>
      <c r="X16" s="480"/>
      <c r="Y16" s="480"/>
      <c r="Z16" s="480"/>
      <c r="AA16" s="480"/>
      <c r="AB16" s="480">
        <v>100000</v>
      </c>
      <c r="AC16" s="480"/>
      <c r="AD16" s="480"/>
      <c r="AE16" s="510">
        <f t="shared" si="4"/>
        <v>2234450</v>
      </c>
    </row>
    <row r="17" spans="1:31" ht="12.75">
      <c r="A17" s="917" t="s">
        <v>123</v>
      </c>
      <c r="B17" s="480">
        <v>921652</v>
      </c>
      <c r="C17" s="480"/>
      <c r="D17" s="480"/>
      <c r="E17" s="480"/>
      <c r="F17" s="480"/>
      <c r="G17" s="480"/>
      <c r="H17" s="480"/>
      <c r="I17" s="480"/>
      <c r="J17" s="480"/>
      <c r="K17" s="480">
        <f t="shared" si="1"/>
        <v>921652</v>
      </c>
      <c r="L17" s="480">
        <v>604</v>
      </c>
      <c r="M17" s="480"/>
      <c r="N17" s="480"/>
      <c r="O17" s="480"/>
      <c r="P17" s="480"/>
      <c r="Q17" s="480"/>
      <c r="R17" s="480"/>
      <c r="S17" s="480"/>
      <c r="T17" s="480">
        <v>65000</v>
      </c>
      <c r="U17" s="480"/>
      <c r="V17" s="480">
        <f t="shared" si="3"/>
        <v>987256</v>
      </c>
      <c r="W17" s="480"/>
      <c r="X17" s="480"/>
      <c r="Y17" s="480"/>
      <c r="Z17" s="480"/>
      <c r="AA17" s="480"/>
      <c r="AB17" s="480"/>
      <c r="AC17" s="480"/>
      <c r="AD17" s="480"/>
      <c r="AE17" s="510">
        <f t="shared" si="4"/>
        <v>987256</v>
      </c>
    </row>
    <row r="18" spans="1:33" ht="12.75">
      <c r="A18" s="917" t="s">
        <v>124</v>
      </c>
      <c r="B18" s="480">
        <v>2305545</v>
      </c>
      <c r="C18" s="480"/>
      <c r="D18" s="480">
        <v>-1068351</v>
      </c>
      <c r="E18" s="480">
        <v>25000</v>
      </c>
      <c r="F18" s="480"/>
      <c r="G18" s="480"/>
      <c r="H18" s="480"/>
      <c r="I18" s="480"/>
      <c r="J18" s="480"/>
      <c r="K18" s="480">
        <f t="shared" si="1"/>
        <v>1237194</v>
      </c>
      <c r="L18" s="480"/>
      <c r="M18" s="480"/>
      <c r="N18" s="480"/>
      <c r="O18" s="480"/>
      <c r="P18" s="480"/>
      <c r="Q18" s="480"/>
      <c r="R18" s="480"/>
      <c r="S18" s="480"/>
      <c r="T18" s="480">
        <v>-65000</v>
      </c>
      <c r="U18" s="480">
        <v>-25000</v>
      </c>
      <c r="V18" s="480">
        <f t="shared" si="3"/>
        <v>1147194</v>
      </c>
      <c r="W18" s="480"/>
      <c r="X18" s="480"/>
      <c r="Y18" s="480"/>
      <c r="Z18" s="480"/>
      <c r="AA18" s="480"/>
      <c r="AB18" s="480">
        <v>100000</v>
      </c>
      <c r="AC18" s="480"/>
      <c r="AD18" s="480"/>
      <c r="AE18" s="510">
        <f t="shared" si="4"/>
        <v>1247194</v>
      </c>
      <c r="AG18" s="903"/>
    </row>
    <row r="19" spans="1:33" ht="25.5">
      <c r="A19" s="503" t="s">
        <v>411</v>
      </c>
      <c r="B19" s="480">
        <v>2691491</v>
      </c>
      <c r="C19" s="480">
        <f>-(59375+1923330+270000)</f>
        <v>-2252705</v>
      </c>
      <c r="D19" s="480"/>
      <c r="E19" s="480">
        <f>90000+339411+9375</f>
        <v>438786</v>
      </c>
      <c r="F19" s="480"/>
      <c r="G19" s="480"/>
      <c r="H19" s="480"/>
      <c r="I19" s="480"/>
      <c r="J19" s="480"/>
      <c r="K19" s="480">
        <f t="shared" si="1"/>
        <v>438786</v>
      </c>
      <c r="L19" s="480">
        <v>1585</v>
      </c>
      <c r="M19" s="480"/>
      <c r="N19" s="480"/>
      <c r="O19" s="480"/>
      <c r="P19" s="480"/>
      <c r="Q19" s="480"/>
      <c r="R19" s="480">
        <v>-1716</v>
      </c>
      <c r="S19" s="480"/>
      <c r="T19" s="480"/>
      <c r="U19" s="480">
        <v>451589</v>
      </c>
      <c r="V19" s="480">
        <f t="shared" si="3"/>
        <v>890244</v>
      </c>
      <c r="W19" s="480">
        <v>-250</v>
      </c>
      <c r="X19" s="480"/>
      <c r="Y19" s="480"/>
      <c r="Z19" s="480">
        <f>476004-750</f>
        <v>475254</v>
      </c>
      <c r="AA19" s="480"/>
      <c r="AB19" s="480"/>
      <c r="AC19" s="480"/>
      <c r="AD19" s="480"/>
      <c r="AE19" s="510">
        <f t="shared" si="4"/>
        <v>1365248</v>
      </c>
      <c r="AG19" s="903"/>
    </row>
    <row r="20" spans="1:33" ht="12.75">
      <c r="A20" s="916" t="s">
        <v>143</v>
      </c>
      <c r="B20" s="480">
        <v>1567602</v>
      </c>
      <c r="C20" s="480"/>
      <c r="D20" s="480">
        <v>152000</v>
      </c>
      <c r="E20" s="480"/>
      <c r="F20" s="480"/>
      <c r="G20" s="480">
        <f>SUM(G21:G27)</f>
        <v>0</v>
      </c>
      <c r="H20" s="480"/>
      <c r="I20" s="480">
        <v>3731</v>
      </c>
      <c r="J20" s="480">
        <v>0</v>
      </c>
      <c r="K20" s="480">
        <f t="shared" si="1"/>
        <v>1723333</v>
      </c>
      <c r="L20" s="480">
        <f>L21+L22+L23+L27</f>
        <v>13481</v>
      </c>
      <c r="M20" s="480"/>
      <c r="N20" s="480">
        <f>N21+N22+N23+N27</f>
        <v>14146</v>
      </c>
      <c r="O20" s="480">
        <v>-1200</v>
      </c>
      <c r="P20" s="480"/>
      <c r="Q20" s="480"/>
      <c r="R20" s="480">
        <f>SUM(R21:R27)</f>
        <v>1716</v>
      </c>
      <c r="S20" s="480">
        <f>SUM(S21:S27)</f>
        <v>36123</v>
      </c>
      <c r="T20" s="480"/>
      <c r="U20" s="480"/>
      <c r="V20" s="480">
        <f t="shared" si="3"/>
        <v>1787599</v>
      </c>
      <c r="W20" s="480">
        <f>SUM(W21:W27)</f>
        <v>400</v>
      </c>
      <c r="X20" s="480">
        <v>4391</v>
      </c>
      <c r="Y20" s="480">
        <f>SUM(Y21:Y27)</f>
        <v>1804</v>
      </c>
      <c r="Z20" s="480">
        <f>SUM(Z21:Z27)</f>
        <v>1600</v>
      </c>
      <c r="AA20" s="480">
        <f>SUM(AA21:AA27)</f>
        <v>5</v>
      </c>
      <c r="AB20" s="480"/>
      <c r="AC20" s="480"/>
      <c r="AD20" s="480"/>
      <c r="AE20" s="510">
        <f t="shared" si="4"/>
        <v>1795799</v>
      </c>
      <c r="AG20" s="903"/>
    </row>
    <row r="21" spans="1:33" ht="12.75">
      <c r="A21" s="917" t="s">
        <v>377</v>
      </c>
      <c r="B21" s="480"/>
      <c r="C21" s="480"/>
      <c r="D21" s="480"/>
      <c r="E21" s="480"/>
      <c r="F21" s="480"/>
      <c r="G21" s="480"/>
      <c r="H21" s="480"/>
      <c r="I21" s="480"/>
      <c r="J21" s="480"/>
      <c r="K21" s="480">
        <f t="shared" si="1"/>
        <v>0</v>
      </c>
      <c r="L21" s="480"/>
      <c r="M21" s="480"/>
      <c r="N21" s="480"/>
      <c r="O21" s="480"/>
      <c r="P21" s="480"/>
      <c r="Q21" s="480"/>
      <c r="R21" s="480"/>
      <c r="S21" s="480"/>
      <c r="T21" s="480"/>
      <c r="U21" s="480"/>
      <c r="V21" s="480">
        <f t="shared" si="3"/>
        <v>0</v>
      </c>
      <c r="W21" s="480"/>
      <c r="X21" s="480"/>
      <c r="Y21" s="480"/>
      <c r="Z21" s="480"/>
      <c r="AA21" s="480"/>
      <c r="AB21" s="480"/>
      <c r="AC21" s="480"/>
      <c r="AD21" s="480"/>
      <c r="AE21" s="510">
        <f t="shared" si="4"/>
        <v>0</v>
      </c>
      <c r="AG21" s="903"/>
    </row>
    <row r="22" spans="1:33" ht="12.75">
      <c r="A22" s="917" t="s">
        <v>378</v>
      </c>
      <c r="B22" s="480">
        <v>0</v>
      </c>
      <c r="C22" s="480"/>
      <c r="D22" s="480"/>
      <c r="E22" s="480"/>
      <c r="F22" s="480"/>
      <c r="G22" s="480"/>
      <c r="H22" s="480"/>
      <c r="I22" s="480"/>
      <c r="J22" s="480"/>
      <c r="K22" s="480">
        <f t="shared" si="1"/>
        <v>0</v>
      </c>
      <c r="L22" s="480"/>
      <c r="M22" s="480"/>
      <c r="N22" s="480">
        <v>14238</v>
      </c>
      <c r="O22" s="480"/>
      <c r="P22" s="480"/>
      <c r="Q22" s="480"/>
      <c r="R22" s="480"/>
      <c r="S22" s="480"/>
      <c r="T22" s="480"/>
      <c r="U22" s="480"/>
      <c r="V22" s="480">
        <f t="shared" si="3"/>
        <v>14238</v>
      </c>
      <c r="W22" s="480"/>
      <c r="X22" s="480">
        <v>4391</v>
      </c>
      <c r="Y22" s="480"/>
      <c r="Z22" s="480"/>
      <c r="AA22" s="480"/>
      <c r="AB22" s="480"/>
      <c r="AC22" s="480"/>
      <c r="AD22" s="480"/>
      <c r="AE22" s="510">
        <f t="shared" si="4"/>
        <v>18629</v>
      </c>
      <c r="AG22" s="903"/>
    </row>
    <row r="23" spans="1:33" ht="12.75">
      <c r="A23" s="917" t="s">
        <v>379</v>
      </c>
      <c r="B23" s="480">
        <v>19000</v>
      </c>
      <c r="C23" s="480"/>
      <c r="D23" s="480"/>
      <c r="E23" s="480"/>
      <c r="F23" s="480"/>
      <c r="G23" s="480"/>
      <c r="H23" s="480"/>
      <c r="I23" s="480"/>
      <c r="J23" s="480"/>
      <c r="K23" s="480">
        <f t="shared" si="1"/>
        <v>19000</v>
      </c>
      <c r="L23" s="480"/>
      <c r="M23" s="480"/>
      <c r="N23" s="480"/>
      <c r="O23" s="480"/>
      <c r="P23" s="480"/>
      <c r="Q23" s="480"/>
      <c r="R23" s="480"/>
      <c r="S23" s="480"/>
      <c r="T23" s="480"/>
      <c r="U23" s="480"/>
      <c r="V23" s="480">
        <f t="shared" si="3"/>
        <v>19000</v>
      </c>
      <c r="W23" s="480"/>
      <c r="X23" s="480"/>
      <c r="Y23" s="480"/>
      <c r="Z23" s="480"/>
      <c r="AA23" s="480"/>
      <c r="AB23" s="480"/>
      <c r="AC23" s="480"/>
      <c r="AD23" s="480"/>
      <c r="AE23" s="510">
        <f t="shared" si="4"/>
        <v>19000</v>
      </c>
      <c r="AG23" s="903"/>
    </row>
    <row r="24" spans="1:33" ht="12.75">
      <c r="A24" s="917" t="s">
        <v>186</v>
      </c>
      <c r="B24" s="480"/>
      <c r="C24" s="480"/>
      <c r="D24" s="480"/>
      <c r="E24" s="480"/>
      <c r="F24" s="480"/>
      <c r="G24" s="480"/>
      <c r="H24" s="480"/>
      <c r="I24" s="480"/>
      <c r="J24" s="480"/>
      <c r="K24" s="480"/>
      <c r="L24" s="480"/>
      <c r="M24" s="480"/>
      <c r="N24" s="480"/>
      <c r="O24" s="480"/>
      <c r="P24" s="480"/>
      <c r="Q24" s="480"/>
      <c r="R24" s="480"/>
      <c r="S24" s="480"/>
      <c r="T24" s="480"/>
      <c r="U24" s="480"/>
      <c r="V24" s="480"/>
      <c r="W24" s="480">
        <v>680</v>
      </c>
      <c r="X24" s="480"/>
      <c r="Y24" s="480"/>
      <c r="Z24" s="480"/>
      <c r="AA24" s="480"/>
      <c r="AB24" s="480"/>
      <c r="AC24" s="480"/>
      <c r="AD24" s="480"/>
      <c r="AE24" s="510">
        <f t="shared" si="4"/>
        <v>680</v>
      </c>
      <c r="AG24" s="903"/>
    </row>
    <row r="25" spans="1:33" ht="12.75">
      <c r="A25" s="917" t="s">
        <v>380</v>
      </c>
      <c r="B25" s="480"/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>
        <v>250</v>
      </c>
      <c r="X25" s="480"/>
      <c r="Y25" s="480"/>
      <c r="Z25" s="480">
        <v>750</v>
      </c>
      <c r="AA25" s="480"/>
      <c r="AB25" s="480"/>
      <c r="AC25" s="480"/>
      <c r="AD25" s="480"/>
      <c r="AE25" s="510">
        <f t="shared" si="4"/>
        <v>1000</v>
      </c>
      <c r="AG25" s="903"/>
    </row>
    <row r="26" spans="1:33" ht="12.75">
      <c r="A26" s="917" t="s">
        <v>381</v>
      </c>
      <c r="B26" s="480"/>
      <c r="C26" s="480"/>
      <c r="D26" s="480"/>
      <c r="E26" s="480"/>
      <c r="F26" s="480"/>
      <c r="G26" s="480"/>
      <c r="H26" s="480"/>
      <c r="I26" s="480"/>
      <c r="J26" s="480"/>
      <c r="K26" s="480"/>
      <c r="L26" s="480"/>
      <c r="M26" s="480"/>
      <c r="N26" s="480"/>
      <c r="O26" s="480"/>
      <c r="P26" s="480"/>
      <c r="Q26" s="480"/>
      <c r="R26" s="480"/>
      <c r="S26" s="480"/>
      <c r="T26" s="480"/>
      <c r="U26" s="480"/>
      <c r="V26" s="480"/>
      <c r="W26" s="480">
        <v>150</v>
      </c>
      <c r="X26" s="480"/>
      <c r="Y26" s="480"/>
      <c r="Z26" s="480">
        <v>850</v>
      </c>
      <c r="AA26" s="480"/>
      <c r="AB26" s="480"/>
      <c r="AC26" s="480"/>
      <c r="AD26" s="480"/>
      <c r="AE26" s="510">
        <f t="shared" si="4"/>
        <v>1000</v>
      </c>
      <c r="AG26" s="903"/>
    </row>
    <row r="27" spans="1:33" ht="12.75">
      <c r="A27" s="918" t="s">
        <v>382</v>
      </c>
      <c r="B27" s="480">
        <f>1547902+700</f>
        <v>1548602</v>
      </c>
      <c r="C27" s="480"/>
      <c r="D27" s="480">
        <v>152000</v>
      </c>
      <c r="E27" s="480"/>
      <c r="F27" s="480"/>
      <c r="G27" s="480">
        <f>SUM(G28:G33)</f>
        <v>0</v>
      </c>
      <c r="H27" s="480"/>
      <c r="I27" s="480">
        <v>3731</v>
      </c>
      <c r="J27" s="480">
        <v>0</v>
      </c>
      <c r="K27" s="480">
        <f aca="true" t="shared" si="5" ref="K27:K33">B27+C27+D27+F27+G27+H27+I27+J27</f>
        <v>1704333</v>
      </c>
      <c r="L27" s="480">
        <f>SUM(L28:L33)</f>
        <v>13481</v>
      </c>
      <c r="M27" s="480"/>
      <c r="N27" s="480">
        <v>-92</v>
      </c>
      <c r="O27" s="480">
        <v>-1200</v>
      </c>
      <c r="P27" s="480"/>
      <c r="Q27" s="480"/>
      <c r="R27" s="480">
        <f>SUM(R28:R33)</f>
        <v>1716</v>
      </c>
      <c r="S27" s="480">
        <f>SUM(S28:S33)</f>
        <v>36123</v>
      </c>
      <c r="T27" s="480"/>
      <c r="U27" s="480"/>
      <c r="V27" s="480">
        <f aca="true" t="shared" si="6" ref="V27:V33">K27+L27+M27+N27+O27+P27+Q27+R27+S27+U27+T27</f>
        <v>1754361</v>
      </c>
      <c r="W27" s="480">
        <v>-680</v>
      </c>
      <c r="X27" s="480"/>
      <c r="Y27" s="480">
        <v>1804</v>
      </c>
      <c r="Z27" s="480"/>
      <c r="AA27" s="480">
        <v>5</v>
      </c>
      <c r="AB27" s="480"/>
      <c r="AC27" s="480"/>
      <c r="AD27" s="480"/>
      <c r="AE27" s="510">
        <f t="shared" si="4"/>
        <v>1755490</v>
      </c>
      <c r="AF27" s="907"/>
      <c r="AG27" s="903"/>
    </row>
    <row r="28" spans="1:33" s="902" customFormat="1" ht="12.75">
      <c r="A28" s="919" t="s">
        <v>383</v>
      </c>
      <c r="B28" s="911">
        <v>5245</v>
      </c>
      <c r="C28" s="911"/>
      <c r="D28" s="911"/>
      <c r="E28" s="911"/>
      <c r="F28" s="911"/>
      <c r="G28" s="911"/>
      <c r="H28" s="911"/>
      <c r="I28" s="911"/>
      <c r="J28" s="911"/>
      <c r="K28" s="911">
        <f t="shared" si="5"/>
        <v>5245</v>
      </c>
      <c r="L28" s="911">
        <v>12</v>
      </c>
      <c r="M28" s="911"/>
      <c r="N28" s="911"/>
      <c r="O28" s="911"/>
      <c r="P28" s="911"/>
      <c r="Q28" s="911"/>
      <c r="R28" s="911">
        <f>-107-80</f>
        <v>-187</v>
      </c>
      <c r="S28" s="911"/>
      <c r="T28" s="911"/>
      <c r="U28" s="911"/>
      <c r="V28" s="911">
        <f t="shared" si="6"/>
        <v>5070</v>
      </c>
      <c r="W28" s="911">
        <v>-680</v>
      </c>
      <c r="X28" s="911"/>
      <c r="Y28" s="911"/>
      <c r="Z28" s="911"/>
      <c r="AA28" s="911"/>
      <c r="AB28" s="911"/>
      <c r="AC28" s="911"/>
      <c r="AD28" s="911"/>
      <c r="AE28" s="912">
        <f t="shared" si="4"/>
        <v>4390</v>
      </c>
      <c r="AG28" s="903"/>
    </row>
    <row r="29" spans="1:33" s="902" customFormat="1" ht="12.75">
      <c r="A29" s="919" t="s">
        <v>384</v>
      </c>
      <c r="B29" s="911">
        <v>12702</v>
      </c>
      <c r="C29" s="911"/>
      <c r="D29" s="911"/>
      <c r="E29" s="911"/>
      <c r="F29" s="911"/>
      <c r="G29" s="911"/>
      <c r="H29" s="911"/>
      <c r="I29" s="911"/>
      <c r="J29" s="911"/>
      <c r="K29" s="911">
        <f t="shared" si="5"/>
        <v>12702</v>
      </c>
      <c r="L29" s="911">
        <v>81</v>
      </c>
      <c r="M29" s="911"/>
      <c r="N29" s="911"/>
      <c r="O29" s="911"/>
      <c r="P29" s="911"/>
      <c r="Q29" s="911"/>
      <c r="R29" s="911">
        <v>-81</v>
      </c>
      <c r="S29" s="911"/>
      <c r="T29" s="911"/>
      <c r="U29" s="911"/>
      <c r="V29" s="911">
        <f t="shared" si="6"/>
        <v>12702</v>
      </c>
      <c r="W29" s="911"/>
      <c r="X29" s="911"/>
      <c r="Y29" s="911"/>
      <c r="Z29" s="911"/>
      <c r="AA29" s="911"/>
      <c r="AB29" s="911"/>
      <c r="AC29" s="911"/>
      <c r="AD29" s="911"/>
      <c r="AE29" s="912">
        <f t="shared" si="4"/>
        <v>12702</v>
      </c>
      <c r="AG29" s="903"/>
    </row>
    <row r="30" spans="1:33" s="902" customFormat="1" ht="12.75">
      <c r="A30" s="919" t="s">
        <v>385</v>
      </c>
      <c r="B30" s="911">
        <v>10202</v>
      </c>
      <c r="C30" s="911"/>
      <c r="D30" s="911"/>
      <c r="E30" s="911"/>
      <c r="F30" s="911"/>
      <c r="G30" s="911"/>
      <c r="H30" s="911"/>
      <c r="I30" s="911"/>
      <c r="J30" s="911"/>
      <c r="K30" s="911">
        <f t="shared" si="5"/>
        <v>10202</v>
      </c>
      <c r="L30" s="911">
        <v>82</v>
      </c>
      <c r="M30" s="911"/>
      <c r="N30" s="911"/>
      <c r="O30" s="911"/>
      <c r="P30" s="911"/>
      <c r="Q30" s="911"/>
      <c r="R30" s="911">
        <v>-82</v>
      </c>
      <c r="S30" s="911"/>
      <c r="T30" s="911"/>
      <c r="U30" s="911"/>
      <c r="V30" s="911">
        <f t="shared" si="6"/>
        <v>10202</v>
      </c>
      <c r="W30" s="911"/>
      <c r="X30" s="911"/>
      <c r="Y30" s="911"/>
      <c r="Z30" s="911"/>
      <c r="AA30" s="911"/>
      <c r="AB30" s="911"/>
      <c r="AC30" s="911"/>
      <c r="AD30" s="911"/>
      <c r="AE30" s="912">
        <f t="shared" si="4"/>
        <v>10202</v>
      </c>
      <c r="AG30" s="903"/>
    </row>
    <row r="31" spans="1:33" s="902" customFormat="1" ht="12.75">
      <c r="A31" s="919" t="s">
        <v>386</v>
      </c>
      <c r="B31" s="911">
        <v>25000</v>
      </c>
      <c r="C31" s="911"/>
      <c r="D31" s="911"/>
      <c r="E31" s="911"/>
      <c r="F31" s="911"/>
      <c r="G31" s="911"/>
      <c r="H31" s="911"/>
      <c r="I31" s="911"/>
      <c r="J31" s="911"/>
      <c r="K31" s="911">
        <f t="shared" si="5"/>
        <v>25000</v>
      </c>
      <c r="L31" s="911"/>
      <c r="M31" s="911"/>
      <c r="N31" s="911"/>
      <c r="O31" s="911"/>
      <c r="P31" s="911"/>
      <c r="Q31" s="911"/>
      <c r="R31" s="911"/>
      <c r="S31" s="911"/>
      <c r="T31" s="911"/>
      <c r="U31" s="911"/>
      <c r="V31" s="911">
        <f t="shared" si="6"/>
        <v>25000</v>
      </c>
      <c r="W31" s="911"/>
      <c r="X31" s="911"/>
      <c r="Y31" s="911"/>
      <c r="Z31" s="911"/>
      <c r="AA31" s="911"/>
      <c r="AB31" s="911"/>
      <c r="AC31" s="911"/>
      <c r="AD31" s="911"/>
      <c r="AE31" s="912">
        <f t="shared" si="4"/>
        <v>25000</v>
      </c>
      <c r="AG31" s="903"/>
    </row>
    <row r="32" spans="1:33" s="902" customFormat="1" ht="12.75">
      <c r="A32" s="919" t="s">
        <v>387</v>
      </c>
      <c r="B32" s="911">
        <v>704186</v>
      </c>
      <c r="C32" s="911"/>
      <c r="D32" s="911">
        <v>152000</v>
      </c>
      <c r="E32" s="911"/>
      <c r="F32" s="911"/>
      <c r="G32" s="911"/>
      <c r="H32" s="911"/>
      <c r="I32" s="911">
        <v>3731</v>
      </c>
      <c r="J32" s="911">
        <v>-112</v>
      </c>
      <c r="K32" s="911">
        <f t="shared" si="5"/>
        <v>859805</v>
      </c>
      <c r="L32" s="911">
        <f>6015+80</f>
        <v>6095</v>
      </c>
      <c r="M32" s="911"/>
      <c r="N32" s="911">
        <v>-92</v>
      </c>
      <c r="O32" s="911">
        <v>-1200</v>
      </c>
      <c r="P32" s="911"/>
      <c r="Q32" s="911">
        <v>-3000</v>
      </c>
      <c r="R32" s="911">
        <f>1716+270+80</f>
        <v>2066</v>
      </c>
      <c r="S32" s="911">
        <v>78440</v>
      </c>
      <c r="T32" s="911"/>
      <c r="U32" s="911"/>
      <c r="V32" s="911">
        <f t="shared" si="6"/>
        <v>942114</v>
      </c>
      <c r="W32" s="911"/>
      <c r="X32" s="911"/>
      <c r="Y32" s="911"/>
      <c r="Z32" s="911"/>
      <c r="AA32" s="911"/>
      <c r="AB32" s="911"/>
      <c r="AC32" s="911"/>
      <c r="AD32" s="911"/>
      <c r="AE32" s="912">
        <f t="shared" si="4"/>
        <v>942114</v>
      </c>
      <c r="AG32" s="903"/>
    </row>
    <row r="33" spans="1:33" s="902" customFormat="1" ht="12.75">
      <c r="A33" s="919" t="s">
        <v>388</v>
      </c>
      <c r="B33" s="911">
        <v>791267</v>
      </c>
      <c r="C33" s="911"/>
      <c r="D33" s="911"/>
      <c r="E33" s="911"/>
      <c r="F33" s="911"/>
      <c r="G33" s="911"/>
      <c r="H33" s="911"/>
      <c r="I33" s="911"/>
      <c r="J33" s="911">
        <v>112</v>
      </c>
      <c r="K33" s="911">
        <f t="shared" si="5"/>
        <v>791379</v>
      </c>
      <c r="L33" s="911">
        <f>7293-82</f>
        <v>7211</v>
      </c>
      <c r="M33" s="911"/>
      <c r="N33" s="911"/>
      <c r="O33" s="911"/>
      <c r="P33" s="911"/>
      <c r="Q33" s="911">
        <v>3000</v>
      </c>
      <c r="R33" s="911"/>
      <c r="S33" s="911">
        <v>-42317</v>
      </c>
      <c r="T33" s="911"/>
      <c r="U33" s="911"/>
      <c r="V33" s="911">
        <f t="shared" si="6"/>
        <v>759273</v>
      </c>
      <c r="W33" s="911"/>
      <c r="X33" s="911"/>
      <c r="Y33" s="911">
        <v>1804</v>
      </c>
      <c r="Z33" s="911"/>
      <c r="AA33" s="911">
        <v>5</v>
      </c>
      <c r="AB33" s="911"/>
      <c r="AC33" s="911"/>
      <c r="AD33" s="911"/>
      <c r="AE33" s="912">
        <f t="shared" si="4"/>
        <v>761082</v>
      </c>
      <c r="AG33" s="903"/>
    </row>
    <row r="34" spans="1:31" s="902" customFormat="1" ht="12.75">
      <c r="A34" s="904"/>
      <c r="B34" s="905"/>
      <c r="C34" s="905"/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6"/>
    </row>
    <row r="35" spans="1:31" s="902" customFormat="1" ht="25.5">
      <c r="A35" s="921" t="s">
        <v>389</v>
      </c>
      <c r="B35" s="905"/>
      <c r="C35" s="905"/>
      <c r="D35" s="905"/>
      <c r="E35" s="905"/>
      <c r="F35" s="905"/>
      <c r="G35" s="905"/>
      <c r="H35" s="905"/>
      <c r="I35" s="905"/>
      <c r="J35" s="905"/>
      <c r="K35" s="905"/>
      <c r="L35" s="905"/>
      <c r="M35" s="905"/>
      <c r="N35" s="905"/>
      <c r="O35" s="905"/>
      <c r="P35" s="905"/>
      <c r="Q35" s="905"/>
      <c r="R35" s="905"/>
      <c r="S35" s="905"/>
      <c r="T35" s="905"/>
      <c r="U35" s="905"/>
      <c r="V35" s="905"/>
      <c r="W35" s="905"/>
      <c r="X35" s="905"/>
      <c r="Y35" s="905"/>
      <c r="Z35" s="905"/>
      <c r="AA35" s="905"/>
      <c r="AB35" s="905"/>
      <c r="AC35" s="905"/>
      <c r="AD35" s="905"/>
      <c r="AE35" s="906"/>
    </row>
    <row r="36" spans="1:31" s="902" customFormat="1" ht="51">
      <c r="A36" s="921" t="s">
        <v>396</v>
      </c>
      <c r="B36" s="905"/>
      <c r="C36" s="905"/>
      <c r="D36" s="905"/>
      <c r="E36" s="905"/>
      <c r="F36" s="905"/>
      <c r="G36" s="905"/>
      <c r="H36" s="905"/>
      <c r="I36" s="905"/>
      <c r="J36" s="905"/>
      <c r="K36" s="905"/>
      <c r="L36" s="905"/>
      <c r="M36" s="905"/>
      <c r="N36" s="905"/>
      <c r="O36" s="905"/>
      <c r="P36" s="905"/>
      <c r="Q36" s="905"/>
      <c r="R36" s="905"/>
      <c r="S36" s="905"/>
      <c r="T36" s="905"/>
      <c r="U36" s="905"/>
      <c r="V36" s="905"/>
      <c r="W36" s="905"/>
      <c r="X36" s="905"/>
      <c r="Y36" s="905"/>
      <c r="Z36" s="905"/>
      <c r="AA36" s="905"/>
      <c r="AB36" s="905"/>
      <c r="AC36" s="905"/>
      <c r="AD36" s="905"/>
      <c r="AE36" s="906"/>
    </row>
    <row r="37" spans="1:31" s="902" customFormat="1" ht="12.75">
      <c r="A37" s="904"/>
      <c r="B37" s="905"/>
      <c r="C37" s="905"/>
      <c r="D37" s="905"/>
      <c r="E37" s="905"/>
      <c r="F37" s="905"/>
      <c r="G37" s="905"/>
      <c r="H37" s="905"/>
      <c r="I37" s="905"/>
      <c r="J37" s="905"/>
      <c r="K37" s="905"/>
      <c r="L37" s="905"/>
      <c r="M37" s="905"/>
      <c r="N37" s="905"/>
      <c r="O37" s="905"/>
      <c r="P37" s="905"/>
      <c r="Q37" s="905"/>
      <c r="R37" s="905"/>
      <c r="S37" s="905"/>
      <c r="T37" s="905"/>
      <c r="U37" s="905"/>
      <c r="V37" s="905"/>
      <c r="W37" s="905"/>
      <c r="X37" s="905"/>
      <c r="Y37" s="905"/>
      <c r="Z37" s="905"/>
      <c r="AA37" s="905"/>
      <c r="AB37" s="905"/>
      <c r="AC37" s="905"/>
      <c r="AD37" s="905"/>
      <c r="AE37" s="906"/>
    </row>
  </sheetData>
  <sheetProtection/>
  <printOptions/>
  <pageMargins left="0.5905511811023623" right="0.3937007874015748" top="0.7874015748031497" bottom="0.7874015748031497" header="0.5118110236220472" footer="0.5118110236220472"/>
  <pageSetup fitToWidth="2" fitToHeight="1" horizontalDpi="600" verticalDpi="600" orientation="landscape" paperSize="9" scale="50" r:id="rId1"/>
  <headerFooter alignWithMargins="0">
    <oddHeader>&amp;R&amp;"Arial,Kurzíva"Kapitola A.&amp;"Arial,Obyčejné"
&amp;"Arial,Tučné"Tabulka č.1b/str.&amp;P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6"/>
  <sheetViews>
    <sheetView zoomScalePageLayoutView="0" workbookViewId="0" topLeftCell="A1">
      <selection activeCell="S65" sqref="S65"/>
    </sheetView>
  </sheetViews>
  <sheetFormatPr defaultColWidth="9.140625" defaultRowHeight="12.75"/>
  <cols>
    <col min="1" max="1" width="40.57421875" style="0" customWidth="1"/>
    <col min="2" max="2" width="13.28125" style="0" hidden="1" customWidth="1"/>
    <col min="3" max="3" width="10.421875" style="0" hidden="1" customWidth="1"/>
    <col min="4" max="4" width="13.7109375" style="0" hidden="1" customWidth="1"/>
    <col min="5" max="5" width="10.421875" style="0" hidden="1" customWidth="1"/>
    <col min="6" max="9" width="9.140625" style="0" hidden="1" customWidth="1"/>
    <col min="10" max="10" width="7.00390625" style="0" hidden="1" customWidth="1"/>
    <col min="11" max="12" width="9.140625" style="0" hidden="1" customWidth="1"/>
    <col min="13" max="13" width="0.13671875" style="0" hidden="1" customWidth="1"/>
    <col min="14" max="16" width="9.140625" style="0" hidden="1" customWidth="1"/>
    <col min="17" max="17" width="0.2890625" style="0" hidden="1" customWidth="1"/>
    <col min="18" max="18" width="0.13671875" style="0" hidden="1" customWidth="1"/>
    <col min="19" max="19" width="16.140625" style="0" customWidth="1"/>
    <col min="20" max="20" width="11.421875" style="0" customWidth="1"/>
    <col min="21" max="21" width="15.28125" style="0" customWidth="1"/>
    <col min="22" max="22" width="11.421875" style="0" customWidth="1"/>
    <col min="23" max="23" width="9.8515625" style="0" customWidth="1"/>
    <col min="24" max="24" width="13.8515625" style="0" hidden="1" customWidth="1"/>
    <col min="25" max="25" width="10.8515625" style="0" hidden="1" customWidth="1"/>
    <col min="26" max="26" width="13.57421875" style="0" hidden="1" customWidth="1"/>
    <col min="27" max="27" width="11.28125" style="0" hidden="1" customWidth="1"/>
    <col min="28" max="28" width="9.7109375" style="0" hidden="1" customWidth="1"/>
    <col min="29" max="29" width="11.421875" style="0" hidden="1" customWidth="1"/>
    <col min="30" max="30" width="11.28125" style="0" hidden="1" customWidth="1"/>
    <col min="31" max="31" width="11.00390625" style="0" hidden="1" customWidth="1"/>
    <col min="32" max="32" width="10.7109375" style="0" hidden="1" customWidth="1"/>
    <col min="33" max="33" width="0" style="0" hidden="1" customWidth="1"/>
  </cols>
  <sheetData>
    <row r="1" spans="1:23" ht="18">
      <c r="A1" s="1" t="s">
        <v>241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W1" s="3"/>
    </row>
    <row r="2" spans="1:23" ht="18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W2" s="5"/>
    </row>
    <row r="3" spans="1:23" ht="12.75">
      <c r="A3" s="610"/>
      <c r="B3" s="983" t="s">
        <v>31</v>
      </c>
      <c r="C3" s="984"/>
      <c r="D3" s="984"/>
      <c r="E3" s="984"/>
      <c r="F3" s="985"/>
      <c r="G3" s="611" t="s">
        <v>32</v>
      </c>
      <c r="H3" s="611"/>
      <c r="I3" s="611"/>
      <c r="J3" s="612"/>
      <c r="K3" s="611" t="s">
        <v>32</v>
      </c>
      <c r="L3" s="611"/>
      <c r="M3" s="611"/>
      <c r="N3" s="612"/>
      <c r="O3" s="983" t="s">
        <v>33</v>
      </c>
      <c r="P3" s="984"/>
      <c r="Q3" s="984"/>
      <c r="R3" s="984"/>
      <c r="S3" s="986" t="s">
        <v>218</v>
      </c>
      <c r="T3" s="984"/>
      <c r="U3" s="984"/>
      <c r="V3" s="984"/>
      <c r="W3" s="987"/>
    </row>
    <row r="4" spans="1:23" ht="13.5" thickBot="1">
      <c r="A4" s="613"/>
      <c r="B4" s="988" t="s">
        <v>219</v>
      </c>
      <c r="C4" s="989"/>
      <c r="D4" s="989"/>
      <c r="E4" s="989"/>
      <c r="F4" s="990"/>
      <c r="G4" s="441" t="s">
        <v>220</v>
      </c>
      <c r="H4" s="441"/>
      <c r="I4" s="441"/>
      <c r="J4" s="442"/>
      <c r="K4" s="443" t="s">
        <v>221</v>
      </c>
      <c r="L4" s="441"/>
      <c r="M4" s="441"/>
      <c r="N4" s="442"/>
      <c r="O4" s="988" t="s">
        <v>222</v>
      </c>
      <c r="P4" s="989"/>
      <c r="Q4" s="989"/>
      <c r="R4" s="989"/>
      <c r="S4" s="991"/>
      <c r="T4" s="992"/>
      <c r="U4" s="992"/>
      <c r="V4" s="992"/>
      <c r="W4" s="993"/>
    </row>
    <row r="5" spans="1:23" ht="12.75">
      <c r="A5" s="614"/>
      <c r="B5" s="6" t="s">
        <v>34</v>
      </c>
      <c r="C5" s="7" t="s">
        <v>35</v>
      </c>
      <c r="D5" s="8"/>
      <c r="E5" s="9" t="s">
        <v>36</v>
      </c>
      <c r="F5" s="10" t="s">
        <v>37</v>
      </c>
      <c r="G5" s="11" t="s">
        <v>38</v>
      </c>
      <c r="H5" s="12" t="s">
        <v>35</v>
      </c>
      <c r="I5" s="13"/>
      <c r="J5" s="14" t="s">
        <v>36</v>
      </c>
      <c r="K5" s="11" t="s">
        <v>38</v>
      </c>
      <c r="L5" s="12" t="s">
        <v>35</v>
      </c>
      <c r="M5" s="13"/>
      <c r="N5" s="14" t="s">
        <v>36</v>
      </c>
      <c r="O5" s="11" t="s">
        <v>38</v>
      </c>
      <c r="P5" s="12" t="s">
        <v>35</v>
      </c>
      <c r="Q5" s="13"/>
      <c r="R5" s="15" t="s">
        <v>36</v>
      </c>
      <c r="S5" s="11" t="s">
        <v>38</v>
      </c>
      <c r="T5" s="12" t="s">
        <v>35</v>
      </c>
      <c r="U5" s="13"/>
      <c r="V5" s="9" t="s">
        <v>36</v>
      </c>
      <c r="W5" s="9" t="s">
        <v>37</v>
      </c>
    </row>
    <row r="6" spans="1:23" ht="12.75">
      <c r="A6" s="615" t="s">
        <v>223</v>
      </c>
      <c r="B6" s="6" t="s">
        <v>39</v>
      </c>
      <c r="C6" s="6" t="s">
        <v>40</v>
      </c>
      <c r="D6" s="6" t="s">
        <v>41</v>
      </c>
      <c r="E6" s="6" t="s">
        <v>42</v>
      </c>
      <c r="F6" s="10" t="s">
        <v>43</v>
      </c>
      <c r="G6" s="11" t="s">
        <v>39</v>
      </c>
      <c r="H6" s="6" t="s">
        <v>40</v>
      </c>
      <c r="I6" s="6" t="s">
        <v>41</v>
      </c>
      <c r="J6" s="16" t="s">
        <v>42</v>
      </c>
      <c r="K6" s="11" t="s">
        <v>39</v>
      </c>
      <c r="L6" s="6" t="s">
        <v>40</v>
      </c>
      <c r="M6" s="6" t="s">
        <v>41</v>
      </c>
      <c r="N6" s="16" t="s">
        <v>42</v>
      </c>
      <c r="O6" s="11" t="s">
        <v>39</v>
      </c>
      <c r="P6" s="6" t="s">
        <v>40</v>
      </c>
      <c r="Q6" s="6" t="s">
        <v>41</v>
      </c>
      <c r="R6" s="17" t="s">
        <v>42</v>
      </c>
      <c r="S6" s="11" t="s">
        <v>39</v>
      </c>
      <c r="T6" s="6" t="s">
        <v>40</v>
      </c>
      <c r="U6" s="6" t="s">
        <v>41</v>
      </c>
      <c r="V6" s="6" t="s">
        <v>42</v>
      </c>
      <c r="W6" s="9" t="s">
        <v>43</v>
      </c>
    </row>
    <row r="7" spans="1:23" ht="13.5" thickBot="1">
      <c r="A7" s="616"/>
      <c r="B7" s="18" t="s">
        <v>44</v>
      </c>
      <c r="C7" s="18" t="s">
        <v>45</v>
      </c>
      <c r="D7" s="18" t="s">
        <v>46</v>
      </c>
      <c r="E7" s="18" t="s">
        <v>47</v>
      </c>
      <c r="F7" s="19" t="s">
        <v>48</v>
      </c>
      <c r="G7" s="20" t="s">
        <v>44</v>
      </c>
      <c r="H7" s="18" t="s">
        <v>45</v>
      </c>
      <c r="I7" s="18" t="s">
        <v>46</v>
      </c>
      <c r="J7" s="444" t="s">
        <v>47</v>
      </c>
      <c r="K7" s="20" t="s">
        <v>44</v>
      </c>
      <c r="L7" s="18" t="s">
        <v>45</v>
      </c>
      <c r="M7" s="18" t="s">
        <v>46</v>
      </c>
      <c r="N7" s="444" t="s">
        <v>47</v>
      </c>
      <c r="O7" s="20" t="s">
        <v>44</v>
      </c>
      <c r="P7" s="18" t="s">
        <v>45</v>
      </c>
      <c r="Q7" s="18" t="s">
        <v>46</v>
      </c>
      <c r="R7" s="445" t="s">
        <v>47</v>
      </c>
      <c r="S7" s="20" t="s">
        <v>44</v>
      </c>
      <c r="T7" s="18" t="s">
        <v>45</v>
      </c>
      <c r="U7" s="18" t="s">
        <v>46</v>
      </c>
      <c r="V7" s="18" t="s">
        <v>47</v>
      </c>
      <c r="W7" s="617" t="s">
        <v>48</v>
      </c>
    </row>
    <row r="8" spans="1:23" ht="13.5" thickTop="1">
      <c r="A8" s="618"/>
      <c r="B8" s="446"/>
      <c r="C8" s="21"/>
      <c r="D8" s="21"/>
      <c r="E8" s="21"/>
      <c r="F8" s="22"/>
      <c r="G8" s="23"/>
      <c r="H8" s="23"/>
      <c r="I8" s="23"/>
      <c r="J8" s="22"/>
      <c r="K8" s="23"/>
      <c r="L8" s="23"/>
      <c r="M8" s="23"/>
      <c r="N8" s="22"/>
      <c r="O8" s="23"/>
      <c r="P8" s="23"/>
      <c r="Q8" s="23"/>
      <c r="R8" s="22"/>
      <c r="S8" s="21"/>
      <c r="T8" s="21"/>
      <c r="U8" s="21"/>
      <c r="V8" s="21"/>
      <c r="W8" s="21"/>
    </row>
    <row r="9" spans="1:23" ht="12.75">
      <c r="A9" s="619" t="s">
        <v>49</v>
      </c>
      <c r="B9" s="447"/>
      <c r="C9" s="24"/>
      <c r="D9" s="24"/>
      <c r="E9" s="24"/>
      <c r="F9" s="25"/>
      <c r="G9" s="26"/>
      <c r="H9" s="26"/>
      <c r="I9" s="26"/>
      <c r="J9" s="27"/>
      <c r="K9" s="26"/>
      <c r="L9" s="26"/>
      <c r="M9" s="26"/>
      <c r="N9" s="27"/>
      <c r="O9" s="26"/>
      <c r="P9" s="26"/>
      <c r="Q9" s="26"/>
      <c r="R9" s="27"/>
      <c r="S9" s="28"/>
      <c r="T9" s="24"/>
      <c r="U9" s="24"/>
      <c r="V9" s="24"/>
      <c r="W9" s="29"/>
    </row>
    <row r="10" spans="1:23" ht="12.75">
      <c r="A10" s="620" t="s">
        <v>144</v>
      </c>
      <c r="B10" s="448"/>
      <c r="C10" s="29"/>
      <c r="D10" s="29"/>
      <c r="E10" s="29"/>
      <c r="F10" s="25"/>
      <c r="G10" s="26"/>
      <c r="H10" s="26"/>
      <c r="I10" s="26"/>
      <c r="J10" s="27"/>
      <c r="K10" s="26"/>
      <c r="L10" s="26"/>
      <c r="M10" s="26"/>
      <c r="N10" s="27"/>
      <c r="O10" s="26"/>
      <c r="P10" s="26"/>
      <c r="Q10" s="26"/>
      <c r="R10" s="27"/>
      <c r="S10" s="29"/>
      <c r="T10" s="29"/>
      <c r="U10" s="29"/>
      <c r="V10" s="29"/>
      <c r="W10" s="29"/>
    </row>
    <row r="11" spans="1:23" ht="12.75">
      <c r="A11" s="621" t="s">
        <v>50</v>
      </c>
      <c r="B11" s="449">
        <v>98675</v>
      </c>
      <c r="C11" s="30">
        <v>1045</v>
      </c>
      <c r="D11" s="30">
        <v>97630</v>
      </c>
      <c r="E11" s="30">
        <v>415</v>
      </c>
      <c r="F11" s="31">
        <v>19604.41767068273</v>
      </c>
      <c r="G11" s="450">
        <v>410</v>
      </c>
      <c r="H11" s="32">
        <v>410</v>
      </c>
      <c r="I11" s="32"/>
      <c r="J11" s="33"/>
      <c r="K11" s="450">
        <v>0</v>
      </c>
      <c r="L11" s="32"/>
      <c r="M11" s="32"/>
      <c r="N11" s="33"/>
      <c r="O11" s="450">
        <v>-410</v>
      </c>
      <c r="P11" s="32">
        <v>-410</v>
      </c>
      <c r="Q11" s="32"/>
      <c r="R11" s="33"/>
      <c r="S11" s="34">
        <v>182470</v>
      </c>
      <c r="T11" s="34">
        <v>2139</v>
      </c>
      <c r="U11" s="34">
        <v>180331</v>
      </c>
      <c r="V11" s="34">
        <v>491</v>
      </c>
      <c r="W11" s="34">
        <v>30606.076035302107</v>
      </c>
    </row>
    <row r="12" spans="1:23" ht="12.75">
      <c r="A12" s="621" t="s">
        <v>224</v>
      </c>
      <c r="B12" s="449"/>
      <c r="C12" s="30"/>
      <c r="D12" s="30"/>
      <c r="E12" s="30"/>
      <c r="F12" s="31"/>
      <c r="G12" s="450"/>
      <c r="H12" s="32"/>
      <c r="I12" s="32"/>
      <c r="J12" s="33"/>
      <c r="K12" s="450"/>
      <c r="L12" s="32"/>
      <c r="M12" s="32"/>
      <c r="N12" s="33"/>
      <c r="O12" s="450"/>
      <c r="P12" s="32"/>
      <c r="Q12" s="32"/>
      <c r="R12" s="33"/>
      <c r="S12" s="34">
        <v>40133</v>
      </c>
      <c r="T12" s="34">
        <v>6113</v>
      </c>
      <c r="U12" s="34">
        <v>34020</v>
      </c>
      <c r="V12" s="34">
        <v>82</v>
      </c>
      <c r="W12" s="34">
        <v>34573.170731707316</v>
      </c>
    </row>
    <row r="13" spans="1:23" ht="12.75">
      <c r="A13" s="621" t="s">
        <v>225</v>
      </c>
      <c r="B13" s="449"/>
      <c r="C13" s="30"/>
      <c r="D13" s="30"/>
      <c r="E13" s="30"/>
      <c r="F13" s="31"/>
      <c r="G13" s="450">
        <v>0</v>
      </c>
      <c r="H13" s="32"/>
      <c r="I13" s="32"/>
      <c r="J13" s="33"/>
      <c r="K13" s="450">
        <v>0</v>
      </c>
      <c r="L13" s="32"/>
      <c r="M13" s="32"/>
      <c r="N13" s="33"/>
      <c r="O13" s="450">
        <v>0</v>
      </c>
      <c r="P13" s="32"/>
      <c r="Q13" s="32"/>
      <c r="R13" s="33"/>
      <c r="S13" s="34">
        <v>38287</v>
      </c>
      <c r="T13" s="34">
        <v>5947</v>
      </c>
      <c r="U13" s="34">
        <v>32340</v>
      </c>
      <c r="V13" s="34">
        <v>75</v>
      </c>
      <c r="W13" s="34">
        <v>35933.33333333333</v>
      </c>
    </row>
    <row r="14" spans="1:23" ht="12.75">
      <c r="A14" s="621" t="s">
        <v>226</v>
      </c>
      <c r="B14" s="449"/>
      <c r="C14" s="30"/>
      <c r="D14" s="30"/>
      <c r="E14" s="30"/>
      <c r="F14" s="31"/>
      <c r="G14" s="450"/>
      <c r="H14" s="32"/>
      <c r="I14" s="32"/>
      <c r="J14" s="33"/>
      <c r="K14" s="450"/>
      <c r="L14" s="32"/>
      <c r="M14" s="32"/>
      <c r="N14" s="33"/>
      <c r="O14" s="450"/>
      <c r="P14" s="32"/>
      <c r="Q14" s="32"/>
      <c r="R14" s="33"/>
      <c r="S14" s="34">
        <v>5044</v>
      </c>
      <c r="T14" s="34">
        <v>149</v>
      </c>
      <c r="U14" s="34">
        <v>4895</v>
      </c>
      <c r="V14" s="34">
        <v>9</v>
      </c>
      <c r="W14" s="34">
        <v>45324.07407407407</v>
      </c>
    </row>
    <row r="15" spans="1:23" ht="12.75">
      <c r="A15" s="688" t="s">
        <v>227</v>
      </c>
      <c r="B15" s="447"/>
      <c r="C15" s="678"/>
      <c r="D15" s="678"/>
      <c r="E15" s="678"/>
      <c r="F15" s="25"/>
      <c r="G15" s="689">
        <v>0</v>
      </c>
      <c r="H15" s="679"/>
      <c r="I15" s="679"/>
      <c r="J15" s="680"/>
      <c r="K15" s="689">
        <v>0</v>
      </c>
      <c r="L15" s="679"/>
      <c r="M15" s="679"/>
      <c r="N15" s="680"/>
      <c r="O15" s="689">
        <v>0</v>
      </c>
      <c r="P15" s="679"/>
      <c r="Q15" s="679"/>
      <c r="R15" s="680"/>
      <c r="S15" s="29">
        <v>0</v>
      </c>
      <c r="T15" s="29"/>
      <c r="U15" s="29"/>
      <c r="V15" s="29"/>
      <c r="W15" s="29">
        <v>0</v>
      </c>
    </row>
    <row r="16" spans="1:23" ht="12.75">
      <c r="A16" s="681" t="s">
        <v>51</v>
      </c>
      <c r="B16" s="682">
        <v>98675</v>
      </c>
      <c r="C16" s="683">
        <v>1045</v>
      </c>
      <c r="D16" s="683">
        <v>97630</v>
      </c>
      <c r="E16" s="683">
        <v>415</v>
      </c>
      <c r="F16" s="684">
        <v>19604.41767068273</v>
      </c>
      <c r="G16" s="685">
        <v>410</v>
      </c>
      <c r="H16" s="686">
        <v>410</v>
      </c>
      <c r="I16" s="686">
        <v>0</v>
      </c>
      <c r="J16" s="687">
        <v>0</v>
      </c>
      <c r="K16" s="685">
        <v>0</v>
      </c>
      <c r="L16" s="686">
        <v>0</v>
      </c>
      <c r="M16" s="686">
        <v>0</v>
      </c>
      <c r="N16" s="687">
        <v>0</v>
      </c>
      <c r="O16" s="685">
        <v>-410</v>
      </c>
      <c r="P16" s="686">
        <v>-410</v>
      </c>
      <c r="Q16" s="686">
        <v>0</v>
      </c>
      <c r="R16" s="687">
        <v>0</v>
      </c>
      <c r="S16" s="683">
        <v>265934</v>
      </c>
      <c r="T16" s="683">
        <v>14348</v>
      </c>
      <c r="U16" s="683">
        <v>251586</v>
      </c>
      <c r="V16" s="683">
        <v>657</v>
      </c>
      <c r="W16" s="683">
        <v>31910.95890410959</v>
      </c>
    </row>
    <row r="17" spans="1:23" ht="12.75">
      <c r="A17" s="619" t="s">
        <v>52</v>
      </c>
      <c r="B17" s="448"/>
      <c r="C17" s="29"/>
      <c r="D17" s="29"/>
      <c r="E17" s="29"/>
      <c r="F17" s="25"/>
      <c r="G17" s="26"/>
      <c r="H17" s="26"/>
      <c r="I17" s="26"/>
      <c r="J17" s="27"/>
      <c r="K17" s="26"/>
      <c r="L17" s="26"/>
      <c r="M17" s="26"/>
      <c r="N17" s="27"/>
      <c r="O17" s="26"/>
      <c r="P17" s="26"/>
      <c r="Q17" s="26"/>
      <c r="R17" s="27"/>
      <c r="S17" s="24"/>
      <c r="T17" s="24"/>
      <c r="U17" s="24"/>
      <c r="V17" s="24"/>
      <c r="W17" s="29"/>
    </row>
    <row r="18" spans="1:23" ht="12.75">
      <c r="A18" s="624" t="s">
        <v>144</v>
      </c>
      <c r="B18" s="455"/>
      <c r="C18" s="34"/>
      <c r="D18" s="34"/>
      <c r="E18" s="34"/>
      <c r="F18" s="31"/>
      <c r="G18" s="37"/>
      <c r="H18" s="37"/>
      <c r="I18" s="37"/>
      <c r="J18" s="38"/>
      <c r="K18" s="37"/>
      <c r="L18" s="37"/>
      <c r="M18" s="37"/>
      <c r="N18" s="38"/>
      <c r="O18" s="37"/>
      <c r="P18" s="37"/>
      <c r="Q18" s="37"/>
      <c r="R18" s="38"/>
      <c r="S18" s="34"/>
      <c r="T18" s="34"/>
      <c r="U18" s="34"/>
      <c r="V18" s="34"/>
      <c r="W18" s="34"/>
    </row>
    <row r="19" spans="1:23" ht="12.75">
      <c r="A19" s="677" t="s">
        <v>53</v>
      </c>
      <c r="B19" s="447">
        <v>141874</v>
      </c>
      <c r="C19" s="678">
        <v>1035</v>
      </c>
      <c r="D19" s="678">
        <v>140839</v>
      </c>
      <c r="E19" s="678">
        <v>674</v>
      </c>
      <c r="F19" s="25">
        <v>17413.328387734917</v>
      </c>
      <c r="G19" s="26">
        <v>0</v>
      </c>
      <c r="H19" s="679"/>
      <c r="I19" s="679"/>
      <c r="J19" s="680"/>
      <c r="K19" s="26">
        <v>0</v>
      </c>
      <c r="L19" s="679"/>
      <c r="M19" s="679"/>
      <c r="N19" s="680"/>
      <c r="O19" s="26">
        <v>0</v>
      </c>
      <c r="P19" s="679"/>
      <c r="Q19" s="679"/>
      <c r="R19" s="680"/>
      <c r="S19" s="29">
        <v>178131</v>
      </c>
      <c r="T19" s="29">
        <v>4778</v>
      </c>
      <c r="U19" s="29">
        <v>173353</v>
      </c>
      <c r="V19" s="29">
        <v>559</v>
      </c>
      <c r="W19" s="29">
        <v>25842.725104353012</v>
      </c>
    </row>
    <row r="20" spans="1:23" ht="12.75">
      <c r="A20" s="681" t="s">
        <v>54</v>
      </c>
      <c r="B20" s="682">
        <v>141874</v>
      </c>
      <c r="C20" s="683">
        <v>1035</v>
      </c>
      <c r="D20" s="683">
        <v>140839</v>
      </c>
      <c r="E20" s="683">
        <v>674</v>
      </c>
      <c r="F20" s="684">
        <v>17413.328387734917</v>
      </c>
      <c r="G20" s="685">
        <v>0</v>
      </c>
      <c r="H20" s="686">
        <v>0</v>
      </c>
      <c r="I20" s="686">
        <v>0</v>
      </c>
      <c r="J20" s="687">
        <v>0</v>
      </c>
      <c r="K20" s="685">
        <v>0</v>
      </c>
      <c r="L20" s="686">
        <v>0</v>
      </c>
      <c r="M20" s="686">
        <v>0</v>
      </c>
      <c r="N20" s="687">
        <v>0</v>
      </c>
      <c r="O20" s="685">
        <v>0</v>
      </c>
      <c r="P20" s="686">
        <v>0</v>
      </c>
      <c r="Q20" s="686">
        <v>0</v>
      </c>
      <c r="R20" s="687">
        <v>0</v>
      </c>
      <c r="S20" s="682">
        <v>178131</v>
      </c>
      <c r="T20" s="683">
        <v>4778</v>
      </c>
      <c r="U20" s="683">
        <v>173353</v>
      </c>
      <c r="V20" s="683">
        <v>559</v>
      </c>
      <c r="W20" s="683">
        <v>25842.725104353012</v>
      </c>
    </row>
    <row r="21" spans="1:23" ht="12.75">
      <c r="A21" s="625" t="s">
        <v>55</v>
      </c>
      <c r="B21" s="448"/>
      <c r="C21" s="29"/>
      <c r="D21" s="29"/>
      <c r="E21" s="29"/>
      <c r="F21" s="25"/>
      <c r="G21" s="26"/>
      <c r="H21" s="26"/>
      <c r="I21" s="26"/>
      <c r="J21" s="27"/>
      <c r="K21" s="26"/>
      <c r="L21" s="26"/>
      <c r="M21" s="26"/>
      <c r="N21" s="27"/>
      <c r="O21" s="26"/>
      <c r="P21" s="26"/>
      <c r="Q21" s="26"/>
      <c r="R21" s="27"/>
      <c r="S21" s="24"/>
      <c r="T21" s="24"/>
      <c r="U21" s="24"/>
      <c r="V21" s="24"/>
      <c r="W21" s="29"/>
    </row>
    <row r="22" spans="1:23" ht="12.75">
      <c r="A22" s="624" t="s">
        <v>56</v>
      </c>
      <c r="B22" s="455"/>
      <c r="C22" s="34"/>
      <c r="D22" s="34"/>
      <c r="E22" s="34"/>
      <c r="F22" s="31"/>
      <c r="G22" s="37"/>
      <c r="H22" s="37"/>
      <c r="I22" s="37"/>
      <c r="J22" s="38"/>
      <c r="K22" s="37"/>
      <c r="L22" s="37"/>
      <c r="M22" s="37"/>
      <c r="N22" s="38"/>
      <c r="O22" s="37"/>
      <c r="P22" s="37"/>
      <c r="Q22" s="37"/>
      <c r="R22" s="38"/>
      <c r="S22" s="34"/>
      <c r="T22" s="34"/>
      <c r="U22" s="34"/>
      <c r="V22" s="34"/>
      <c r="W22" s="34"/>
    </row>
    <row r="23" spans="1:23" ht="12.75">
      <c r="A23" s="626" t="s">
        <v>57</v>
      </c>
      <c r="B23" s="456"/>
      <c r="C23" s="40">
        <v>0</v>
      </c>
      <c r="D23" s="41"/>
      <c r="E23" s="41"/>
      <c r="F23" s="39"/>
      <c r="G23" s="42">
        <v>0</v>
      </c>
      <c r="H23" s="43">
        <v>0</v>
      </c>
      <c r="I23" s="43">
        <v>0</v>
      </c>
      <c r="J23" s="44">
        <v>0</v>
      </c>
      <c r="K23" s="42">
        <v>0</v>
      </c>
      <c r="L23" s="43">
        <v>0</v>
      </c>
      <c r="M23" s="43">
        <v>0</v>
      </c>
      <c r="N23" s="44">
        <v>0</v>
      </c>
      <c r="O23" s="42">
        <v>0</v>
      </c>
      <c r="P23" s="43">
        <v>0</v>
      </c>
      <c r="Q23" s="43">
        <v>0</v>
      </c>
      <c r="R23" s="44">
        <v>0</v>
      </c>
      <c r="S23" s="40"/>
      <c r="T23" s="40"/>
      <c r="U23" s="40"/>
      <c r="V23" s="40"/>
      <c r="W23" s="40"/>
    </row>
    <row r="24" spans="1:23" ht="12.75">
      <c r="A24" s="664" t="s">
        <v>58</v>
      </c>
      <c r="B24" s="665">
        <v>141874</v>
      </c>
      <c r="C24" s="666">
        <v>1035</v>
      </c>
      <c r="D24" s="666">
        <v>140839</v>
      </c>
      <c r="E24" s="666">
        <v>674</v>
      </c>
      <c r="F24" s="666">
        <v>17413.328387734917</v>
      </c>
      <c r="G24" s="667">
        <v>0</v>
      </c>
      <c r="H24" s="668">
        <v>0</v>
      </c>
      <c r="I24" s="668">
        <v>0</v>
      </c>
      <c r="J24" s="669">
        <v>0</v>
      </c>
      <c r="K24" s="667">
        <v>0</v>
      </c>
      <c r="L24" s="668">
        <v>0</v>
      </c>
      <c r="M24" s="668">
        <v>0</v>
      </c>
      <c r="N24" s="669">
        <v>0</v>
      </c>
      <c r="O24" s="667">
        <v>0</v>
      </c>
      <c r="P24" s="668">
        <v>0</v>
      </c>
      <c r="Q24" s="668">
        <v>0</v>
      </c>
      <c r="R24" s="669">
        <v>0</v>
      </c>
      <c r="S24" s="670">
        <v>178131</v>
      </c>
      <c r="T24" s="666">
        <v>4778</v>
      </c>
      <c r="U24" s="666">
        <v>173353</v>
      </c>
      <c r="V24" s="666">
        <v>559</v>
      </c>
      <c r="W24" s="666">
        <v>25842.725104353012</v>
      </c>
    </row>
    <row r="25" spans="1:23" ht="15.75">
      <c r="A25" s="671" t="s">
        <v>59</v>
      </c>
      <c r="B25" s="672">
        <v>240549</v>
      </c>
      <c r="C25" s="673">
        <v>2080</v>
      </c>
      <c r="D25" s="673">
        <v>238469</v>
      </c>
      <c r="E25" s="673">
        <v>1089</v>
      </c>
      <c r="F25" s="674">
        <v>18248.316498316497</v>
      </c>
      <c r="G25" s="675">
        <v>410</v>
      </c>
      <c r="H25" s="675">
        <v>410</v>
      </c>
      <c r="I25" s="675">
        <v>0</v>
      </c>
      <c r="J25" s="676">
        <v>0</v>
      </c>
      <c r="K25" s="675">
        <v>0</v>
      </c>
      <c r="L25" s="675">
        <v>0</v>
      </c>
      <c r="M25" s="675">
        <v>0</v>
      </c>
      <c r="N25" s="676">
        <v>0</v>
      </c>
      <c r="O25" s="675">
        <v>-410</v>
      </c>
      <c r="P25" s="675">
        <v>-410</v>
      </c>
      <c r="Q25" s="675">
        <v>0</v>
      </c>
      <c r="R25" s="676">
        <v>0</v>
      </c>
      <c r="S25" s="690">
        <v>444065</v>
      </c>
      <c r="T25" s="691">
        <v>19126</v>
      </c>
      <c r="U25" s="691">
        <v>424939</v>
      </c>
      <c r="V25" s="691">
        <v>1216</v>
      </c>
      <c r="W25" s="691">
        <v>29121.367872807015</v>
      </c>
    </row>
    <row r="26" spans="1:23" ht="12.75">
      <c r="A26" s="627"/>
      <c r="B26" s="448"/>
      <c r="C26" s="45"/>
      <c r="D26" s="45"/>
      <c r="E26" s="45"/>
      <c r="F26" s="25"/>
      <c r="G26" s="46"/>
      <c r="H26" s="46"/>
      <c r="I26" s="46"/>
      <c r="J26" s="25"/>
      <c r="K26" s="46"/>
      <c r="L26" s="46"/>
      <c r="M26" s="46"/>
      <c r="N26" s="25"/>
      <c r="O26" s="46"/>
      <c r="P26" s="46"/>
      <c r="Q26" s="46"/>
      <c r="R26" s="25"/>
      <c r="S26" s="448"/>
      <c r="T26" s="29"/>
      <c r="U26" s="29"/>
      <c r="V26" s="29"/>
      <c r="W26" s="29"/>
    </row>
    <row r="27" spans="1:23" ht="12.75">
      <c r="A27" s="628" t="s">
        <v>60</v>
      </c>
      <c r="B27" s="448"/>
      <c r="C27" s="45"/>
      <c r="D27" s="45"/>
      <c r="E27" s="45"/>
      <c r="F27" s="25"/>
      <c r="G27" s="46"/>
      <c r="H27" s="46"/>
      <c r="I27" s="46"/>
      <c r="J27" s="25"/>
      <c r="K27" s="46"/>
      <c r="L27" s="46"/>
      <c r="M27" s="46"/>
      <c r="N27" s="25"/>
      <c r="O27" s="46"/>
      <c r="P27" s="46"/>
      <c r="Q27" s="46"/>
      <c r="R27" s="25"/>
      <c r="S27" s="448"/>
      <c r="T27" s="24"/>
      <c r="U27" s="24"/>
      <c r="V27" s="24"/>
      <c r="W27" s="29"/>
    </row>
    <row r="28" spans="1:23" ht="12.75">
      <c r="A28" s="620" t="s">
        <v>144</v>
      </c>
      <c r="B28" s="448"/>
      <c r="C28" s="45"/>
      <c r="D28" s="45"/>
      <c r="E28" s="45"/>
      <c r="F28" s="25"/>
      <c r="G28" s="26"/>
      <c r="H28" s="26"/>
      <c r="I28" s="26"/>
      <c r="J28" s="27"/>
      <c r="K28" s="26"/>
      <c r="L28" s="26"/>
      <c r="M28" s="26"/>
      <c r="N28" s="27"/>
      <c r="O28" s="26"/>
      <c r="P28" s="26"/>
      <c r="Q28" s="26"/>
      <c r="R28" s="27"/>
      <c r="S28" s="448"/>
      <c r="T28" s="29"/>
      <c r="U28" s="29"/>
      <c r="V28" s="29"/>
      <c r="W28" s="29"/>
    </row>
    <row r="29" spans="1:23" ht="12.75">
      <c r="A29" s="622" t="s">
        <v>61</v>
      </c>
      <c r="B29" s="449">
        <v>11321661</v>
      </c>
      <c r="C29" s="30">
        <v>61361</v>
      </c>
      <c r="D29" s="30">
        <v>11260300</v>
      </c>
      <c r="E29" s="30">
        <v>85934</v>
      </c>
      <c r="F29" s="31">
        <v>10919.523510290845</v>
      </c>
      <c r="G29" s="37">
        <v>-410</v>
      </c>
      <c r="H29" s="32">
        <v>-410</v>
      </c>
      <c r="I29" s="32"/>
      <c r="J29" s="33"/>
      <c r="K29" s="37">
        <v>0</v>
      </c>
      <c r="L29" s="32"/>
      <c r="M29" s="32"/>
      <c r="N29" s="33"/>
      <c r="O29" s="37">
        <v>410</v>
      </c>
      <c r="P29" s="32">
        <v>410</v>
      </c>
      <c r="Q29" s="32"/>
      <c r="R29" s="33"/>
      <c r="S29" s="455">
        <v>27234</v>
      </c>
      <c r="T29" s="34">
        <v>1443</v>
      </c>
      <c r="U29" s="34">
        <v>25791</v>
      </c>
      <c r="V29" s="34">
        <v>90</v>
      </c>
      <c r="W29" s="34">
        <v>23880.555555555555</v>
      </c>
    </row>
    <row r="30" spans="1:23" ht="12.75">
      <c r="A30" s="622" t="s">
        <v>242</v>
      </c>
      <c r="B30" s="449"/>
      <c r="C30" s="30"/>
      <c r="D30" s="30"/>
      <c r="E30" s="30"/>
      <c r="F30" s="31"/>
      <c r="G30" s="37"/>
      <c r="H30" s="32"/>
      <c r="I30" s="32"/>
      <c r="J30" s="33"/>
      <c r="K30" s="37"/>
      <c r="L30" s="32"/>
      <c r="M30" s="32"/>
      <c r="N30" s="33"/>
      <c r="O30" s="37"/>
      <c r="P30" s="32"/>
      <c r="Q30" s="32"/>
      <c r="R30" s="33"/>
      <c r="S30" s="455">
        <v>14640</v>
      </c>
      <c r="T30" s="34">
        <v>3369</v>
      </c>
      <c r="U30" s="34">
        <v>11271</v>
      </c>
      <c r="V30" s="34">
        <v>50</v>
      </c>
      <c r="W30" s="34">
        <v>18785</v>
      </c>
    </row>
    <row r="31" spans="1:23" ht="12.75">
      <c r="A31" s="622" t="s">
        <v>62</v>
      </c>
      <c r="B31" s="449">
        <v>4001</v>
      </c>
      <c r="C31" s="30">
        <v>4001</v>
      </c>
      <c r="D31" s="30"/>
      <c r="E31" s="30"/>
      <c r="F31" s="31">
        <v>0</v>
      </c>
      <c r="G31" s="37">
        <v>0</v>
      </c>
      <c r="H31" s="32"/>
      <c r="I31" s="32"/>
      <c r="J31" s="33"/>
      <c r="K31" s="37">
        <v>0</v>
      </c>
      <c r="L31" s="32"/>
      <c r="M31" s="32"/>
      <c r="N31" s="33"/>
      <c r="O31" s="37">
        <v>0</v>
      </c>
      <c r="P31" s="32"/>
      <c r="Q31" s="32"/>
      <c r="R31" s="33"/>
      <c r="S31" s="456">
        <v>9444</v>
      </c>
      <c r="T31" s="34">
        <v>9444</v>
      </c>
      <c r="U31" s="34">
        <v>0</v>
      </c>
      <c r="V31" s="34">
        <v>0</v>
      </c>
      <c r="W31" s="34">
        <v>0</v>
      </c>
    </row>
    <row r="32" spans="1:23" ht="12.75">
      <c r="A32" s="622" t="s">
        <v>228</v>
      </c>
      <c r="B32" s="449"/>
      <c r="C32" s="30"/>
      <c r="D32" s="30"/>
      <c r="E32" s="30"/>
      <c r="F32" s="31"/>
      <c r="G32" s="37"/>
      <c r="H32" s="32"/>
      <c r="I32" s="32"/>
      <c r="J32" s="33"/>
      <c r="K32" s="37"/>
      <c r="L32" s="32"/>
      <c r="M32" s="32"/>
      <c r="N32" s="33"/>
      <c r="O32" s="37"/>
      <c r="P32" s="32"/>
      <c r="Q32" s="32"/>
      <c r="R32" s="33"/>
      <c r="S32" s="456">
        <v>120</v>
      </c>
      <c r="T32" s="34">
        <v>120</v>
      </c>
      <c r="U32" s="34">
        <v>0</v>
      </c>
      <c r="V32" s="34">
        <v>0</v>
      </c>
      <c r="W32" s="34">
        <v>0</v>
      </c>
    </row>
    <row r="33" spans="1:23" ht="12.75">
      <c r="A33" s="622" t="s">
        <v>229</v>
      </c>
      <c r="B33" s="449"/>
      <c r="C33" s="30"/>
      <c r="D33" s="30"/>
      <c r="E33" s="30"/>
      <c r="F33" s="31"/>
      <c r="G33" s="37"/>
      <c r="H33" s="32"/>
      <c r="I33" s="32"/>
      <c r="J33" s="33"/>
      <c r="K33" s="37"/>
      <c r="L33" s="32"/>
      <c r="M33" s="32"/>
      <c r="N33" s="33"/>
      <c r="O33" s="37"/>
      <c r="P33" s="32"/>
      <c r="Q33" s="32"/>
      <c r="R33" s="33"/>
      <c r="S33" s="456">
        <v>8460</v>
      </c>
      <c r="T33" s="34">
        <v>5073</v>
      </c>
      <c r="U33" s="34">
        <v>3387</v>
      </c>
      <c r="V33" s="34">
        <v>0</v>
      </c>
      <c r="W33" s="34">
        <v>0</v>
      </c>
    </row>
    <row r="34" spans="1:23" ht="12.75">
      <c r="A34" s="622" t="s">
        <v>230</v>
      </c>
      <c r="B34" s="449">
        <v>1986</v>
      </c>
      <c r="C34" s="30">
        <v>1986</v>
      </c>
      <c r="D34" s="30"/>
      <c r="E34" s="30"/>
      <c r="F34" s="31">
        <v>0</v>
      </c>
      <c r="G34" s="37">
        <v>0</v>
      </c>
      <c r="H34" s="32"/>
      <c r="I34" s="32"/>
      <c r="J34" s="33"/>
      <c r="K34" s="37">
        <v>0</v>
      </c>
      <c r="L34" s="32"/>
      <c r="M34" s="32"/>
      <c r="N34" s="33"/>
      <c r="O34" s="37">
        <v>0</v>
      </c>
      <c r="P34" s="32"/>
      <c r="Q34" s="32"/>
      <c r="R34" s="33"/>
      <c r="S34" s="456">
        <v>4500</v>
      </c>
      <c r="T34" s="34">
        <v>4500</v>
      </c>
      <c r="U34" s="34">
        <v>0</v>
      </c>
      <c r="V34" s="34"/>
      <c r="W34" s="34">
        <v>0</v>
      </c>
    </row>
    <row r="35" spans="1:23" ht="12.75">
      <c r="A35" s="622" t="s">
        <v>63</v>
      </c>
      <c r="B35" s="449"/>
      <c r="C35" s="30"/>
      <c r="D35" s="30"/>
      <c r="E35" s="30"/>
      <c r="F35" s="31"/>
      <c r="G35" s="37">
        <v>0</v>
      </c>
      <c r="H35" s="32"/>
      <c r="I35" s="32"/>
      <c r="J35" s="33"/>
      <c r="K35" s="37">
        <v>0</v>
      </c>
      <c r="L35" s="32"/>
      <c r="M35" s="32"/>
      <c r="N35" s="33"/>
      <c r="O35" s="37">
        <v>0</v>
      </c>
      <c r="P35" s="32"/>
      <c r="Q35" s="32"/>
      <c r="R35" s="33"/>
      <c r="S35" s="456">
        <v>4500</v>
      </c>
      <c r="T35" s="34">
        <v>4500</v>
      </c>
      <c r="U35" s="34">
        <v>0</v>
      </c>
      <c r="V35" s="34">
        <v>0</v>
      </c>
      <c r="W35" s="34">
        <v>0</v>
      </c>
    </row>
    <row r="36" spans="1:23" ht="13.5" thickBot="1">
      <c r="A36" s="622" t="s">
        <v>64</v>
      </c>
      <c r="B36" s="449"/>
      <c r="C36" s="30"/>
      <c r="D36" s="30"/>
      <c r="E36" s="30"/>
      <c r="F36" s="31"/>
      <c r="G36" s="37">
        <v>0</v>
      </c>
      <c r="H36" s="32"/>
      <c r="I36" s="32"/>
      <c r="J36" s="33"/>
      <c r="K36" s="37">
        <v>0</v>
      </c>
      <c r="L36" s="32"/>
      <c r="M36" s="32"/>
      <c r="N36" s="33"/>
      <c r="O36" s="37">
        <v>0</v>
      </c>
      <c r="P36" s="32"/>
      <c r="Q36" s="32"/>
      <c r="R36" s="33"/>
      <c r="S36" s="456">
        <v>0</v>
      </c>
      <c r="T36" s="34">
        <v>0</v>
      </c>
      <c r="U36" s="34">
        <v>0</v>
      </c>
      <c r="V36" s="34">
        <v>0</v>
      </c>
      <c r="W36" s="34">
        <v>0</v>
      </c>
    </row>
    <row r="37" spans="1:23" ht="13.5" thickBot="1">
      <c r="A37" s="623" t="s">
        <v>65</v>
      </c>
      <c r="B37" s="451">
        <v>11327648</v>
      </c>
      <c r="C37" s="457">
        <v>67348</v>
      </c>
      <c r="D37" s="457">
        <v>11260300</v>
      </c>
      <c r="E37" s="457">
        <v>85934</v>
      </c>
      <c r="F37" s="36">
        <v>10919.523510290845</v>
      </c>
      <c r="G37" s="452">
        <v>-410</v>
      </c>
      <c r="H37" s="453">
        <v>-410</v>
      </c>
      <c r="I37" s="453">
        <v>0</v>
      </c>
      <c r="J37" s="454">
        <v>0</v>
      </c>
      <c r="K37" s="452">
        <v>0</v>
      </c>
      <c r="L37" s="453">
        <v>0</v>
      </c>
      <c r="M37" s="453">
        <v>0</v>
      </c>
      <c r="N37" s="454">
        <v>0</v>
      </c>
      <c r="O37" s="452">
        <v>410</v>
      </c>
      <c r="P37" s="453">
        <v>410</v>
      </c>
      <c r="Q37" s="453">
        <v>0</v>
      </c>
      <c r="R37" s="454">
        <v>0</v>
      </c>
      <c r="S37" s="35">
        <v>68898</v>
      </c>
      <c r="T37" s="35">
        <v>28449</v>
      </c>
      <c r="U37" s="35">
        <v>40449</v>
      </c>
      <c r="V37" s="35">
        <v>140</v>
      </c>
      <c r="W37" s="35">
        <v>24076.785714285717</v>
      </c>
    </row>
    <row r="38" spans="1:23" ht="12.75">
      <c r="A38" s="629"/>
      <c r="B38" s="459"/>
      <c r="C38" s="460"/>
      <c r="D38" s="460"/>
      <c r="E38" s="460"/>
      <c r="F38" s="461"/>
      <c r="G38" s="462"/>
      <c r="H38" s="462"/>
      <c r="I38" s="462"/>
      <c r="J38" s="461"/>
      <c r="K38" s="462"/>
      <c r="L38" s="462"/>
      <c r="M38" s="462"/>
      <c r="N38" s="461"/>
      <c r="O38" s="462"/>
      <c r="P38" s="462"/>
      <c r="Q38" s="462"/>
      <c r="R38" s="461"/>
      <c r="S38" s="463"/>
      <c r="T38" s="463"/>
      <c r="U38" s="463"/>
      <c r="V38" s="463"/>
      <c r="W38" s="463"/>
    </row>
    <row r="39" spans="1:23" ht="15.75">
      <c r="A39" s="630" t="s">
        <v>145</v>
      </c>
      <c r="B39" s="464">
        <v>11568197</v>
      </c>
      <c r="C39" s="465">
        <v>69428</v>
      </c>
      <c r="D39" s="465">
        <v>11498769</v>
      </c>
      <c r="E39" s="465">
        <v>87023</v>
      </c>
      <c r="F39" s="51">
        <v>11011.23553543316</v>
      </c>
      <c r="G39" s="466">
        <v>0</v>
      </c>
      <c r="H39" s="466">
        <v>0</v>
      </c>
      <c r="I39" s="466">
        <v>0</v>
      </c>
      <c r="J39" s="51">
        <v>0</v>
      </c>
      <c r="K39" s="466">
        <v>0</v>
      </c>
      <c r="L39" s="466">
        <v>0</v>
      </c>
      <c r="M39" s="466">
        <v>0</v>
      </c>
      <c r="N39" s="51">
        <v>0</v>
      </c>
      <c r="O39" s="466">
        <v>0</v>
      </c>
      <c r="P39" s="466">
        <v>0</v>
      </c>
      <c r="Q39" s="466">
        <v>0</v>
      </c>
      <c r="R39" s="51">
        <v>0</v>
      </c>
      <c r="S39" s="52">
        <v>512963</v>
      </c>
      <c r="T39" s="52">
        <v>47575</v>
      </c>
      <c r="U39" s="52">
        <v>465388</v>
      </c>
      <c r="V39" s="52">
        <v>1356</v>
      </c>
      <c r="W39" s="52">
        <v>28600.540806293022</v>
      </c>
    </row>
    <row r="40" spans="1:23" ht="13.5" thickBot="1">
      <c r="A40" s="631"/>
      <c r="B40" s="467"/>
      <c r="C40" s="468"/>
      <c r="D40" s="468"/>
      <c r="E40" s="468"/>
      <c r="F40" s="469"/>
      <c r="G40" s="470"/>
      <c r="H40" s="470"/>
      <c r="I40" s="470"/>
      <c r="J40" s="469"/>
      <c r="K40" s="470"/>
      <c r="L40" s="470"/>
      <c r="M40" s="470"/>
      <c r="N40" s="469"/>
      <c r="O40" s="470"/>
      <c r="P40" s="470"/>
      <c r="Q40" s="470"/>
      <c r="R40" s="469"/>
      <c r="S40" s="471"/>
      <c r="T40" s="471"/>
      <c r="U40" s="471"/>
      <c r="V40" s="471"/>
      <c r="W40" s="471"/>
    </row>
    <row r="41" spans="1:23" ht="12.75">
      <c r="A41" s="632"/>
      <c r="B41" s="458"/>
      <c r="C41" s="47"/>
      <c r="D41" s="47"/>
      <c r="E41" s="47"/>
      <c r="F41" s="48"/>
      <c r="G41" s="49"/>
      <c r="H41" s="49"/>
      <c r="I41" s="49"/>
      <c r="J41" s="48"/>
      <c r="K41" s="49"/>
      <c r="L41" s="49"/>
      <c r="M41" s="49"/>
      <c r="N41" s="48"/>
      <c r="O41" s="49"/>
      <c r="P41" s="49"/>
      <c r="Q41" s="49"/>
      <c r="R41" s="48"/>
      <c r="S41" s="50"/>
      <c r="T41" s="50"/>
      <c r="U41" s="50"/>
      <c r="V41" s="50"/>
      <c r="W41" s="50"/>
    </row>
    <row r="42" spans="1:23" ht="12.75">
      <c r="A42" s="628" t="s">
        <v>66</v>
      </c>
      <c r="B42" s="472"/>
      <c r="C42" s="167"/>
      <c r="D42" s="167"/>
      <c r="E42" s="167"/>
      <c r="F42" s="168"/>
      <c r="G42" s="169"/>
      <c r="H42" s="169"/>
      <c r="I42" s="169"/>
      <c r="J42" s="168"/>
      <c r="K42" s="169"/>
      <c r="L42" s="169"/>
      <c r="M42" s="169"/>
      <c r="N42" s="168"/>
      <c r="O42" s="169"/>
      <c r="P42" s="169"/>
      <c r="Q42" s="169"/>
      <c r="R42" s="168"/>
      <c r="S42" s="170">
        <v>53743931</v>
      </c>
      <c r="T42" s="170">
        <v>762394</v>
      </c>
      <c r="U42" s="170">
        <v>52981537</v>
      </c>
      <c r="V42" s="170">
        <v>228071</v>
      </c>
      <c r="W42" s="633">
        <v>19358.56853055993</v>
      </c>
    </row>
    <row r="43" spans="1:23" ht="12.75">
      <c r="A43" s="624" t="s">
        <v>70</v>
      </c>
      <c r="B43" s="455"/>
      <c r="C43" s="53"/>
      <c r="D43" s="53"/>
      <c r="E43" s="53"/>
      <c r="F43" s="31"/>
      <c r="G43" s="37"/>
      <c r="H43" s="37"/>
      <c r="I43" s="37"/>
      <c r="J43" s="38"/>
      <c r="K43" s="37"/>
      <c r="L43" s="37"/>
      <c r="M43" s="37"/>
      <c r="N43" s="38"/>
      <c r="O43" s="37"/>
      <c r="P43" s="37"/>
      <c r="Q43" s="37"/>
      <c r="R43" s="38"/>
      <c r="S43" s="34"/>
      <c r="T43" s="34"/>
      <c r="U43" s="34"/>
      <c r="V43" s="34"/>
      <c r="W43" s="634"/>
    </row>
    <row r="44" spans="1:23" ht="12.75">
      <c r="A44" s="635" t="s">
        <v>146</v>
      </c>
      <c r="B44" s="473"/>
      <c r="C44" s="171"/>
      <c r="D44" s="171"/>
      <c r="E44" s="171"/>
      <c r="F44" s="172"/>
      <c r="G44" s="173"/>
      <c r="H44" s="174"/>
      <c r="I44" s="174"/>
      <c r="J44" s="175"/>
      <c r="K44" s="173"/>
      <c r="L44" s="174"/>
      <c r="M44" s="174"/>
      <c r="N44" s="175"/>
      <c r="O44" s="173"/>
      <c r="P44" s="174"/>
      <c r="Q44" s="174"/>
      <c r="R44" s="175"/>
      <c r="S44" s="176">
        <v>287182</v>
      </c>
      <c r="T44" s="176">
        <v>68780</v>
      </c>
      <c r="U44" s="176">
        <v>218402</v>
      </c>
      <c r="V44" s="176">
        <v>959</v>
      </c>
      <c r="W44" s="176">
        <v>18978.275981925617</v>
      </c>
    </row>
    <row r="45" spans="1:23" ht="12.75">
      <c r="A45" s="635" t="s">
        <v>70</v>
      </c>
      <c r="B45" s="473"/>
      <c r="C45" s="171"/>
      <c r="D45" s="171"/>
      <c r="E45" s="171"/>
      <c r="F45" s="172"/>
      <c r="G45" s="173"/>
      <c r="H45" s="174"/>
      <c r="I45" s="174"/>
      <c r="J45" s="175"/>
      <c r="K45" s="173"/>
      <c r="L45" s="174"/>
      <c r="M45" s="174"/>
      <c r="N45" s="175"/>
      <c r="O45" s="173"/>
      <c r="P45" s="174"/>
      <c r="Q45" s="174"/>
      <c r="R45" s="175"/>
      <c r="S45" s="176"/>
      <c r="T45" s="176"/>
      <c r="U45" s="176"/>
      <c r="V45" s="176"/>
      <c r="W45" s="176"/>
    </row>
    <row r="46" spans="1:23" ht="36">
      <c r="A46" s="636" t="s">
        <v>147</v>
      </c>
      <c r="B46" s="449">
        <v>207354</v>
      </c>
      <c r="C46" s="30">
        <v>26856</v>
      </c>
      <c r="D46" s="30">
        <v>180498</v>
      </c>
      <c r="E46" s="30">
        <v>1105</v>
      </c>
      <c r="F46" s="31">
        <v>13612.217194570136</v>
      </c>
      <c r="G46" s="37">
        <v>0</v>
      </c>
      <c r="H46" s="32"/>
      <c r="I46" s="32"/>
      <c r="J46" s="33"/>
      <c r="K46" s="37">
        <v>0</v>
      </c>
      <c r="L46" s="32"/>
      <c r="M46" s="32"/>
      <c r="N46" s="33"/>
      <c r="O46" s="37">
        <v>0</v>
      </c>
      <c r="P46" s="32"/>
      <c r="Q46" s="32"/>
      <c r="R46" s="33"/>
      <c r="S46" s="34">
        <v>262087</v>
      </c>
      <c r="T46" s="34">
        <v>48940</v>
      </c>
      <c r="U46" s="34">
        <v>213147</v>
      </c>
      <c r="V46" s="34">
        <v>954</v>
      </c>
      <c r="W46" s="34">
        <v>18618.7106918239</v>
      </c>
    </row>
    <row r="47" spans="1:23" ht="12.75">
      <c r="A47" s="622" t="s">
        <v>148</v>
      </c>
      <c r="B47" s="449"/>
      <c r="C47" s="30"/>
      <c r="D47" s="30"/>
      <c r="E47" s="30"/>
      <c r="F47" s="31"/>
      <c r="G47" s="37"/>
      <c r="H47" s="32"/>
      <c r="I47" s="32"/>
      <c r="J47" s="33"/>
      <c r="K47" s="37"/>
      <c r="L47" s="32"/>
      <c r="M47" s="32"/>
      <c r="N47" s="33"/>
      <c r="O47" s="37"/>
      <c r="P47" s="32"/>
      <c r="Q47" s="32"/>
      <c r="R47" s="33"/>
      <c r="S47" s="34">
        <v>8834</v>
      </c>
      <c r="T47" s="34">
        <v>8834</v>
      </c>
      <c r="U47" s="34">
        <v>0</v>
      </c>
      <c r="V47" s="34">
        <v>0</v>
      </c>
      <c r="W47" s="34">
        <v>0</v>
      </c>
    </row>
    <row r="48" spans="1:23" ht="12.75">
      <c r="A48" s="622" t="s">
        <v>231</v>
      </c>
      <c r="B48" s="449"/>
      <c r="C48" s="30"/>
      <c r="D48" s="30"/>
      <c r="E48" s="30"/>
      <c r="F48" s="31"/>
      <c r="G48" s="37"/>
      <c r="H48" s="32"/>
      <c r="I48" s="32"/>
      <c r="J48" s="33"/>
      <c r="K48" s="37"/>
      <c r="L48" s="32"/>
      <c r="M48" s="32"/>
      <c r="N48" s="33"/>
      <c r="O48" s="37"/>
      <c r="P48" s="32"/>
      <c r="Q48" s="32"/>
      <c r="R48" s="33"/>
      <c r="S48" s="34">
        <v>2621</v>
      </c>
      <c r="T48" s="34">
        <v>436</v>
      </c>
      <c r="U48" s="34">
        <v>2185</v>
      </c>
      <c r="V48" s="34">
        <v>5</v>
      </c>
      <c r="W48" s="34">
        <v>36416.666666666664</v>
      </c>
    </row>
    <row r="49" spans="1:23" ht="12.75">
      <c r="A49" s="622" t="s">
        <v>232</v>
      </c>
      <c r="B49" s="449">
        <v>2979</v>
      </c>
      <c r="C49" s="30">
        <v>1777</v>
      </c>
      <c r="D49" s="30">
        <v>1202</v>
      </c>
      <c r="E49" s="30">
        <v>0</v>
      </c>
      <c r="F49" s="31">
        <v>0</v>
      </c>
      <c r="G49" s="37">
        <v>0</v>
      </c>
      <c r="H49" s="32"/>
      <c r="I49" s="32"/>
      <c r="J49" s="33"/>
      <c r="K49" s="37">
        <v>0</v>
      </c>
      <c r="L49" s="32"/>
      <c r="M49" s="32"/>
      <c r="N49" s="33"/>
      <c r="O49" s="37">
        <v>0</v>
      </c>
      <c r="P49" s="32"/>
      <c r="Q49" s="32"/>
      <c r="R49" s="33"/>
      <c r="S49" s="34">
        <v>5000</v>
      </c>
      <c r="T49" s="34">
        <v>2000</v>
      </c>
      <c r="U49" s="34">
        <v>3000</v>
      </c>
      <c r="V49" s="34">
        <v>0</v>
      </c>
      <c r="W49" s="34">
        <v>0</v>
      </c>
    </row>
    <row r="50" spans="1:23" ht="12.75">
      <c r="A50" s="622" t="s">
        <v>233</v>
      </c>
      <c r="B50" s="449"/>
      <c r="C50" s="30"/>
      <c r="D50" s="30"/>
      <c r="E50" s="30"/>
      <c r="F50" s="31"/>
      <c r="G50" s="37"/>
      <c r="H50" s="32"/>
      <c r="I50" s="32"/>
      <c r="J50" s="33"/>
      <c r="K50" s="37"/>
      <c r="L50" s="32"/>
      <c r="M50" s="32"/>
      <c r="N50" s="33"/>
      <c r="O50" s="37"/>
      <c r="P50" s="32"/>
      <c r="Q50" s="32"/>
      <c r="R50" s="33"/>
      <c r="S50" s="34">
        <v>8050</v>
      </c>
      <c r="T50" s="34">
        <v>8050</v>
      </c>
      <c r="U50" s="34">
        <v>0</v>
      </c>
      <c r="V50" s="34">
        <v>0</v>
      </c>
      <c r="W50" s="34">
        <v>0</v>
      </c>
    </row>
    <row r="51" spans="1:23" ht="12.75">
      <c r="A51" s="622" t="s">
        <v>234</v>
      </c>
      <c r="B51" s="449"/>
      <c r="C51" s="30"/>
      <c r="D51" s="30"/>
      <c r="E51" s="30"/>
      <c r="F51" s="31"/>
      <c r="G51" s="37">
        <v>0</v>
      </c>
      <c r="H51" s="32"/>
      <c r="I51" s="32"/>
      <c r="J51" s="33"/>
      <c r="K51" s="37">
        <v>0</v>
      </c>
      <c r="L51" s="32"/>
      <c r="M51" s="32"/>
      <c r="N51" s="33"/>
      <c r="O51" s="37">
        <v>0</v>
      </c>
      <c r="P51" s="32"/>
      <c r="Q51" s="32"/>
      <c r="R51" s="33"/>
      <c r="S51" s="34">
        <v>590</v>
      </c>
      <c r="T51" s="34">
        <v>520</v>
      </c>
      <c r="U51" s="34">
        <v>70</v>
      </c>
      <c r="V51" s="34">
        <v>0</v>
      </c>
      <c r="W51" s="34">
        <v>0</v>
      </c>
    </row>
    <row r="52" spans="1:23" ht="12.75">
      <c r="A52" s="622" t="s">
        <v>235</v>
      </c>
      <c r="B52" s="449"/>
      <c r="C52" s="30"/>
      <c r="D52" s="30"/>
      <c r="E52" s="30"/>
      <c r="F52" s="31"/>
      <c r="G52" s="37"/>
      <c r="H52" s="32"/>
      <c r="I52" s="32"/>
      <c r="J52" s="33"/>
      <c r="K52" s="37"/>
      <c r="L52" s="32"/>
      <c r="M52" s="32"/>
      <c r="N52" s="33"/>
      <c r="O52" s="37"/>
      <c r="P52" s="32"/>
      <c r="Q52" s="32"/>
      <c r="R52" s="33"/>
      <c r="S52" s="34">
        <v>0</v>
      </c>
      <c r="T52" s="34">
        <v>0</v>
      </c>
      <c r="U52" s="34">
        <v>0</v>
      </c>
      <c r="V52" s="34">
        <v>0</v>
      </c>
      <c r="W52" s="34">
        <v>0</v>
      </c>
    </row>
    <row r="53" spans="1:23" ht="12.75">
      <c r="A53" s="635" t="s">
        <v>149</v>
      </c>
      <c r="B53" s="473"/>
      <c r="C53" s="171"/>
      <c r="D53" s="171"/>
      <c r="E53" s="171"/>
      <c r="F53" s="172"/>
      <c r="G53" s="173"/>
      <c r="H53" s="174"/>
      <c r="I53" s="174"/>
      <c r="J53" s="175"/>
      <c r="K53" s="173"/>
      <c r="L53" s="174"/>
      <c r="M53" s="174"/>
      <c r="N53" s="175"/>
      <c r="O53" s="173"/>
      <c r="P53" s="174"/>
      <c r="Q53" s="174"/>
      <c r="R53" s="175"/>
      <c r="S53" s="176">
        <v>52318956</v>
      </c>
      <c r="T53" s="176">
        <v>681702</v>
      </c>
      <c r="U53" s="176">
        <v>51637254</v>
      </c>
      <c r="V53" s="176">
        <v>222764</v>
      </c>
      <c r="W53" s="176">
        <v>19316.87570702627</v>
      </c>
    </row>
    <row r="54" spans="1:23" ht="12.75">
      <c r="A54" s="635" t="s">
        <v>70</v>
      </c>
      <c r="B54" s="473"/>
      <c r="C54" s="171"/>
      <c r="D54" s="171"/>
      <c r="E54" s="171"/>
      <c r="F54" s="172"/>
      <c r="G54" s="173"/>
      <c r="H54" s="174"/>
      <c r="I54" s="174"/>
      <c r="J54" s="175"/>
      <c r="K54" s="173"/>
      <c r="L54" s="174"/>
      <c r="M54" s="174"/>
      <c r="N54" s="175"/>
      <c r="O54" s="173"/>
      <c r="P54" s="174"/>
      <c r="Q54" s="174"/>
      <c r="R54" s="175"/>
      <c r="S54" s="176"/>
      <c r="T54" s="176"/>
      <c r="U54" s="176"/>
      <c r="V54" s="176"/>
      <c r="W54" s="176"/>
    </row>
    <row r="55" spans="1:23" ht="12.75">
      <c r="A55" s="622" t="s">
        <v>236</v>
      </c>
      <c r="B55" s="449"/>
      <c r="C55" s="30"/>
      <c r="D55" s="30"/>
      <c r="E55" s="30"/>
      <c r="F55" s="31"/>
      <c r="G55" s="37"/>
      <c r="H55" s="32"/>
      <c r="I55" s="32"/>
      <c r="J55" s="33"/>
      <c r="K55" s="37"/>
      <c r="L55" s="32"/>
      <c r="M55" s="32"/>
      <c r="N55" s="33"/>
      <c r="O55" s="37"/>
      <c r="P55" s="32"/>
      <c r="Q55" s="32"/>
      <c r="R55" s="33"/>
      <c r="S55" s="34">
        <v>52076684</v>
      </c>
      <c r="T55" s="34">
        <v>564944</v>
      </c>
      <c r="U55" s="34">
        <v>51511740</v>
      </c>
      <c r="V55" s="34">
        <v>221521</v>
      </c>
      <c r="W55" s="34">
        <v>19378.049936574862</v>
      </c>
    </row>
    <row r="56" spans="1:23" ht="12.75">
      <c r="A56" s="636" t="s">
        <v>237</v>
      </c>
      <c r="B56" s="449"/>
      <c r="C56" s="30"/>
      <c r="D56" s="30"/>
      <c r="E56" s="30"/>
      <c r="F56" s="31"/>
      <c r="G56" s="37"/>
      <c r="H56" s="32"/>
      <c r="I56" s="32"/>
      <c r="J56" s="33"/>
      <c r="K56" s="37"/>
      <c r="L56" s="32"/>
      <c r="M56" s="32"/>
      <c r="N56" s="33"/>
      <c r="O56" s="37"/>
      <c r="P56" s="32"/>
      <c r="Q56" s="32"/>
      <c r="R56" s="33"/>
      <c r="S56" s="34">
        <v>112776</v>
      </c>
      <c r="T56" s="53">
        <v>77815</v>
      </c>
      <c r="U56" s="53">
        <v>34961</v>
      </c>
      <c r="V56" s="34">
        <v>346</v>
      </c>
      <c r="W56" s="34">
        <v>8420.279383429674</v>
      </c>
    </row>
    <row r="57" spans="1:23" ht="12.75">
      <c r="A57" s="636" t="s">
        <v>238</v>
      </c>
      <c r="B57" s="449"/>
      <c r="C57" s="30"/>
      <c r="D57" s="30"/>
      <c r="E57" s="30"/>
      <c r="F57" s="31"/>
      <c r="G57" s="37"/>
      <c r="H57" s="32"/>
      <c r="I57" s="32"/>
      <c r="J57" s="33"/>
      <c r="K57" s="37"/>
      <c r="L57" s="32"/>
      <c r="M57" s="32"/>
      <c r="N57" s="33"/>
      <c r="O57" s="37"/>
      <c r="P57" s="32"/>
      <c r="Q57" s="32"/>
      <c r="R57" s="33"/>
      <c r="S57" s="34">
        <v>102113</v>
      </c>
      <c r="T57" s="53">
        <v>22340</v>
      </c>
      <c r="U57" s="53">
        <v>79773</v>
      </c>
      <c r="V57" s="34">
        <v>790</v>
      </c>
      <c r="W57" s="34">
        <v>8414.873417721517</v>
      </c>
    </row>
    <row r="58" spans="1:23" ht="12.75">
      <c r="A58" s="636" t="s">
        <v>239</v>
      </c>
      <c r="B58" s="449"/>
      <c r="C58" s="30"/>
      <c r="D58" s="30"/>
      <c r="E58" s="30"/>
      <c r="F58" s="31"/>
      <c r="G58" s="37"/>
      <c r="H58" s="32"/>
      <c r="I58" s="32"/>
      <c r="J58" s="33"/>
      <c r="K58" s="37"/>
      <c r="L58" s="32"/>
      <c r="M58" s="32"/>
      <c r="N58" s="33"/>
      <c r="O58" s="37"/>
      <c r="P58" s="32"/>
      <c r="Q58" s="32"/>
      <c r="R58" s="33"/>
      <c r="S58" s="34">
        <v>26960</v>
      </c>
      <c r="T58" s="53">
        <v>16180</v>
      </c>
      <c r="U58" s="53">
        <v>10780</v>
      </c>
      <c r="V58" s="34">
        <v>107</v>
      </c>
      <c r="W58" s="34">
        <v>8395.638629283489</v>
      </c>
    </row>
    <row r="59" spans="1:23" ht="12.75">
      <c r="A59" s="636" t="s">
        <v>240</v>
      </c>
      <c r="B59" s="449"/>
      <c r="C59" s="30"/>
      <c r="D59" s="30"/>
      <c r="E59" s="30"/>
      <c r="F59" s="31"/>
      <c r="G59" s="37"/>
      <c r="H59" s="32"/>
      <c r="I59" s="32"/>
      <c r="J59" s="33"/>
      <c r="K59" s="37"/>
      <c r="L59" s="32"/>
      <c r="M59" s="32"/>
      <c r="N59" s="33"/>
      <c r="O59" s="37"/>
      <c r="P59" s="32"/>
      <c r="Q59" s="32"/>
      <c r="R59" s="33"/>
      <c r="S59" s="34">
        <v>423</v>
      </c>
      <c r="T59" s="53">
        <v>423</v>
      </c>
      <c r="U59" s="53">
        <v>0</v>
      </c>
      <c r="V59" s="34">
        <v>0</v>
      </c>
      <c r="W59" s="34">
        <v>0</v>
      </c>
    </row>
    <row r="60" spans="1:23" ht="12.75">
      <c r="A60" s="645" t="s">
        <v>150</v>
      </c>
      <c r="B60" s="646"/>
      <c r="C60" s="647"/>
      <c r="D60" s="647"/>
      <c r="E60" s="647"/>
      <c r="F60" s="168"/>
      <c r="G60" s="648"/>
      <c r="H60" s="649"/>
      <c r="I60" s="649"/>
      <c r="J60" s="650"/>
      <c r="K60" s="648"/>
      <c r="L60" s="649"/>
      <c r="M60" s="649"/>
      <c r="N60" s="650"/>
      <c r="O60" s="648"/>
      <c r="P60" s="649"/>
      <c r="Q60" s="649"/>
      <c r="R60" s="650"/>
      <c r="S60" s="633">
        <v>1137793</v>
      </c>
      <c r="T60" s="633">
        <v>11912</v>
      </c>
      <c r="U60" s="633">
        <v>1125881</v>
      </c>
      <c r="V60" s="633">
        <v>4348</v>
      </c>
      <c r="W60" s="633">
        <v>21578.522692425635</v>
      </c>
    </row>
    <row r="61" spans="1:23" ht="12.75">
      <c r="A61" s="652"/>
      <c r="B61" s="653"/>
      <c r="C61" s="654"/>
      <c r="D61" s="654"/>
      <c r="E61" s="654"/>
      <c r="F61" s="655"/>
      <c r="G61" s="656"/>
      <c r="H61" s="656"/>
      <c r="I61" s="656"/>
      <c r="J61" s="655"/>
      <c r="K61" s="656"/>
      <c r="L61" s="656"/>
      <c r="M61" s="656"/>
      <c r="N61" s="655"/>
      <c r="O61" s="656"/>
      <c r="P61" s="656"/>
      <c r="Q61" s="656"/>
      <c r="R61" s="655"/>
      <c r="S61" s="657"/>
      <c r="T61" s="657"/>
      <c r="U61" s="657"/>
      <c r="V61" s="657"/>
      <c r="W61" s="657"/>
    </row>
    <row r="62" spans="1:23" ht="15.75">
      <c r="A62" s="630" t="s">
        <v>151</v>
      </c>
      <c r="B62" s="464">
        <v>210333</v>
      </c>
      <c r="C62" s="465">
        <v>28633</v>
      </c>
      <c r="D62" s="465">
        <v>181700</v>
      </c>
      <c r="E62" s="465">
        <v>1105</v>
      </c>
      <c r="F62" s="51">
        <v>13702.86576168929</v>
      </c>
      <c r="G62" s="466">
        <v>0</v>
      </c>
      <c r="H62" s="466">
        <v>0</v>
      </c>
      <c r="I62" s="466">
        <v>0</v>
      </c>
      <c r="J62" s="51">
        <v>0</v>
      </c>
      <c r="K62" s="466">
        <v>0</v>
      </c>
      <c r="L62" s="466">
        <v>0</v>
      </c>
      <c r="M62" s="466">
        <v>0</v>
      </c>
      <c r="N62" s="51">
        <v>0</v>
      </c>
      <c r="O62" s="466">
        <v>0</v>
      </c>
      <c r="P62" s="466">
        <v>0</v>
      </c>
      <c r="Q62" s="466">
        <v>0</v>
      </c>
      <c r="R62" s="51">
        <v>0</v>
      </c>
      <c r="S62" s="52">
        <v>53743931</v>
      </c>
      <c r="T62" s="52">
        <v>762394</v>
      </c>
      <c r="U62" s="52">
        <v>52981537</v>
      </c>
      <c r="V62" s="52">
        <v>228071</v>
      </c>
      <c r="W62" s="52">
        <v>19358.56853055993</v>
      </c>
    </row>
    <row r="63" spans="1:23" ht="12.75">
      <c r="A63" s="658"/>
      <c r="B63" s="659"/>
      <c r="C63" s="660"/>
      <c r="D63" s="660"/>
      <c r="E63" s="660"/>
      <c r="F63" s="661"/>
      <c r="G63" s="662"/>
      <c r="H63" s="662"/>
      <c r="I63" s="662"/>
      <c r="J63" s="661"/>
      <c r="K63" s="662"/>
      <c r="L63" s="662"/>
      <c r="M63" s="662"/>
      <c r="N63" s="661"/>
      <c r="O63" s="662"/>
      <c r="P63" s="662"/>
      <c r="Q63" s="662"/>
      <c r="R63" s="661"/>
      <c r="S63" s="663"/>
      <c r="T63" s="663"/>
      <c r="U63" s="663"/>
      <c r="V63" s="663"/>
      <c r="W63" s="663"/>
    </row>
    <row r="64" spans="1:23" ht="12.75">
      <c r="A64" s="651"/>
      <c r="B64" s="458"/>
      <c r="C64" s="47"/>
      <c r="D64" s="47"/>
      <c r="E64" s="47"/>
      <c r="F64" s="48"/>
      <c r="G64" s="49"/>
      <c r="H64" s="49"/>
      <c r="I64" s="49"/>
      <c r="J64" s="48"/>
      <c r="K64" s="49"/>
      <c r="L64" s="49"/>
      <c r="M64" s="49"/>
      <c r="N64" s="48"/>
      <c r="O64" s="49"/>
      <c r="P64" s="49"/>
      <c r="Q64" s="49"/>
      <c r="R64" s="48"/>
      <c r="S64" s="50"/>
      <c r="T64" s="50"/>
      <c r="U64" s="50"/>
      <c r="V64" s="50"/>
      <c r="W64" s="50"/>
    </row>
    <row r="65" spans="1:23" ht="15.75">
      <c r="A65" s="637" t="s">
        <v>152</v>
      </c>
      <c r="B65" s="464">
        <v>11778530</v>
      </c>
      <c r="C65" s="465">
        <v>98061</v>
      </c>
      <c r="D65" s="465">
        <v>11680469</v>
      </c>
      <c r="E65" s="465">
        <v>88128</v>
      </c>
      <c r="F65" s="51">
        <v>11044.984757020091</v>
      </c>
      <c r="G65" s="466">
        <v>0</v>
      </c>
      <c r="H65" s="466">
        <v>0</v>
      </c>
      <c r="I65" s="466">
        <v>0</v>
      </c>
      <c r="J65" s="51">
        <v>0</v>
      </c>
      <c r="K65" s="466">
        <v>0</v>
      </c>
      <c r="L65" s="466">
        <v>0</v>
      </c>
      <c r="M65" s="466">
        <v>0</v>
      </c>
      <c r="N65" s="51">
        <v>0</v>
      </c>
      <c r="O65" s="466">
        <v>0</v>
      </c>
      <c r="P65" s="466">
        <v>0</v>
      </c>
      <c r="Q65" s="466">
        <v>0</v>
      </c>
      <c r="R65" s="51">
        <v>0</v>
      </c>
      <c r="S65" s="52">
        <v>54256894</v>
      </c>
      <c r="T65" s="52">
        <v>809969</v>
      </c>
      <c r="U65" s="52">
        <v>53446925</v>
      </c>
      <c r="V65" s="52">
        <v>229427</v>
      </c>
      <c r="W65" s="638">
        <v>19413.192068355802</v>
      </c>
    </row>
    <row r="66" spans="1:23" ht="12.75">
      <c r="A66" s="639"/>
      <c r="B66" s="640"/>
      <c r="C66" s="641"/>
      <c r="D66" s="641"/>
      <c r="E66" s="641"/>
      <c r="F66" s="642"/>
      <c r="G66" s="643"/>
      <c r="H66" s="643"/>
      <c r="I66" s="643"/>
      <c r="J66" s="642"/>
      <c r="K66" s="643"/>
      <c r="L66" s="643"/>
      <c r="M66" s="643"/>
      <c r="N66" s="642"/>
      <c r="O66" s="643"/>
      <c r="P66" s="643"/>
      <c r="Q66" s="643"/>
      <c r="R66" s="642"/>
      <c r="S66" s="644"/>
      <c r="T66" s="644"/>
      <c r="U66" s="644"/>
      <c r="V66" s="644"/>
      <c r="W66" s="644"/>
    </row>
  </sheetData>
  <sheetProtection/>
  <mergeCells count="6">
    <mergeCell ref="B3:F3"/>
    <mergeCell ref="O3:R3"/>
    <mergeCell ref="S3:W3"/>
    <mergeCell ref="B4:F4"/>
    <mergeCell ref="O4:R4"/>
    <mergeCell ref="S4:W4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78" r:id="rId1"/>
  <headerFooter alignWithMargins="0">
    <oddHeader>&amp;R&amp;"Arial,Kurzíva"Kapitola A.
&amp;"Arial,Tučné"Tabulka č. 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6"/>
  <sheetViews>
    <sheetView showGridLines="0" zoomScale="90" zoomScaleNormal="90" zoomScalePageLayoutView="0" workbookViewId="0" topLeftCell="A3">
      <selection activeCell="B99" sqref="B99"/>
    </sheetView>
  </sheetViews>
  <sheetFormatPr defaultColWidth="9.140625" defaultRowHeight="12.75"/>
  <cols>
    <col min="1" max="1" width="10.7109375" style="71" customWidth="1"/>
    <col min="2" max="2" width="93.57421875" style="72" customWidth="1"/>
    <col min="3" max="3" width="15.00390625" style="72" customWidth="1"/>
    <col min="4" max="4" width="13.28125" style="72" customWidth="1"/>
    <col min="5" max="5" width="14.140625" style="72" bestFit="1" customWidth="1"/>
    <col min="6" max="6" width="15.00390625" style="72" bestFit="1" customWidth="1"/>
    <col min="7" max="7" width="12.7109375" style="72" bestFit="1" customWidth="1"/>
    <col min="8" max="8" width="10.28125" style="72" bestFit="1" customWidth="1"/>
    <col min="9" max="9" width="14.00390625" style="72" bestFit="1" customWidth="1"/>
    <col min="10" max="10" width="14.8515625" style="72" bestFit="1" customWidth="1"/>
    <col min="11" max="11" width="12.7109375" style="72" customWidth="1"/>
    <col min="12" max="12" width="12.7109375" style="72" hidden="1" customWidth="1"/>
    <col min="13" max="13" width="9.57421875" style="72" bestFit="1" customWidth="1"/>
    <col min="14" max="14" width="12.140625" style="72" bestFit="1" customWidth="1"/>
    <col min="15" max="15" width="11.140625" style="71" bestFit="1" customWidth="1"/>
    <col min="16" max="16384" width="9.140625" style="71" customWidth="1"/>
  </cols>
  <sheetData>
    <row r="1" spans="2:14" s="75" customFormat="1" ht="18.75">
      <c r="B1" s="108" t="s">
        <v>269</v>
      </c>
      <c r="C1" s="73"/>
      <c r="D1" s="73"/>
      <c r="E1" s="77"/>
      <c r="F1" s="78"/>
      <c r="G1" s="72"/>
      <c r="H1" s="72"/>
      <c r="I1" s="72"/>
      <c r="J1" s="72"/>
      <c r="K1" s="72"/>
      <c r="L1" s="72"/>
      <c r="N1" s="79"/>
    </row>
    <row r="2" spans="2:14" s="80" customFormat="1" ht="18.75" thickBot="1">
      <c r="B2" s="81"/>
      <c r="C2" s="81"/>
      <c r="D2" s="81"/>
      <c r="E2" s="82"/>
      <c r="F2" s="81"/>
      <c r="G2" s="81"/>
      <c r="H2" s="81"/>
      <c r="I2" s="83"/>
      <c r="J2" s="83"/>
      <c r="K2" s="83"/>
      <c r="L2" s="83"/>
      <c r="M2" s="81"/>
      <c r="N2" s="84" t="s">
        <v>67</v>
      </c>
    </row>
    <row r="3" spans="1:14" ht="12.75">
      <c r="A3" s="260"/>
      <c r="B3" s="512"/>
      <c r="C3" s="195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7"/>
    </row>
    <row r="4" spans="1:14" ht="16.5" thickBot="1">
      <c r="A4" s="264"/>
      <c r="B4" s="513"/>
      <c r="C4" s="198"/>
      <c r="D4" s="199" t="s">
        <v>25</v>
      </c>
      <c r="E4" s="200"/>
      <c r="F4" s="200"/>
      <c r="G4" s="200"/>
      <c r="H4" s="200"/>
      <c r="I4" s="200"/>
      <c r="J4" s="200"/>
      <c r="K4" s="200"/>
      <c r="L4" s="200"/>
      <c r="M4" s="200"/>
      <c r="N4" s="201"/>
    </row>
    <row r="5" spans="1:14" ht="16.5" thickBot="1">
      <c r="A5" s="268"/>
      <c r="B5" s="514"/>
      <c r="C5" s="202" t="s">
        <v>44</v>
      </c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2" t="s">
        <v>44</v>
      </c>
    </row>
    <row r="6" spans="1:14" ht="15.75">
      <c r="A6" s="264" t="s">
        <v>172</v>
      </c>
      <c r="B6" s="515" t="s">
        <v>68</v>
      </c>
      <c r="C6" s="204" t="s">
        <v>69</v>
      </c>
      <c r="D6" s="205" t="s">
        <v>27</v>
      </c>
      <c r="E6" s="206" t="s">
        <v>27</v>
      </c>
      <c r="F6" s="527" t="s">
        <v>70</v>
      </c>
      <c r="G6" s="528"/>
      <c r="H6" s="528"/>
      <c r="I6" s="528"/>
      <c r="J6" s="528"/>
      <c r="K6" s="528"/>
      <c r="L6" s="529"/>
      <c r="M6" s="207" t="s">
        <v>71</v>
      </c>
      <c r="N6" s="208" t="s">
        <v>72</v>
      </c>
    </row>
    <row r="7" spans="1:14" ht="15.75">
      <c r="A7" s="264"/>
      <c r="B7" s="513"/>
      <c r="C7" s="198"/>
      <c r="D7" s="209" t="s">
        <v>73</v>
      </c>
      <c r="E7" s="210" t="s">
        <v>74</v>
      </c>
      <c r="F7" s="533" t="s">
        <v>79</v>
      </c>
      <c r="G7" s="530" t="s">
        <v>70</v>
      </c>
      <c r="H7" s="531"/>
      <c r="I7" s="532"/>
      <c r="J7" s="533" t="s">
        <v>75</v>
      </c>
      <c r="K7" s="533" t="s">
        <v>76</v>
      </c>
      <c r="L7" s="533" t="s">
        <v>26</v>
      </c>
      <c r="M7" s="211" t="s">
        <v>77</v>
      </c>
      <c r="N7" s="208"/>
    </row>
    <row r="8" spans="1:14" ht="13.5" thickBot="1">
      <c r="A8" s="276"/>
      <c r="B8" s="516"/>
      <c r="C8" s="212"/>
      <c r="D8" s="213" t="s">
        <v>78</v>
      </c>
      <c r="E8" s="214" t="s">
        <v>78</v>
      </c>
      <c r="F8" s="534" t="s">
        <v>423</v>
      </c>
      <c r="G8" s="535" t="s">
        <v>80</v>
      </c>
      <c r="H8" s="536" t="s">
        <v>81</v>
      </c>
      <c r="I8" s="534" t="s">
        <v>82</v>
      </c>
      <c r="J8" s="534" t="s">
        <v>422</v>
      </c>
      <c r="K8" s="214" t="s">
        <v>78</v>
      </c>
      <c r="L8" s="534" t="s">
        <v>83</v>
      </c>
      <c r="M8" s="537"/>
      <c r="N8" s="215"/>
    </row>
    <row r="9" spans="1:14" ht="16.5" thickBot="1">
      <c r="A9" s="281" t="s">
        <v>174</v>
      </c>
      <c r="B9" s="177" t="s">
        <v>9</v>
      </c>
      <c r="C9" s="216">
        <v>121652407</v>
      </c>
      <c r="D9" s="217">
        <v>8178591</v>
      </c>
      <c r="E9" s="538">
        <v>113473816</v>
      </c>
      <c r="F9" s="218">
        <v>53072704</v>
      </c>
      <c r="G9" s="539">
        <v>52217407</v>
      </c>
      <c r="H9" s="540">
        <v>855297</v>
      </c>
      <c r="I9" s="218">
        <v>19608581.9</v>
      </c>
      <c r="J9" s="218">
        <v>14612774</v>
      </c>
      <c r="K9" s="218">
        <v>26179756.1</v>
      </c>
      <c r="L9" s="218">
        <v>40792530.1</v>
      </c>
      <c r="M9" s="219">
        <v>229408</v>
      </c>
      <c r="N9" s="541">
        <v>6566772</v>
      </c>
    </row>
    <row r="10" spans="1:14" ht="15.75">
      <c r="A10" s="286"/>
      <c r="B10" s="517" t="s">
        <v>10</v>
      </c>
      <c r="C10" s="542">
        <v>114314211</v>
      </c>
      <c r="D10" s="543">
        <v>1154039</v>
      </c>
      <c r="E10" s="544">
        <v>113160172</v>
      </c>
      <c r="F10" s="545">
        <v>53072704</v>
      </c>
      <c r="G10" s="546">
        <v>52217407</v>
      </c>
      <c r="H10" s="547">
        <v>855297</v>
      </c>
      <c r="I10" s="545">
        <v>19608581.9</v>
      </c>
      <c r="J10" s="545">
        <v>14612774</v>
      </c>
      <c r="K10" s="545">
        <v>25866112.1</v>
      </c>
      <c r="L10" s="545">
        <v>40478886.1</v>
      </c>
      <c r="M10" s="548">
        <v>229408</v>
      </c>
      <c r="N10" s="549">
        <v>6566772</v>
      </c>
    </row>
    <row r="11" spans="1:14" s="430" customFormat="1" ht="13.5" thickBot="1">
      <c r="A11" s="703"/>
      <c r="B11" s="695" t="s">
        <v>84</v>
      </c>
      <c r="C11" s="696">
        <v>976362</v>
      </c>
      <c r="D11" s="697">
        <v>176128</v>
      </c>
      <c r="E11" s="698">
        <v>800234</v>
      </c>
      <c r="F11" s="698">
        <v>414812</v>
      </c>
      <c r="G11" s="699">
        <v>386971</v>
      </c>
      <c r="H11" s="700">
        <v>27841</v>
      </c>
      <c r="I11" s="698">
        <v>148634</v>
      </c>
      <c r="J11" s="698">
        <v>0</v>
      </c>
      <c r="K11" s="698">
        <v>236788</v>
      </c>
      <c r="L11" s="698">
        <v>236788</v>
      </c>
      <c r="M11" s="701">
        <v>1226</v>
      </c>
      <c r="N11" s="702">
        <v>11237</v>
      </c>
    </row>
    <row r="12" spans="1:14" s="85" customFormat="1" ht="12.75">
      <c r="A12" s="286"/>
      <c r="B12" s="692" t="s">
        <v>85</v>
      </c>
      <c r="C12" s="427">
        <v>414812</v>
      </c>
      <c r="D12" s="428">
        <v>0</v>
      </c>
      <c r="E12" s="592">
        <v>414812</v>
      </c>
      <c r="F12" s="592">
        <v>414812</v>
      </c>
      <c r="G12" s="593">
        <v>386971</v>
      </c>
      <c r="H12" s="594">
        <v>27841</v>
      </c>
      <c r="I12" s="592">
        <v>0</v>
      </c>
      <c r="J12" s="592">
        <v>0</v>
      </c>
      <c r="K12" s="592">
        <v>0</v>
      </c>
      <c r="L12" s="592">
        <v>0</v>
      </c>
      <c r="M12" s="595">
        <v>1138</v>
      </c>
      <c r="N12" s="596">
        <v>0</v>
      </c>
    </row>
    <row r="13" spans="1:14" s="85" customFormat="1" ht="12.75">
      <c r="A13" s="286"/>
      <c r="B13" s="692" t="s">
        <v>86</v>
      </c>
      <c r="C13" s="427">
        <v>141740</v>
      </c>
      <c r="D13" s="428">
        <v>0</v>
      </c>
      <c r="E13" s="592">
        <v>141740</v>
      </c>
      <c r="F13" s="592">
        <v>0</v>
      </c>
      <c r="G13" s="593">
        <v>0</v>
      </c>
      <c r="H13" s="594">
        <v>0</v>
      </c>
      <c r="I13" s="592">
        <v>140894</v>
      </c>
      <c r="J13" s="592">
        <v>0</v>
      </c>
      <c r="K13" s="592">
        <v>0</v>
      </c>
      <c r="L13" s="592">
        <v>0</v>
      </c>
      <c r="M13" s="595">
        <v>0</v>
      </c>
      <c r="N13" s="596">
        <v>0</v>
      </c>
    </row>
    <row r="14" spans="1:14" s="85" customFormat="1" ht="12.75">
      <c r="A14" s="286"/>
      <c r="B14" s="692" t="s">
        <v>87</v>
      </c>
      <c r="C14" s="427">
        <v>7740</v>
      </c>
      <c r="D14" s="428">
        <v>0</v>
      </c>
      <c r="E14" s="592">
        <v>7740</v>
      </c>
      <c r="F14" s="592">
        <v>0</v>
      </c>
      <c r="G14" s="593">
        <v>0</v>
      </c>
      <c r="H14" s="594">
        <v>0</v>
      </c>
      <c r="I14" s="592">
        <v>7740</v>
      </c>
      <c r="J14" s="592">
        <v>0</v>
      </c>
      <c r="K14" s="592">
        <v>0</v>
      </c>
      <c r="L14" s="592">
        <v>0</v>
      </c>
      <c r="M14" s="595">
        <v>0</v>
      </c>
      <c r="N14" s="596">
        <v>0</v>
      </c>
    </row>
    <row r="15" spans="1:14" s="85" customFormat="1" ht="12.75">
      <c r="A15" s="286"/>
      <c r="B15" s="692" t="s">
        <v>154</v>
      </c>
      <c r="C15" s="427">
        <v>487739</v>
      </c>
      <c r="D15" s="428">
        <v>176128</v>
      </c>
      <c r="E15" s="592">
        <v>311611</v>
      </c>
      <c r="F15" s="592">
        <v>169760</v>
      </c>
      <c r="G15" s="593">
        <v>167741</v>
      </c>
      <c r="H15" s="594">
        <v>2019</v>
      </c>
      <c r="I15" s="592">
        <v>62771</v>
      </c>
      <c r="J15" s="592">
        <v>0</v>
      </c>
      <c r="K15" s="592">
        <v>79080</v>
      </c>
      <c r="L15" s="592">
        <v>79080</v>
      </c>
      <c r="M15" s="595">
        <v>491</v>
      </c>
      <c r="N15" s="596">
        <v>10260</v>
      </c>
    </row>
    <row r="16" spans="1:14" s="85" customFormat="1" ht="12.75">
      <c r="A16" s="286"/>
      <c r="B16" s="692" t="s">
        <v>155</v>
      </c>
      <c r="C16" s="427">
        <v>304168</v>
      </c>
      <c r="D16" s="428">
        <v>0</v>
      </c>
      <c r="E16" s="592">
        <v>304168</v>
      </c>
      <c r="F16" s="592">
        <v>182559</v>
      </c>
      <c r="G16" s="593">
        <v>180716</v>
      </c>
      <c r="H16" s="594">
        <v>1843</v>
      </c>
      <c r="I16" s="592">
        <v>67485</v>
      </c>
      <c r="J16" s="592">
        <v>0</v>
      </c>
      <c r="K16" s="592">
        <v>54124</v>
      </c>
      <c r="L16" s="592">
        <v>54124</v>
      </c>
      <c r="M16" s="595">
        <v>592</v>
      </c>
      <c r="N16" s="596">
        <v>307</v>
      </c>
    </row>
    <row r="17" spans="1:14" s="85" customFormat="1" ht="12.75">
      <c r="A17" s="286"/>
      <c r="B17" s="692" t="s">
        <v>156</v>
      </c>
      <c r="C17" s="427">
        <v>3548841</v>
      </c>
      <c r="D17" s="428">
        <v>0</v>
      </c>
      <c r="E17" s="592">
        <v>3548841</v>
      </c>
      <c r="F17" s="592">
        <v>0</v>
      </c>
      <c r="G17" s="593">
        <v>0</v>
      </c>
      <c r="H17" s="594">
        <v>0</v>
      </c>
      <c r="I17" s="592">
        <v>0</v>
      </c>
      <c r="J17" s="592">
        <v>3082521</v>
      </c>
      <c r="K17" s="592">
        <v>466320</v>
      </c>
      <c r="L17" s="592">
        <v>3548841</v>
      </c>
      <c r="M17" s="595">
        <v>0</v>
      </c>
      <c r="N17" s="596">
        <v>0</v>
      </c>
    </row>
    <row r="18" spans="1:14" s="85" customFormat="1" ht="12.75">
      <c r="A18" s="286"/>
      <c r="B18" s="692" t="s">
        <v>157</v>
      </c>
      <c r="C18" s="427">
        <v>824449</v>
      </c>
      <c r="D18" s="428">
        <v>0</v>
      </c>
      <c r="E18" s="592">
        <v>824449</v>
      </c>
      <c r="F18" s="592">
        <v>0</v>
      </c>
      <c r="G18" s="593">
        <v>0</v>
      </c>
      <c r="H18" s="594">
        <v>0</v>
      </c>
      <c r="I18" s="592">
        <v>0</v>
      </c>
      <c r="J18" s="592">
        <v>653382</v>
      </c>
      <c r="K18" s="592">
        <v>171067</v>
      </c>
      <c r="L18" s="592">
        <v>824449</v>
      </c>
      <c r="M18" s="595">
        <v>0</v>
      </c>
      <c r="N18" s="596">
        <v>0</v>
      </c>
    </row>
    <row r="19" spans="1:14" s="85" customFormat="1" ht="12.75">
      <c r="A19" s="286"/>
      <c r="B19" s="715" t="s">
        <v>11</v>
      </c>
      <c r="C19" s="716">
        <v>7338196</v>
      </c>
      <c r="D19" s="717">
        <v>7024552</v>
      </c>
      <c r="E19" s="718">
        <v>313644</v>
      </c>
      <c r="F19" s="718">
        <v>0</v>
      </c>
      <c r="G19" s="719">
        <v>0</v>
      </c>
      <c r="H19" s="720">
        <v>0</v>
      </c>
      <c r="I19" s="718">
        <v>0</v>
      </c>
      <c r="J19" s="718">
        <v>0</v>
      </c>
      <c r="K19" s="718">
        <v>313644</v>
      </c>
      <c r="L19" s="718">
        <v>313644</v>
      </c>
      <c r="M19" s="721">
        <v>0</v>
      </c>
      <c r="N19" s="722">
        <v>0</v>
      </c>
    </row>
    <row r="20" spans="1:14" s="85" customFormat="1" ht="12.75">
      <c r="A20" s="286"/>
      <c r="B20" s="715" t="s">
        <v>158</v>
      </c>
      <c r="C20" s="716">
        <v>869008</v>
      </c>
      <c r="D20" s="717">
        <v>0</v>
      </c>
      <c r="E20" s="718">
        <v>869008</v>
      </c>
      <c r="F20" s="718">
        <v>0</v>
      </c>
      <c r="G20" s="719">
        <v>0</v>
      </c>
      <c r="H20" s="720">
        <v>0</v>
      </c>
      <c r="I20" s="718">
        <v>0</v>
      </c>
      <c r="J20" s="718">
        <v>0</v>
      </c>
      <c r="K20" s="718">
        <v>869008</v>
      </c>
      <c r="L20" s="718">
        <v>869008</v>
      </c>
      <c r="M20" s="721">
        <v>0</v>
      </c>
      <c r="N20" s="722">
        <v>0</v>
      </c>
    </row>
    <row r="21" spans="1:14" s="85" customFormat="1" ht="12.75">
      <c r="A21" s="286"/>
      <c r="B21" s="692" t="s">
        <v>12</v>
      </c>
      <c r="C21" s="427">
        <v>6949488</v>
      </c>
      <c r="D21" s="428">
        <v>455000</v>
      </c>
      <c r="E21" s="592">
        <v>6494488</v>
      </c>
      <c r="F21" s="592">
        <v>4500</v>
      </c>
      <c r="G21" s="593">
        <v>0</v>
      </c>
      <c r="H21" s="594">
        <v>4500</v>
      </c>
      <c r="I21" s="592">
        <v>0</v>
      </c>
      <c r="J21" s="592">
        <v>0</v>
      </c>
      <c r="K21" s="592">
        <v>6489988</v>
      </c>
      <c r="L21" s="592">
        <v>6489988</v>
      </c>
      <c r="M21" s="595">
        <v>0</v>
      </c>
      <c r="N21" s="596">
        <v>0</v>
      </c>
    </row>
    <row r="22" spans="1:14" s="85" customFormat="1" ht="12.75">
      <c r="A22" s="286"/>
      <c r="B22" s="692" t="s">
        <v>159</v>
      </c>
      <c r="C22" s="427">
        <v>1044227</v>
      </c>
      <c r="D22" s="428">
        <v>0</v>
      </c>
      <c r="E22" s="592">
        <v>1044227</v>
      </c>
      <c r="F22" s="592">
        <v>0</v>
      </c>
      <c r="G22" s="593">
        <v>0</v>
      </c>
      <c r="H22" s="594">
        <v>0</v>
      </c>
      <c r="I22" s="592">
        <v>0</v>
      </c>
      <c r="J22" s="592">
        <v>0</v>
      </c>
      <c r="K22" s="592">
        <v>1044227</v>
      </c>
      <c r="L22" s="592">
        <v>1044227</v>
      </c>
      <c r="M22" s="595">
        <v>0</v>
      </c>
      <c r="N22" s="596">
        <v>0</v>
      </c>
    </row>
    <row r="23" spans="1:14" s="85" customFormat="1" ht="12.75">
      <c r="A23" s="286"/>
      <c r="B23" s="692" t="s">
        <v>160</v>
      </c>
      <c r="C23" s="427">
        <v>1668000</v>
      </c>
      <c r="D23" s="428">
        <v>90000</v>
      </c>
      <c r="E23" s="592">
        <v>1578000</v>
      </c>
      <c r="F23" s="592">
        <v>7500</v>
      </c>
      <c r="G23" s="593">
        <v>3000</v>
      </c>
      <c r="H23" s="594">
        <v>4500</v>
      </c>
      <c r="I23" s="592">
        <v>1110</v>
      </c>
      <c r="J23" s="592">
        <v>0</v>
      </c>
      <c r="K23" s="592">
        <v>1569390</v>
      </c>
      <c r="L23" s="592">
        <v>1569390</v>
      </c>
      <c r="M23" s="595">
        <v>0</v>
      </c>
      <c r="N23" s="596">
        <v>0</v>
      </c>
    </row>
    <row r="24" spans="1:14" s="85" customFormat="1" ht="12.75">
      <c r="A24" s="286"/>
      <c r="B24" s="692" t="s">
        <v>161</v>
      </c>
      <c r="C24" s="427">
        <v>720000</v>
      </c>
      <c r="D24" s="428">
        <v>53000</v>
      </c>
      <c r="E24" s="592">
        <v>667000</v>
      </c>
      <c r="F24" s="592">
        <v>0</v>
      </c>
      <c r="G24" s="593">
        <v>0</v>
      </c>
      <c r="H24" s="594">
        <v>0</v>
      </c>
      <c r="I24" s="592">
        <v>0</v>
      </c>
      <c r="J24" s="592">
        <v>0</v>
      </c>
      <c r="K24" s="592">
        <v>667000</v>
      </c>
      <c r="L24" s="592">
        <v>667000</v>
      </c>
      <c r="M24" s="595">
        <v>0</v>
      </c>
      <c r="N24" s="596">
        <v>0</v>
      </c>
    </row>
    <row r="25" spans="1:14" s="85" customFormat="1" ht="12.75">
      <c r="A25" s="286"/>
      <c r="B25" s="692" t="s">
        <v>162</v>
      </c>
      <c r="C25" s="427">
        <v>5000</v>
      </c>
      <c r="D25" s="428">
        <v>0</v>
      </c>
      <c r="E25" s="592">
        <v>5000</v>
      </c>
      <c r="F25" s="592">
        <v>0</v>
      </c>
      <c r="G25" s="593">
        <v>0</v>
      </c>
      <c r="H25" s="594">
        <v>0</v>
      </c>
      <c r="I25" s="592">
        <v>0</v>
      </c>
      <c r="J25" s="592">
        <v>0</v>
      </c>
      <c r="K25" s="592">
        <v>5000</v>
      </c>
      <c r="L25" s="592">
        <v>5000</v>
      </c>
      <c r="M25" s="595">
        <v>0</v>
      </c>
      <c r="N25" s="596">
        <v>0</v>
      </c>
    </row>
    <row r="26" spans="1:14" s="85" customFormat="1" ht="12.75">
      <c r="A26" s="286"/>
      <c r="B26" s="692" t="s">
        <v>163</v>
      </c>
      <c r="C26" s="427">
        <v>5000</v>
      </c>
      <c r="D26" s="428">
        <v>0</v>
      </c>
      <c r="E26" s="592">
        <v>5000</v>
      </c>
      <c r="F26" s="592">
        <v>0</v>
      </c>
      <c r="G26" s="593">
        <v>0</v>
      </c>
      <c r="H26" s="594">
        <v>0</v>
      </c>
      <c r="I26" s="592">
        <v>0</v>
      </c>
      <c r="J26" s="592">
        <v>0</v>
      </c>
      <c r="K26" s="592">
        <v>5000</v>
      </c>
      <c r="L26" s="592">
        <v>5000</v>
      </c>
      <c r="M26" s="595">
        <v>0</v>
      </c>
      <c r="N26" s="596">
        <v>0</v>
      </c>
    </row>
    <row r="27" spans="1:14" s="85" customFormat="1" ht="12.75">
      <c r="A27" s="286"/>
      <c r="B27" s="692" t="s">
        <v>13</v>
      </c>
      <c r="C27" s="427">
        <v>325550</v>
      </c>
      <c r="D27" s="428">
        <v>0</v>
      </c>
      <c r="E27" s="592">
        <v>325550</v>
      </c>
      <c r="F27" s="592">
        <v>37737</v>
      </c>
      <c r="G27" s="593">
        <v>19987</v>
      </c>
      <c r="H27" s="594">
        <v>17250</v>
      </c>
      <c r="I27" s="592">
        <v>13608</v>
      </c>
      <c r="J27" s="592">
        <v>0</v>
      </c>
      <c r="K27" s="592">
        <v>274205</v>
      </c>
      <c r="L27" s="592">
        <v>274205</v>
      </c>
      <c r="M27" s="595">
        <v>0</v>
      </c>
      <c r="N27" s="596">
        <v>0</v>
      </c>
    </row>
    <row r="28" spans="1:14" s="85" customFormat="1" ht="12.75">
      <c r="A28" s="286"/>
      <c r="B28" s="692" t="s">
        <v>14</v>
      </c>
      <c r="C28" s="427">
        <v>976650</v>
      </c>
      <c r="D28" s="428">
        <v>0</v>
      </c>
      <c r="E28" s="592">
        <v>976650</v>
      </c>
      <c r="F28" s="592">
        <v>135840</v>
      </c>
      <c r="G28" s="593">
        <v>58590</v>
      </c>
      <c r="H28" s="594">
        <v>77250</v>
      </c>
      <c r="I28" s="592">
        <v>48716</v>
      </c>
      <c r="J28" s="592">
        <v>0</v>
      </c>
      <c r="K28" s="592">
        <v>792094</v>
      </c>
      <c r="L28" s="592">
        <v>792094</v>
      </c>
      <c r="M28" s="595">
        <v>0</v>
      </c>
      <c r="N28" s="596">
        <v>976650</v>
      </c>
    </row>
    <row r="29" spans="1:14" s="85" customFormat="1" ht="12.75">
      <c r="A29" s="286"/>
      <c r="B29" s="692" t="s">
        <v>15</v>
      </c>
      <c r="C29" s="427">
        <v>555450</v>
      </c>
      <c r="D29" s="428">
        <v>0</v>
      </c>
      <c r="E29" s="592">
        <v>555450</v>
      </c>
      <c r="F29" s="592">
        <v>88531</v>
      </c>
      <c r="G29" s="593">
        <v>66194</v>
      </c>
      <c r="H29" s="594">
        <v>22337</v>
      </c>
      <c r="I29" s="592">
        <v>30210</v>
      </c>
      <c r="J29" s="592">
        <v>0</v>
      </c>
      <c r="K29" s="592">
        <v>436709</v>
      </c>
      <c r="L29" s="592">
        <v>436709</v>
      </c>
      <c r="M29" s="595">
        <v>0</v>
      </c>
      <c r="N29" s="596">
        <v>0</v>
      </c>
    </row>
    <row r="30" spans="1:14" s="85" customFormat="1" ht="12.75">
      <c r="A30" s="286"/>
      <c r="B30" s="692" t="s">
        <v>16</v>
      </c>
      <c r="C30" s="427">
        <v>1923330</v>
      </c>
      <c r="D30" s="428">
        <v>0</v>
      </c>
      <c r="E30" s="592">
        <v>1923330</v>
      </c>
      <c r="F30" s="592">
        <v>321044</v>
      </c>
      <c r="G30" s="593">
        <v>243769</v>
      </c>
      <c r="H30" s="594">
        <v>77275</v>
      </c>
      <c r="I30" s="592">
        <v>117241</v>
      </c>
      <c r="J30" s="592">
        <v>0</v>
      </c>
      <c r="K30" s="592">
        <v>1485045</v>
      </c>
      <c r="L30" s="592">
        <v>1485045</v>
      </c>
      <c r="M30" s="595">
        <v>0</v>
      </c>
      <c r="N30" s="596">
        <v>5519510</v>
      </c>
    </row>
    <row r="31" spans="1:14" s="85" customFormat="1" ht="12.75">
      <c r="A31" s="286"/>
      <c r="B31" s="692" t="s">
        <v>17</v>
      </c>
      <c r="C31" s="427">
        <v>634620</v>
      </c>
      <c r="D31" s="428">
        <v>329612</v>
      </c>
      <c r="E31" s="592">
        <v>305008</v>
      </c>
      <c r="F31" s="592">
        <v>0</v>
      </c>
      <c r="G31" s="593">
        <v>0</v>
      </c>
      <c r="H31" s="594">
        <v>0</v>
      </c>
      <c r="I31" s="592">
        <v>0</v>
      </c>
      <c r="J31" s="592">
        <v>0</v>
      </c>
      <c r="K31" s="592">
        <v>305008</v>
      </c>
      <c r="L31" s="592">
        <v>305008</v>
      </c>
      <c r="M31" s="595">
        <v>0</v>
      </c>
      <c r="N31" s="596">
        <v>0</v>
      </c>
    </row>
    <row r="32" spans="1:14" s="85" customFormat="1" ht="12.75">
      <c r="A32" s="286"/>
      <c r="B32" s="692" t="s">
        <v>18</v>
      </c>
      <c r="C32" s="427">
        <v>3596180</v>
      </c>
      <c r="D32" s="428">
        <v>1867801</v>
      </c>
      <c r="E32" s="592">
        <v>1728379</v>
      </c>
      <c r="F32" s="592">
        <v>0</v>
      </c>
      <c r="G32" s="593">
        <v>0</v>
      </c>
      <c r="H32" s="594">
        <v>0</v>
      </c>
      <c r="I32" s="592">
        <v>0</v>
      </c>
      <c r="J32" s="592">
        <v>0</v>
      </c>
      <c r="K32" s="592">
        <v>1728379</v>
      </c>
      <c r="L32" s="592">
        <v>1728379</v>
      </c>
      <c r="M32" s="595">
        <v>0</v>
      </c>
      <c r="N32" s="596">
        <v>0</v>
      </c>
    </row>
    <row r="33" spans="1:14" s="85" customFormat="1" ht="12.75">
      <c r="A33" s="286"/>
      <c r="B33" s="692" t="s">
        <v>19</v>
      </c>
      <c r="C33" s="427">
        <v>9375</v>
      </c>
      <c r="D33" s="428">
        <v>0</v>
      </c>
      <c r="E33" s="592">
        <v>9375</v>
      </c>
      <c r="F33" s="592">
        <v>0</v>
      </c>
      <c r="G33" s="593">
        <v>0</v>
      </c>
      <c r="H33" s="594">
        <v>0</v>
      </c>
      <c r="I33" s="592">
        <v>0</v>
      </c>
      <c r="J33" s="592">
        <v>0</v>
      </c>
      <c r="K33" s="592">
        <v>9375</v>
      </c>
      <c r="L33" s="592">
        <v>9375</v>
      </c>
      <c r="M33" s="595">
        <v>0</v>
      </c>
      <c r="N33" s="596">
        <v>0</v>
      </c>
    </row>
    <row r="34" spans="1:14" s="85" customFormat="1" ht="12.75">
      <c r="A34" s="286"/>
      <c r="B34" s="692" t="s">
        <v>20</v>
      </c>
      <c r="C34" s="427">
        <v>59375</v>
      </c>
      <c r="D34" s="428">
        <v>0</v>
      </c>
      <c r="E34" s="592">
        <v>59375</v>
      </c>
      <c r="F34" s="592">
        <v>0</v>
      </c>
      <c r="G34" s="593">
        <v>0</v>
      </c>
      <c r="H34" s="594">
        <v>0</v>
      </c>
      <c r="I34" s="592">
        <v>0</v>
      </c>
      <c r="J34" s="592">
        <v>0</v>
      </c>
      <c r="K34" s="592">
        <v>59375</v>
      </c>
      <c r="L34" s="592">
        <v>59375</v>
      </c>
      <c r="M34" s="595">
        <v>0</v>
      </c>
      <c r="N34" s="596">
        <v>59375</v>
      </c>
    </row>
    <row r="35" spans="1:14" s="85" customFormat="1" ht="12.75">
      <c r="A35" s="286"/>
      <c r="B35" s="692" t="s">
        <v>21</v>
      </c>
      <c r="C35" s="427">
        <v>12702</v>
      </c>
      <c r="D35" s="428">
        <v>0</v>
      </c>
      <c r="E35" s="592">
        <v>12702</v>
      </c>
      <c r="F35" s="592">
        <v>3385</v>
      </c>
      <c r="G35" s="593">
        <v>0</v>
      </c>
      <c r="H35" s="594">
        <v>3385</v>
      </c>
      <c r="I35" s="592">
        <v>0</v>
      </c>
      <c r="J35" s="592">
        <v>0</v>
      </c>
      <c r="K35" s="592">
        <v>9317</v>
      </c>
      <c r="L35" s="592">
        <v>9317</v>
      </c>
      <c r="M35" s="595">
        <v>0</v>
      </c>
      <c r="N35" s="596">
        <v>0</v>
      </c>
    </row>
    <row r="36" spans="1:14" s="85" customFormat="1" ht="12.75">
      <c r="A36" s="286"/>
      <c r="B36" s="692" t="s">
        <v>22</v>
      </c>
      <c r="C36" s="427">
        <v>10202</v>
      </c>
      <c r="D36" s="428">
        <v>0</v>
      </c>
      <c r="E36" s="592">
        <v>10202</v>
      </c>
      <c r="F36" s="592">
        <v>3385</v>
      </c>
      <c r="G36" s="593">
        <v>0</v>
      </c>
      <c r="H36" s="594">
        <v>3385</v>
      </c>
      <c r="I36" s="592">
        <v>0</v>
      </c>
      <c r="J36" s="592">
        <v>0</v>
      </c>
      <c r="K36" s="592">
        <v>6817</v>
      </c>
      <c r="L36" s="592">
        <v>6817</v>
      </c>
      <c r="M36" s="595">
        <v>0</v>
      </c>
      <c r="N36" s="596">
        <v>0</v>
      </c>
    </row>
    <row r="37" spans="1:14" s="85" customFormat="1" ht="12.75">
      <c r="A37" s="286"/>
      <c r="B37" s="692" t="s">
        <v>23</v>
      </c>
      <c r="C37" s="427">
        <v>25000</v>
      </c>
      <c r="D37" s="428">
        <v>0</v>
      </c>
      <c r="E37" s="592">
        <v>25000</v>
      </c>
      <c r="F37" s="592">
        <v>0</v>
      </c>
      <c r="G37" s="593">
        <v>0</v>
      </c>
      <c r="H37" s="594">
        <v>0</v>
      </c>
      <c r="I37" s="592">
        <v>0</v>
      </c>
      <c r="J37" s="592">
        <v>0</v>
      </c>
      <c r="K37" s="592">
        <v>25000</v>
      </c>
      <c r="L37" s="592">
        <v>25000</v>
      </c>
      <c r="M37" s="595">
        <v>0</v>
      </c>
      <c r="N37" s="596">
        <v>0</v>
      </c>
    </row>
    <row r="38" spans="1:14" s="85" customFormat="1" ht="12.75">
      <c r="A38" s="286"/>
      <c r="B38" s="692" t="s">
        <v>24</v>
      </c>
      <c r="C38" s="427">
        <v>19000</v>
      </c>
      <c r="D38" s="428">
        <v>0</v>
      </c>
      <c r="E38" s="592">
        <v>19000</v>
      </c>
      <c r="F38" s="592">
        <v>1280</v>
      </c>
      <c r="G38" s="593">
        <v>0</v>
      </c>
      <c r="H38" s="594">
        <v>1280</v>
      </c>
      <c r="I38" s="592">
        <v>0</v>
      </c>
      <c r="J38" s="592">
        <v>0</v>
      </c>
      <c r="K38" s="592">
        <v>17720</v>
      </c>
      <c r="L38" s="592">
        <v>17720</v>
      </c>
      <c r="M38" s="595">
        <v>0</v>
      </c>
      <c r="N38" s="596">
        <v>0</v>
      </c>
    </row>
    <row r="39" spans="1:14" s="85" customFormat="1" ht="12.75">
      <c r="A39" s="286"/>
      <c r="B39" s="692" t="s">
        <v>413</v>
      </c>
      <c r="C39" s="427">
        <v>1040</v>
      </c>
      <c r="D39" s="428">
        <v>0</v>
      </c>
      <c r="E39" s="592">
        <v>1040</v>
      </c>
      <c r="F39" s="592">
        <v>70</v>
      </c>
      <c r="G39" s="593">
        <v>70</v>
      </c>
      <c r="H39" s="594">
        <v>0</v>
      </c>
      <c r="I39" s="592">
        <v>0</v>
      </c>
      <c r="J39" s="592">
        <v>0</v>
      </c>
      <c r="K39" s="592">
        <v>970</v>
      </c>
      <c r="L39" s="592">
        <v>970</v>
      </c>
      <c r="M39" s="595">
        <v>0</v>
      </c>
      <c r="N39" s="596">
        <v>0</v>
      </c>
    </row>
    <row r="40" spans="1:14" s="85" customFormat="1" ht="12.75">
      <c r="A40" s="286"/>
      <c r="B40" s="692" t="s">
        <v>414</v>
      </c>
      <c r="C40" s="427">
        <v>700</v>
      </c>
      <c r="D40" s="428">
        <v>0</v>
      </c>
      <c r="E40" s="592">
        <v>700</v>
      </c>
      <c r="F40" s="592">
        <v>50</v>
      </c>
      <c r="G40" s="593">
        <v>0</v>
      </c>
      <c r="H40" s="594">
        <v>50</v>
      </c>
      <c r="I40" s="592">
        <v>0</v>
      </c>
      <c r="J40" s="592">
        <v>0</v>
      </c>
      <c r="K40" s="592">
        <v>650</v>
      </c>
      <c r="L40" s="592">
        <v>650</v>
      </c>
      <c r="M40" s="595">
        <v>0</v>
      </c>
      <c r="N40" s="596">
        <v>0</v>
      </c>
    </row>
    <row r="41" spans="1:14" s="85" customFormat="1" ht="13.5" thickBot="1">
      <c r="A41" s="286"/>
      <c r="B41" s="693" t="s">
        <v>415</v>
      </c>
      <c r="C41" s="597">
        <v>400</v>
      </c>
      <c r="D41" s="598">
        <v>0</v>
      </c>
      <c r="E41" s="599">
        <v>400</v>
      </c>
      <c r="F41" s="599">
        <v>0</v>
      </c>
      <c r="G41" s="600">
        <v>0</v>
      </c>
      <c r="H41" s="601">
        <v>0</v>
      </c>
      <c r="I41" s="599">
        <v>0</v>
      </c>
      <c r="J41" s="599">
        <v>0</v>
      </c>
      <c r="K41" s="599">
        <v>400</v>
      </c>
      <c r="L41" s="599">
        <v>400</v>
      </c>
      <c r="M41" s="602">
        <v>0</v>
      </c>
      <c r="N41" s="603">
        <v>0</v>
      </c>
    </row>
    <row r="42" spans="1:14" ht="15.75">
      <c r="A42" s="969" t="s">
        <v>175</v>
      </c>
      <c r="B42" s="179" t="s">
        <v>270</v>
      </c>
      <c r="C42" s="223">
        <v>-7502479</v>
      </c>
      <c r="D42" s="224">
        <v>-2629996</v>
      </c>
      <c r="E42" s="562">
        <v>-4872483</v>
      </c>
      <c r="F42" s="225">
        <v>-447148</v>
      </c>
      <c r="G42" s="563">
        <v>-294888</v>
      </c>
      <c r="H42" s="564">
        <v>-152260</v>
      </c>
      <c r="I42" s="225">
        <v>-163010</v>
      </c>
      <c r="J42" s="565">
        <v>259426</v>
      </c>
      <c r="K42" s="565">
        <v>-4521751</v>
      </c>
      <c r="L42" s="225">
        <v>-4262325</v>
      </c>
      <c r="M42" s="226">
        <v>5</v>
      </c>
      <c r="N42" s="566">
        <v>-6555535</v>
      </c>
    </row>
    <row r="43" spans="1:14" ht="13.5" thickBot="1">
      <c r="A43" s="286"/>
      <c r="B43" s="519" t="s">
        <v>88</v>
      </c>
      <c r="C43" s="550">
        <v>16920</v>
      </c>
      <c r="D43" s="551">
        <v>4288</v>
      </c>
      <c r="E43" s="552">
        <v>12632</v>
      </c>
      <c r="F43" s="552">
        <v>6069</v>
      </c>
      <c r="G43" s="553">
        <v>6054</v>
      </c>
      <c r="H43" s="554">
        <v>15</v>
      </c>
      <c r="I43" s="552">
        <v>1583</v>
      </c>
      <c r="J43" s="552">
        <v>0</v>
      </c>
      <c r="K43" s="552">
        <v>4980</v>
      </c>
      <c r="L43" s="552">
        <v>4980</v>
      </c>
      <c r="M43" s="555">
        <v>105</v>
      </c>
      <c r="N43" s="556">
        <v>0</v>
      </c>
    </row>
    <row r="44" spans="1:14" ht="12.75">
      <c r="A44" s="286"/>
      <c r="B44" s="520" t="s">
        <v>164</v>
      </c>
      <c r="C44" s="220">
        <v>-7502479</v>
      </c>
      <c r="D44" s="221">
        <v>-2629996</v>
      </c>
      <c r="E44" s="557">
        <v>-4872483</v>
      </c>
      <c r="F44" s="557">
        <v>-447148</v>
      </c>
      <c r="G44" s="558">
        <v>-294888</v>
      </c>
      <c r="H44" s="559">
        <v>-152260</v>
      </c>
      <c r="I44" s="557">
        <v>-163010</v>
      </c>
      <c r="J44" s="557">
        <v>259426</v>
      </c>
      <c r="K44" s="557">
        <v>-4521751</v>
      </c>
      <c r="L44" s="222">
        <v>-4262325</v>
      </c>
      <c r="M44" s="560">
        <v>5</v>
      </c>
      <c r="N44" s="561">
        <v>-6555535</v>
      </c>
    </row>
    <row r="45" spans="1:14" s="85" customFormat="1" ht="12.75">
      <c r="A45" s="286"/>
      <c r="B45" s="692" t="s">
        <v>271</v>
      </c>
      <c r="C45" s="427">
        <v>18332</v>
      </c>
      <c r="D45" s="428">
        <v>5308</v>
      </c>
      <c r="E45" s="592">
        <v>13024</v>
      </c>
      <c r="F45" s="592">
        <v>3964</v>
      </c>
      <c r="G45" s="593">
        <v>2514</v>
      </c>
      <c r="H45" s="594">
        <v>1450</v>
      </c>
      <c r="I45" s="592">
        <v>930</v>
      </c>
      <c r="J45" s="592">
        <v>0</v>
      </c>
      <c r="K45" s="592">
        <v>8130</v>
      </c>
      <c r="L45" s="592">
        <v>8130</v>
      </c>
      <c r="M45" s="595">
        <v>5</v>
      </c>
      <c r="N45" s="596">
        <v>0</v>
      </c>
    </row>
    <row r="46" spans="1:14" s="85" customFormat="1" ht="12.75">
      <c r="A46" s="286"/>
      <c r="B46" s="694" t="s">
        <v>272</v>
      </c>
      <c r="C46" s="427">
        <v>0</v>
      </c>
      <c r="D46" s="428">
        <v>0</v>
      </c>
      <c r="E46" s="592">
        <v>0</v>
      </c>
      <c r="F46" s="592">
        <v>0</v>
      </c>
      <c r="G46" s="593">
        <v>-83</v>
      </c>
      <c r="H46" s="594">
        <v>83</v>
      </c>
      <c r="I46" s="592">
        <v>0</v>
      </c>
      <c r="J46" s="592">
        <v>0</v>
      </c>
      <c r="K46" s="592">
        <v>0</v>
      </c>
      <c r="L46" s="592">
        <v>0</v>
      </c>
      <c r="M46" s="595">
        <v>0</v>
      </c>
      <c r="N46" s="596">
        <v>0</v>
      </c>
    </row>
    <row r="47" spans="1:14" s="85" customFormat="1" ht="12.75">
      <c r="A47" s="286"/>
      <c r="B47" s="694" t="s">
        <v>273</v>
      </c>
      <c r="C47" s="427">
        <v>0</v>
      </c>
      <c r="D47" s="428">
        <v>0</v>
      </c>
      <c r="E47" s="592">
        <v>0</v>
      </c>
      <c r="F47" s="592">
        <v>0</v>
      </c>
      <c r="G47" s="593">
        <v>0</v>
      </c>
      <c r="H47" s="594">
        <v>0</v>
      </c>
      <c r="I47" s="592">
        <v>0</v>
      </c>
      <c r="J47" s="592">
        <v>259426</v>
      </c>
      <c r="K47" s="592">
        <v>-259426</v>
      </c>
      <c r="L47" s="592">
        <v>0</v>
      </c>
      <c r="M47" s="595">
        <v>0</v>
      </c>
      <c r="N47" s="596">
        <v>0</v>
      </c>
    </row>
    <row r="48" spans="1:14" s="85" customFormat="1" ht="12.75">
      <c r="A48" s="286"/>
      <c r="B48" s="694" t="s">
        <v>0</v>
      </c>
      <c r="C48" s="427">
        <v>0</v>
      </c>
      <c r="D48" s="428">
        <v>0</v>
      </c>
      <c r="E48" s="592">
        <v>0</v>
      </c>
      <c r="F48" s="592">
        <v>0</v>
      </c>
      <c r="G48" s="593">
        <v>0</v>
      </c>
      <c r="H48" s="594">
        <v>0</v>
      </c>
      <c r="I48" s="592">
        <v>0</v>
      </c>
      <c r="J48" s="592">
        <v>0</v>
      </c>
      <c r="K48" s="592">
        <v>0</v>
      </c>
      <c r="L48" s="592">
        <v>0</v>
      </c>
      <c r="M48" s="595">
        <v>0</v>
      </c>
      <c r="N48" s="596">
        <v>0</v>
      </c>
    </row>
    <row r="49" spans="1:14" s="85" customFormat="1" ht="12.75">
      <c r="A49" s="286"/>
      <c r="B49" s="694" t="s">
        <v>274</v>
      </c>
      <c r="C49" s="427">
        <v>0</v>
      </c>
      <c r="D49" s="428">
        <v>-200</v>
      </c>
      <c r="E49" s="592">
        <v>200</v>
      </c>
      <c r="F49" s="592">
        <v>0</v>
      </c>
      <c r="G49" s="593">
        <v>0</v>
      </c>
      <c r="H49" s="594">
        <v>0</v>
      </c>
      <c r="I49" s="592">
        <v>0</v>
      </c>
      <c r="J49" s="592">
        <v>0</v>
      </c>
      <c r="K49" s="592">
        <v>200</v>
      </c>
      <c r="L49" s="592">
        <v>200</v>
      </c>
      <c r="M49" s="595">
        <v>0</v>
      </c>
      <c r="N49" s="596">
        <v>0</v>
      </c>
    </row>
    <row r="50" spans="1:14" s="85" customFormat="1" ht="12.75">
      <c r="A50" s="286"/>
      <c r="B50" s="694" t="s">
        <v>275</v>
      </c>
      <c r="C50" s="427">
        <v>-757003</v>
      </c>
      <c r="D50" s="428">
        <v>-746303</v>
      </c>
      <c r="E50" s="592">
        <v>-10700</v>
      </c>
      <c r="F50" s="592">
        <v>0</v>
      </c>
      <c r="G50" s="593">
        <v>0</v>
      </c>
      <c r="H50" s="594">
        <v>0</v>
      </c>
      <c r="I50" s="592">
        <v>0</v>
      </c>
      <c r="J50" s="592">
        <v>0</v>
      </c>
      <c r="K50" s="592">
        <v>-10700</v>
      </c>
      <c r="L50" s="592">
        <v>-10700</v>
      </c>
      <c r="M50" s="595">
        <v>0</v>
      </c>
      <c r="N50" s="596">
        <v>0</v>
      </c>
    </row>
    <row r="51" spans="1:14" s="85" customFormat="1" ht="12.75">
      <c r="A51" s="286"/>
      <c r="B51" s="694" t="s">
        <v>276</v>
      </c>
      <c r="C51" s="427">
        <v>0</v>
      </c>
      <c r="D51" s="428">
        <v>0</v>
      </c>
      <c r="E51" s="592">
        <v>0</v>
      </c>
      <c r="F51" s="592">
        <v>0</v>
      </c>
      <c r="G51" s="593">
        <v>0</v>
      </c>
      <c r="H51" s="594">
        <v>0</v>
      </c>
      <c r="I51" s="592">
        <v>0</v>
      </c>
      <c r="J51" s="592">
        <v>0</v>
      </c>
      <c r="K51" s="592">
        <v>0</v>
      </c>
      <c r="L51" s="592">
        <v>0</v>
      </c>
      <c r="M51" s="595">
        <v>0</v>
      </c>
      <c r="N51" s="596">
        <v>0</v>
      </c>
    </row>
    <row r="52" spans="1:14" s="85" customFormat="1" ht="12.75">
      <c r="A52" s="286"/>
      <c r="B52" s="694" t="s">
        <v>277</v>
      </c>
      <c r="C52" s="427">
        <v>0</v>
      </c>
      <c r="D52" s="428">
        <v>0</v>
      </c>
      <c r="E52" s="592">
        <v>0</v>
      </c>
      <c r="F52" s="592">
        <v>38480</v>
      </c>
      <c r="G52" s="593">
        <v>33600</v>
      </c>
      <c r="H52" s="594">
        <v>4880</v>
      </c>
      <c r="I52" s="592">
        <v>13440</v>
      </c>
      <c r="J52" s="592">
        <v>0</v>
      </c>
      <c r="K52" s="592">
        <v>-51920</v>
      </c>
      <c r="L52" s="592">
        <v>-51920</v>
      </c>
      <c r="M52" s="595">
        <v>0</v>
      </c>
      <c r="N52" s="596">
        <v>0</v>
      </c>
    </row>
    <row r="53" spans="1:14" s="85" customFormat="1" ht="12.75">
      <c r="A53" s="286"/>
      <c r="B53" s="692" t="s">
        <v>278</v>
      </c>
      <c r="C53" s="427">
        <v>-208273</v>
      </c>
      <c r="D53" s="428">
        <v>-21000</v>
      </c>
      <c r="E53" s="592">
        <v>-187273</v>
      </c>
      <c r="F53" s="592">
        <v>0</v>
      </c>
      <c r="G53" s="593">
        <v>0</v>
      </c>
      <c r="H53" s="594">
        <v>0</v>
      </c>
      <c r="I53" s="592">
        <v>0</v>
      </c>
      <c r="J53" s="592">
        <v>0</v>
      </c>
      <c r="K53" s="592">
        <v>-187273</v>
      </c>
      <c r="L53" s="592">
        <v>-187273</v>
      </c>
      <c r="M53" s="595">
        <v>0</v>
      </c>
      <c r="N53" s="596">
        <v>0</v>
      </c>
    </row>
    <row r="54" spans="1:14" s="85" customFormat="1" ht="12.75">
      <c r="A54" s="286"/>
      <c r="B54" s="692" t="s">
        <v>279</v>
      </c>
      <c r="C54" s="427">
        <v>-1000000</v>
      </c>
      <c r="D54" s="428">
        <v>0</v>
      </c>
      <c r="E54" s="592">
        <v>-1000000</v>
      </c>
      <c r="F54" s="592">
        <v>0</v>
      </c>
      <c r="G54" s="593">
        <v>0</v>
      </c>
      <c r="H54" s="594">
        <v>0</v>
      </c>
      <c r="I54" s="592">
        <v>0</v>
      </c>
      <c r="J54" s="592">
        <v>0</v>
      </c>
      <c r="K54" s="592">
        <v>-1000000</v>
      </c>
      <c r="L54" s="592">
        <v>-1000000</v>
      </c>
      <c r="M54" s="595">
        <v>0</v>
      </c>
      <c r="N54" s="596">
        <v>0</v>
      </c>
    </row>
    <row r="55" spans="1:14" s="85" customFormat="1" ht="12.75">
      <c r="A55" s="286"/>
      <c r="B55" s="694" t="s">
        <v>280</v>
      </c>
      <c r="C55" s="427">
        <v>-6555535</v>
      </c>
      <c r="D55" s="428">
        <v>-1867801</v>
      </c>
      <c r="E55" s="592">
        <v>-4687734</v>
      </c>
      <c r="F55" s="592">
        <v>-489592</v>
      </c>
      <c r="G55" s="593">
        <v>-330919</v>
      </c>
      <c r="H55" s="594">
        <v>-158673</v>
      </c>
      <c r="I55" s="592">
        <v>-177380</v>
      </c>
      <c r="J55" s="592">
        <v>0</v>
      </c>
      <c r="K55" s="592">
        <v>-4020762</v>
      </c>
      <c r="L55" s="592">
        <v>-4020762</v>
      </c>
      <c r="M55" s="595">
        <v>0</v>
      </c>
      <c r="N55" s="596">
        <v>-6555535</v>
      </c>
    </row>
    <row r="56" spans="1:14" s="85" customFormat="1" ht="12.75">
      <c r="A56" s="286"/>
      <c r="B56" s="692" t="s">
        <v>281</v>
      </c>
      <c r="C56" s="427">
        <v>1000000</v>
      </c>
      <c r="D56" s="428">
        <v>0</v>
      </c>
      <c r="E56" s="592">
        <v>1000000</v>
      </c>
      <c r="F56" s="592">
        <v>0</v>
      </c>
      <c r="G56" s="593">
        <v>0</v>
      </c>
      <c r="H56" s="594">
        <v>0</v>
      </c>
      <c r="I56" s="592">
        <v>0</v>
      </c>
      <c r="J56" s="592">
        <v>0</v>
      </c>
      <c r="K56" s="592">
        <v>1000000</v>
      </c>
      <c r="L56" s="592">
        <v>1000000</v>
      </c>
      <c r="M56" s="595">
        <v>0</v>
      </c>
      <c r="N56" s="596">
        <v>0</v>
      </c>
    </row>
    <row r="57" spans="1:14" ht="12.75">
      <c r="A57" s="286"/>
      <c r="B57" s="520" t="s">
        <v>89</v>
      </c>
      <c r="C57" s="220">
        <v>0</v>
      </c>
      <c r="D57" s="221">
        <v>0</v>
      </c>
      <c r="E57" s="557">
        <v>0</v>
      </c>
      <c r="F57" s="557">
        <v>0</v>
      </c>
      <c r="G57" s="558">
        <v>0</v>
      </c>
      <c r="H57" s="559">
        <v>0</v>
      </c>
      <c r="I57" s="557">
        <v>0</v>
      </c>
      <c r="J57" s="557">
        <v>0</v>
      </c>
      <c r="K57" s="557">
        <v>0</v>
      </c>
      <c r="L57" s="222">
        <v>0</v>
      </c>
      <c r="M57" s="560">
        <v>0</v>
      </c>
      <c r="N57" s="561">
        <v>0</v>
      </c>
    </row>
    <row r="58" spans="1:14" ht="12.75">
      <c r="A58" s="286"/>
      <c r="B58" s="180" t="s">
        <v>282</v>
      </c>
      <c r="C58" s="220">
        <v>0</v>
      </c>
      <c r="D58" s="221">
        <v>0</v>
      </c>
      <c r="E58" s="557">
        <v>0</v>
      </c>
      <c r="F58" s="557">
        <v>0</v>
      </c>
      <c r="G58" s="558">
        <v>0</v>
      </c>
      <c r="H58" s="559">
        <v>0</v>
      </c>
      <c r="I58" s="557">
        <v>0</v>
      </c>
      <c r="J58" s="557">
        <v>0</v>
      </c>
      <c r="K58" s="557">
        <v>0</v>
      </c>
      <c r="L58" s="222">
        <v>0</v>
      </c>
      <c r="M58" s="560">
        <v>0</v>
      </c>
      <c r="N58" s="561">
        <v>0</v>
      </c>
    </row>
    <row r="59" spans="1:14" ht="12.75">
      <c r="A59" s="286"/>
      <c r="B59" s="520" t="s">
        <v>90</v>
      </c>
      <c r="C59" s="220">
        <v>0</v>
      </c>
      <c r="D59" s="221">
        <v>0</v>
      </c>
      <c r="E59" s="557">
        <v>0</v>
      </c>
      <c r="F59" s="557">
        <v>0</v>
      </c>
      <c r="G59" s="558">
        <v>0</v>
      </c>
      <c r="H59" s="559">
        <v>0</v>
      </c>
      <c r="I59" s="557">
        <v>0</v>
      </c>
      <c r="J59" s="557">
        <v>0</v>
      </c>
      <c r="K59" s="557">
        <v>0</v>
      </c>
      <c r="L59" s="222">
        <v>0</v>
      </c>
      <c r="M59" s="560">
        <v>0</v>
      </c>
      <c r="N59" s="561">
        <v>0</v>
      </c>
    </row>
    <row r="60" spans="1:14" ht="12.75">
      <c r="A60" s="286"/>
      <c r="B60" s="178" t="s">
        <v>1</v>
      </c>
      <c r="C60" s="220">
        <v>0</v>
      </c>
      <c r="D60" s="221">
        <v>0</v>
      </c>
      <c r="E60" s="557">
        <v>0</v>
      </c>
      <c r="F60" s="557">
        <v>0</v>
      </c>
      <c r="G60" s="558">
        <v>0</v>
      </c>
      <c r="H60" s="559">
        <v>0</v>
      </c>
      <c r="I60" s="557">
        <v>0</v>
      </c>
      <c r="J60" s="557">
        <v>0</v>
      </c>
      <c r="K60" s="557">
        <v>0</v>
      </c>
      <c r="L60" s="222">
        <v>0</v>
      </c>
      <c r="M60" s="560">
        <v>0</v>
      </c>
      <c r="N60" s="561">
        <v>0</v>
      </c>
    </row>
    <row r="61" spans="1:14" ht="12.75">
      <c r="A61" s="286"/>
      <c r="B61" s="178" t="s">
        <v>2</v>
      </c>
      <c r="C61" s="220">
        <v>0</v>
      </c>
      <c r="D61" s="221">
        <v>0</v>
      </c>
      <c r="E61" s="557">
        <v>0</v>
      </c>
      <c r="F61" s="557">
        <v>0</v>
      </c>
      <c r="G61" s="558">
        <v>0</v>
      </c>
      <c r="H61" s="559">
        <v>0</v>
      </c>
      <c r="I61" s="557">
        <v>0</v>
      </c>
      <c r="J61" s="557">
        <v>0</v>
      </c>
      <c r="K61" s="557">
        <v>0</v>
      </c>
      <c r="L61" s="222">
        <v>0</v>
      </c>
      <c r="M61" s="560">
        <v>0</v>
      </c>
      <c r="N61" s="561">
        <v>0</v>
      </c>
    </row>
    <row r="62" spans="1:14" ht="13.5" thickBot="1">
      <c r="A62" s="286"/>
      <c r="B62" s="178" t="s">
        <v>3</v>
      </c>
      <c r="C62" s="220">
        <v>0</v>
      </c>
      <c r="D62" s="221">
        <v>0</v>
      </c>
      <c r="E62" s="557">
        <v>0</v>
      </c>
      <c r="F62" s="557">
        <v>0</v>
      </c>
      <c r="G62" s="558">
        <v>0</v>
      </c>
      <c r="H62" s="559">
        <v>0</v>
      </c>
      <c r="I62" s="557">
        <v>0</v>
      </c>
      <c r="J62" s="557">
        <v>0</v>
      </c>
      <c r="K62" s="557">
        <v>0</v>
      </c>
      <c r="L62" s="222">
        <v>0</v>
      </c>
      <c r="M62" s="560">
        <v>0</v>
      </c>
      <c r="N62" s="561">
        <v>0</v>
      </c>
    </row>
    <row r="63" spans="1:14" ht="16.5" thickBot="1">
      <c r="A63" s="281" t="s">
        <v>176</v>
      </c>
      <c r="B63" s="177" t="s">
        <v>283</v>
      </c>
      <c r="C63" s="228">
        <v>114149928</v>
      </c>
      <c r="D63" s="229">
        <v>5548595</v>
      </c>
      <c r="E63" s="218">
        <v>108601333</v>
      </c>
      <c r="F63" s="218">
        <v>52625556</v>
      </c>
      <c r="G63" s="539">
        <v>51922519</v>
      </c>
      <c r="H63" s="540">
        <v>703037</v>
      </c>
      <c r="I63" s="218">
        <v>19445571.9</v>
      </c>
      <c r="J63" s="218">
        <v>14872200</v>
      </c>
      <c r="K63" s="218">
        <v>21658005.1</v>
      </c>
      <c r="L63" s="218">
        <v>36530205.1</v>
      </c>
      <c r="M63" s="219">
        <v>229413</v>
      </c>
      <c r="N63" s="541">
        <v>11237</v>
      </c>
    </row>
    <row r="64" spans="1:14" ht="16.5" thickBot="1">
      <c r="A64" s="521"/>
      <c r="B64" s="177" t="s">
        <v>284</v>
      </c>
      <c r="C64" s="228">
        <v>109412611</v>
      </c>
      <c r="D64" s="229">
        <v>1124922</v>
      </c>
      <c r="E64" s="218">
        <v>108287689</v>
      </c>
      <c r="F64" s="218">
        <v>52625556</v>
      </c>
      <c r="G64" s="539">
        <v>51922519</v>
      </c>
      <c r="H64" s="540">
        <v>703037</v>
      </c>
      <c r="I64" s="218">
        <v>19445571.9</v>
      </c>
      <c r="J64" s="218">
        <v>14872200</v>
      </c>
      <c r="K64" s="218">
        <v>21344361.1</v>
      </c>
      <c r="L64" s="218">
        <v>36216561.1</v>
      </c>
      <c r="M64" s="219">
        <v>229413</v>
      </c>
      <c r="N64" s="541">
        <v>11237</v>
      </c>
    </row>
    <row r="65" spans="1:14" s="430" customFormat="1" ht="13.5" thickBot="1">
      <c r="A65" s="351"/>
      <c r="B65" s="704" t="s">
        <v>91</v>
      </c>
      <c r="C65" s="696">
        <v>992242</v>
      </c>
      <c r="D65" s="697">
        <v>180416</v>
      </c>
      <c r="E65" s="698">
        <v>811826</v>
      </c>
      <c r="F65" s="698">
        <v>420811</v>
      </c>
      <c r="G65" s="699">
        <v>393025</v>
      </c>
      <c r="H65" s="700">
        <v>27786</v>
      </c>
      <c r="I65" s="698">
        <v>150217</v>
      </c>
      <c r="J65" s="698">
        <v>0</v>
      </c>
      <c r="K65" s="698">
        <v>240798</v>
      </c>
      <c r="L65" s="698">
        <v>240798</v>
      </c>
      <c r="M65" s="701">
        <v>1331</v>
      </c>
      <c r="N65" s="702">
        <v>11237</v>
      </c>
    </row>
    <row r="66" spans="1:14" s="85" customFormat="1" ht="12.75">
      <c r="A66" s="286"/>
      <c r="B66" s="692" t="s">
        <v>85</v>
      </c>
      <c r="C66" s="427">
        <v>419311</v>
      </c>
      <c r="D66" s="428">
        <v>0</v>
      </c>
      <c r="E66" s="592">
        <v>419311</v>
      </c>
      <c r="F66" s="592">
        <v>419311</v>
      </c>
      <c r="G66" s="593">
        <v>393025</v>
      </c>
      <c r="H66" s="594">
        <v>26286</v>
      </c>
      <c r="I66" s="592">
        <v>0</v>
      </c>
      <c r="J66" s="592">
        <v>0</v>
      </c>
      <c r="K66" s="592">
        <v>0</v>
      </c>
      <c r="L66" s="592">
        <v>0</v>
      </c>
      <c r="M66" s="595">
        <v>1188</v>
      </c>
      <c r="N66" s="596">
        <v>0</v>
      </c>
    </row>
    <row r="67" spans="1:14" s="85" customFormat="1" ht="12.75">
      <c r="A67" s="286"/>
      <c r="B67" s="692" t="s">
        <v>86</v>
      </c>
      <c r="C67" s="427">
        <v>144223</v>
      </c>
      <c r="D67" s="428">
        <v>0</v>
      </c>
      <c r="E67" s="592">
        <v>144223</v>
      </c>
      <c r="F67" s="592">
        <v>0</v>
      </c>
      <c r="G67" s="593">
        <v>0</v>
      </c>
      <c r="H67" s="594">
        <v>0</v>
      </c>
      <c r="I67" s="592">
        <v>144223</v>
      </c>
      <c r="J67" s="592">
        <v>0</v>
      </c>
      <c r="K67" s="592">
        <v>0</v>
      </c>
      <c r="L67" s="592">
        <v>0</v>
      </c>
      <c r="M67" s="595">
        <v>0</v>
      </c>
      <c r="N67" s="596">
        <v>0</v>
      </c>
    </row>
    <row r="68" spans="1:14" s="85" customFormat="1" ht="12.75">
      <c r="A68" s="286"/>
      <c r="B68" s="692" t="s">
        <v>87</v>
      </c>
      <c r="C68" s="427">
        <v>7860</v>
      </c>
      <c r="D68" s="428">
        <v>0</v>
      </c>
      <c r="E68" s="592">
        <v>7860</v>
      </c>
      <c r="F68" s="592">
        <v>0</v>
      </c>
      <c r="G68" s="593">
        <v>0</v>
      </c>
      <c r="H68" s="594">
        <v>0</v>
      </c>
      <c r="I68" s="592">
        <v>7860</v>
      </c>
      <c r="J68" s="592">
        <v>0</v>
      </c>
      <c r="K68" s="592">
        <v>0</v>
      </c>
      <c r="L68" s="592">
        <v>0</v>
      </c>
      <c r="M68" s="595">
        <v>0</v>
      </c>
      <c r="N68" s="596">
        <v>0</v>
      </c>
    </row>
    <row r="69" spans="1:14" s="85" customFormat="1" ht="12.75">
      <c r="A69" s="286"/>
      <c r="B69" s="692" t="s">
        <v>154</v>
      </c>
      <c r="C69" s="427">
        <v>500852</v>
      </c>
      <c r="D69" s="428">
        <v>176128</v>
      </c>
      <c r="E69" s="592">
        <v>324724</v>
      </c>
      <c r="F69" s="592">
        <v>175615</v>
      </c>
      <c r="G69" s="593">
        <v>175295</v>
      </c>
      <c r="H69" s="594">
        <v>4284</v>
      </c>
      <c r="I69" s="592">
        <v>65747</v>
      </c>
      <c r="J69" s="592">
        <v>0</v>
      </c>
      <c r="K69" s="592">
        <v>83362</v>
      </c>
      <c r="L69" s="592">
        <v>83362</v>
      </c>
      <c r="M69" s="595">
        <v>596</v>
      </c>
      <c r="N69" s="596">
        <v>10260</v>
      </c>
    </row>
    <row r="70" spans="1:14" s="85" customFormat="1" ht="12.75">
      <c r="A70" s="286"/>
      <c r="B70" s="692" t="s">
        <v>155</v>
      </c>
      <c r="C70" s="427">
        <v>303318</v>
      </c>
      <c r="D70" s="428">
        <v>0</v>
      </c>
      <c r="E70" s="592">
        <v>303318</v>
      </c>
      <c r="F70" s="592">
        <v>182489</v>
      </c>
      <c r="G70" s="593">
        <v>180716</v>
      </c>
      <c r="H70" s="594">
        <v>1773</v>
      </c>
      <c r="I70" s="592">
        <v>67485</v>
      </c>
      <c r="J70" s="592">
        <v>0</v>
      </c>
      <c r="K70" s="592">
        <v>53344</v>
      </c>
      <c r="L70" s="592">
        <v>53344</v>
      </c>
      <c r="M70" s="595">
        <v>592</v>
      </c>
      <c r="N70" s="596">
        <v>307</v>
      </c>
    </row>
    <row r="71" spans="1:14" s="85" customFormat="1" ht="12.75">
      <c r="A71" s="286"/>
      <c r="B71" s="692" t="s">
        <v>156</v>
      </c>
      <c r="C71" s="427">
        <v>3854048</v>
      </c>
      <c r="D71" s="428">
        <v>0</v>
      </c>
      <c r="E71" s="592">
        <v>3854048</v>
      </c>
      <c r="F71" s="592">
        <v>0</v>
      </c>
      <c r="G71" s="593">
        <v>0</v>
      </c>
      <c r="H71" s="594">
        <v>0</v>
      </c>
      <c r="I71" s="592">
        <v>0</v>
      </c>
      <c r="J71" s="592">
        <v>3341947</v>
      </c>
      <c r="K71" s="592">
        <v>512101</v>
      </c>
      <c r="L71" s="592">
        <v>3854048</v>
      </c>
      <c r="M71" s="595">
        <v>0</v>
      </c>
      <c r="N71" s="596">
        <v>0</v>
      </c>
    </row>
    <row r="72" spans="1:14" s="85" customFormat="1" ht="12.75">
      <c r="A72" s="286"/>
      <c r="B72" s="692" t="s">
        <v>157</v>
      </c>
      <c r="C72" s="427">
        <v>824449</v>
      </c>
      <c r="D72" s="428">
        <v>0</v>
      </c>
      <c r="E72" s="592">
        <v>824449</v>
      </c>
      <c r="F72" s="592">
        <v>0</v>
      </c>
      <c r="G72" s="593">
        <v>0</v>
      </c>
      <c r="H72" s="594">
        <v>0</v>
      </c>
      <c r="I72" s="592">
        <v>0</v>
      </c>
      <c r="J72" s="592">
        <v>699658</v>
      </c>
      <c r="K72" s="592">
        <v>121791</v>
      </c>
      <c r="L72" s="592">
        <v>821449</v>
      </c>
      <c r="M72" s="595">
        <v>0</v>
      </c>
      <c r="N72" s="596">
        <v>0</v>
      </c>
    </row>
    <row r="73" spans="1:14" s="85" customFormat="1" ht="12.75">
      <c r="A73" s="286"/>
      <c r="B73" s="692" t="s">
        <v>285</v>
      </c>
      <c r="C73" s="427">
        <v>4737317</v>
      </c>
      <c r="D73" s="428">
        <v>4423673</v>
      </c>
      <c r="E73" s="592">
        <v>313644</v>
      </c>
      <c r="F73" s="592">
        <v>0</v>
      </c>
      <c r="G73" s="593">
        <v>0</v>
      </c>
      <c r="H73" s="594">
        <v>0</v>
      </c>
      <c r="I73" s="592">
        <v>0</v>
      </c>
      <c r="J73" s="592">
        <v>0</v>
      </c>
      <c r="K73" s="592">
        <v>313644</v>
      </c>
      <c r="L73" s="592">
        <v>313644</v>
      </c>
      <c r="M73" s="595">
        <v>0</v>
      </c>
      <c r="N73" s="596">
        <v>0</v>
      </c>
    </row>
    <row r="74" spans="1:14" s="85" customFormat="1" ht="12.75">
      <c r="A74" s="286"/>
      <c r="B74" s="692" t="s">
        <v>286</v>
      </c>
      <c r="C74" s="427">
        <v>869008</v>
      </c>
      <c r="D74" s="428">
        <v>0</v>
      </c>
      <c r="E74" s="592">
        <v>869008</v>
      </c>
      <c r="F74" s="592">
        <v>0</v>
      </c>
      <c r="G74" s="593">
        <v>0</v>
      </c>
      <c r="H74" s="594">
        <v>0</v>
      </c>
      <c r="I74" s="592">
        <v>0</v>
      </c>
      <c r="J74" s="592">
        <v>0</v>
      </c>
      <c r="K74" s="592">
        <v>869008</v>
      </c>
      <c r="L74" s="592">
        <v>869008</v>
      </c>
      <c r="M74" s="595">
        <v>0</v>
      </c>
      <c r="N74" s="596">
        <v>0</v>
      </c>
    </row>
    <row r="75" spans="1:14" s="85" customFormat="1" ht="12.75">
      <c r="A75" s="286"/>
      <c r="B75" s="692" t="s">
        <v>287</v>
      </c>
      <c r="C75" s="427">
        <v>6949488</v>
      </c>
      <c r="D75" s="428">
        <v>455488</v>
      </c>
      <c r="E75" s="592">
        <v>6502110</v>
      </c>
      <c r="F75" s="592">
        <v>4500</v>
      </c>
      <c r="G75" s="593">
        <v>0</v>
      </c>
      <c r="H75" s="594">
        <v>4500</v>
      </c>
      <c r="I75" s="592">
        <v>0</v>
      </c>
      <c r="J75" s="592">
        <v>0</v>
      </c>
      <c r="K75" s="592">
        <v>6489988</v>
      </c>
      <c r="L75" s="592">
        <v>6489988</v>
      </c>
      <c r="M75" s="595">
        <v>0</v>
      </c>
      <c r="N75" s="596">
        <v>0</v>
      </c>
    </row>
    <row r="76" spans="1:14" s="85" customFormat="1" ht="12.75">
      <c r="A76" s="286"/>
      <c r="B76" s="692" t="s">
        <v>159</v>
      </c>
      <c r="C76" s="427">
        <v>1044227</v>
      </c>
      <c r="D76" s="428">
        <v>0</v>
      </c>
      <c r="E76" s="592">
        <v>1044227</v>
      </c>
      <c r="F76" s="592">
        <v>0</v>
      </c>
      <c r="G76" s="593">
        <v>0</v>
      </c>
      <c r="H76" s="594">
        <v>0</v>
      </c>
      <c r="I76" s="592">
        <v>0</v>
      </c>
      <c r="J76" s="592">
        <v>0</v>
      </c>
      <c r="K76" s="592">
        <v>1044227</v>
      </c>
      <c r="L76" s="592">
        <v>1044227</v>
      </c>
      <c r="M76" s="595">
        <v>0</v>
      </c>
      <c r="N76" s="596">
        <v>0</v>
      </c>
    </row>
    <row r="77" spans="1:14" s="85" customFormat="1" ht="12.75">
      <c r="A77" s="286"/>
      <c r="B77" s="692" t="s">
        <v>160</v>
      </c>
      <c r="C77" s="427">
        <v>0</v>
      </c>
      <c r="D77" s="428">
        <v>0</v>
      </c>
      <c r="E77" s="592">
        <v>0</v>
      </c>
      <c r="F77" s="592">
        <v>0</v>
      </c>
      <c r="G77" s="593">
        <v>0</v>
      </c>
      <c r="H77" s="594">
        <v>0</v>
      </c>
      <c r="I77" s="592">
        <v>0</v>
      </c>
      <c r="J77" s="592">
        <v>0</v>
      </c>
      <c r="K77" s="592">
        <v>0</v>
      </c>
      <c r="L77" s="592">
        <v>0</v>
      </c>
      <c r="M77" s="595">
        <v>0</v>
      </c>
      <c r="N77" s="596">
        <v>0</v>
      </c>
    </row>
    <row r="78" spans="1:14" s="85" customFormat="1" ht="12.75">
      <c r="A78" s="286"/>
      <c r="B78" s="692" t="s">
        <v>161</v>
      </c>
      <c r="C78" s="427">
        <v>1672170</v>
      </c>
      <c r="D78" s="428">
        <v>91020</v>
      </c>
      <c r="E78" s="592">
        <v>1581150</v>
      </c>
      <c r="F78" s="592">
        <v>7500</v>
      </c>
      <c r="G78" s="593">
        <v>3000</v>
      </c>
      <c r="H78" s="594">
        <v>4500</v>
      </c>
      <c r="I78" s="592">
        <v>1110</v>
      </c>
      <c r="J78" s="592">
        <v>0</v>
      </c>
      <c r="K78" s="592">
        <v>1572540</v>
      </c>
      <c r="L78" s="592">
        <v>1572540</v>
      </c>
      <c r="M78" s="595">
        <v>0</v>
      </c>
      <c r="N78" s="596">
        <v>0</v>
      </c>
    </row>
    <row r="79" spans="1:14" s="85" customFormat="1" ht="12.75">
      <c r="A79" s="286"/>
      <c r="B79" s="692" t="s">
        <v>162</v>
      </c>
      <c r="C79" s="427">
        <v>723800</v>
      </c>
      <c r="D79" s="428">
        <v>56800</v>
      </c>
      <c r="E79" s="592">
        <v>667000</v>
      </c>
      <c r="F79" s="592">
        <v>0</v>
      </c>
      <c r="G79" s="593">
        <v>0</v>
      </c>
      <c r="H79" s="594">
        <v>0</v>
      </c>
      <c r="I79" s="592">
        <v>0</v>
      </c>
      <c r="J79" s="592">
        <v>0</v>
      </c>
      <c r="K79" s="592">
        <v>667000</v>
      </c>
      <c r="L79" s="592">
        <v>667000</v>
      </c>
      <c r="M79" s="595">
        <v>0</v>
      </c>
      <c r="N79" s="596">
        <v>0</v>
      </c>
    </row>
    <row r="80" spans="1:14" s="85" customFormat="1" ht="12.75">
      <c r="A80" s="286"/>
      <c r="B80" s="692" t="s">
        <v>163</v>
      </c>
      <c r="C80" s="427">
        <v>5000</v>
      </c>
      <c r="D80" s="428">
        <v>0</v>
      </c>
      <c r="E80" s="592">
        <v>5000</v>
      </c>
      <c r="F80" s="592">
        <v>0</v>
      </c>
      <c r="G80" s="593">
        <v>0</v>
      </c>
      <c r="H80" s="594">
        <v>0</v>
      </c>
      <c r="I80" s="592">
        <v>0</v>
      </c>
      <c r="J80" s="592">
        <v>0</v>
      </c>
      <c r="K80" s="592">
        <v>5000</v>
      </c>
      <c r="L80" s="592">
        <v>5000</v>
      </c>
      <c r="M80" s="595">
        <v>0</v>
      </c>
      <c r="N80" s="596">
        <v>0</v>
      </c>
    </row>
    <row r="81" spans="1:14" s="85" customFormat="1" ht="12.75">
      <c r="A81" s="286"/>
      <c r="B81" s="692" t="s">
        <v>13</v>
      </c>
      <c r="C81" s="427">
        <v>90000</v>
      </c>
      <c r="D81" s="428">
        <v>0</v>
      </c>
      <c r="E81" s="592">
        <v>90000</v>
      </c>
      <c r="F81" s="592">
        <v>15000</v>
      </c>
      <c r="G81" s="593">
        <v>6250</v>
      </c>
      <c r="H81" s="594">
        <v>8750</v>
      </c>
      <c r="I81" s="592">
        <v>5375</v>
      </c>
      <c r="J81" s="592">
        <v>0</v>
      </c>
      <c r="K81" s="592">
        <v>69625</v>
      </c>
      <c r="L81" s="592">
        <v>69625</v>
      </c>
      <c r="M81" s="595">
        <v>0</v>
      </c>
      <c r="N81" s="596">
        <v>0</v>
      </c>
    </row>
    <row r="82" spans="1:14" s="85" customFormat="1" ht="12.75">
      <c r="A82" s="286"/>
      <c r="B82" s="692" t="s">
        <v>14</v>
      </c>
      <c r="C82" s="427">
        <v>0</v>
      </c>
      <c r="D82" s="428">
        <v>0</v>
      </c>
      <c r="E82" s="592">
        <v>0</v>
      </c>
      <c r="F82" s="592">
        <v>0</v>
      </c>
      <c r="G82" s="593">
        <v>0</v>
      </c>
      <c r="H82" s="594">
        <v>0</v>
      </c>
      <c r="I82" s="592">
        <v>0</v>
      </c>
      <c r="J82" s="592">
        <v>0</v>
      </c>
      <c r="K82" s="592">
        <v>0</v>
      </c>
      <c r="L82" s="592">
        <v>0</v>
      </c>
      <c r="M82" s="595">
        <v>0</v>
      </c>
      <c r="N82" s="596">
        <v>0</v>
      </c>
    </row>
    <row r="83" spans="1:14" s="85" customFormat="1" ht="12.75">
      <c r="A83" s="286"/>
      <c r="B83" s="692" t="s">
        <v>288</v>
      </c>
      <c r="C83" s="427">
        <v>339411</v>
      </c>
      <c r="D83" s="428">
        <v>0</v>
      </c>
      <c r="E83" s="592">
        <v>339411</v>
      </c>
      <c r="F83" s="592">
        <v>62427</v>
      </c>
      <c r="G83" s="593">
        <v>48058</v>
      </c>
      <c r="H83" s="594">
        <v>14369</v>
      </c>
      <c r="I83" s="592">
        <v>22707</v>
      </c>
      <c r="J83" s="592">
        <v>0</v>
      </c>
      <c r="K83" s="592">
        <v>254277</v>
      </c>
      <c r="L83" s="592">
        <v>254277</v>
      </c>
      <c r="M83" s="595">
        <v>37</v>
      </c>
      <c r="N83" s="596">
        <v>0</v>
      </c>
    </row>
    <row r="84" spans="1:14" s="85" customFormat="1" ht="12.75">
      <c r="A84" s="286"/>
      <c r="B84" s="692" t="s">
        <v>289</v>
      </c>
      <c r="C84" s="427">
        <v>0</v>
      </c>
      <c r="D84" s="428">
        <v>0</v>
      </c>
      <c r="E84" s="592">
        <v>0</v>
      </c>
      <c r="F84" s="592">
        <v>0</v>
      </c>
      <c r="G84" s="593">
        <v>0</v>
      </c>
      <c r="H84" s="594">
        <v>0</v>
      </c>
      <c r="I84" s="592">
        <v>0</v>
      </c>
      <c r="J84" s="592">
        <v>0</v>
      </c>
      <c r="K84" s="592">
        <v>0</v>
      </c>
      <c r="L84" s="592">
        <v>0</v>
      </c>
      <c r="M84" s="595">
        <v>0</v>
      </c>
      <c r="N84" s="596">
        <v>0</v>
      </c>
    </row>
    <row r="85" spans="1:14" s="85" customFormat="1" ht="12.75">
      <c r="A85" s="286"/>
      <c r="B85" s="692" t="s">
        <v>290</v>
      </c>
      <c r="C85" s="427">
        <v>305008</v>
      </c>
      <c r="D85" s="428">
        <v>0</v>
      </c>
      <c r="E85" s="592">
        <v>305008</v>
      </c>
      <c r="F85" s="592">
        <v>0</v>
      </c>
      <c r="G85" s="593">
        <v>0</v>
      </c>
      <c r="H85" s="594">
        <v>0</v>
      </c>
      <c r="I85" s="592">
        <v>0</v>
      </c>
      <c r="J85" s="592">
        <v>0</v>
      </c>
      <c r="K85" s="592">
        <v>305008</v>
      </c>
      <c r="L85" s="592">
        <v>305008</v>
      </c>
      <c r="M85" s="595">
        <v>0</v>
      </c>
      <c r="N85" s="596">
        <v>0</v>
      </c>
    </row>
    <row r="86" spans="1:14" s="85" customFormat="1" ht="12.75">
      <c r="A86" s="286"/>
      <c r="B86" s="692" t="s">
        <v>291</v>
      </c>
      <c r="C86" s="427">
        <v>0</v>
      </c>
      <c r="D86" s="428">
        <v>0</v>
      </c>
      <c r="E86" s="592">
        <v>0</v>
      </c>
      <c r="F86" s="592">
        <v>0</v>
      </c>
      <c r="G86" s="593">
        <v>0</v>
      </c>
      <c r="H86" s="594">
        <v>0</v>
      </c>
      <c r="I86" s="592">
        <v>0</v>
      </c>
      <c r="J86" s="592">
        <v>0</v>
      </c>
      <c r="K86" s="592">
        <v>0</v>
      </c>
      <c r="L86" s="592">
        <v>0</v>
      </c>
      <c r="M86" s="595">
        <v>0</v>
      </c>
      <c r="N86" s="596">
        <v>0</v>
      </c>
    </row>
    <row r="87" spans="1:14" s="85" customFormat="1" ht="12.75">
      <c r="A87" s="286"/>
      <c r="B87" s="692" t="s">
        <v>292</v>
      </c>
      <c r="C87" s="427">
        <v>9375</v>
      </c>
      <c r="D87" s="428">
        <v>0</v>
      </c>
      <c r="E87" s="592">
        <v>9375</v>
      </c>
      <c r="F87" s="592">
        <v>0</v>
      </c>
      <c r="G87" s="593">
        <v>0</v>
      </c>
      <c r="H87" s="594">
        <v>0</v>
      </c>
      <c r="I87" s="592">
        <v>0</v>
      </c>
      <c r="J87" s="592">
        <v>0</v>
      </c>
      <c r="K87" s="592">
        <v>9375</v>
      </c>
      <c r="L87" s="592">
        <v>9375</v>
      </c>
      <c r="M87" s="595">
        <v>0</v>
      </c>
      <c r="N87" s="596">
        <v>0</v>
      </c>
    </row>
    <row r="88" spans="1:14" s="85" customFormat="1" ht="12.75">
      <c r="A88" s="286"/>
      <c r="B88" s="692" t="s">
        <v>293</v>
      </c>
      <c r="C88" s="427">
        <v>0</v>
      </c>
      <c r="D88" s="428">
        <v>0</v>
      </c>
      <c r="E88" s="592">
        <v>0</v>
      </c>
      <c r="F88" s="592">
        <v>0</v>
      </c>
      <c r="G88" s="593">
        <v>0</v>
      </c>
      <c r="H88" s="594">
        <v>0</v>
      </c>
      <c r="I88" s="592">
        <v>0</v>
      </c>
      <c r="J88" s="592">
        <v>0</v>
      </c>
      <c r="K88" s="592">
        <v>0</v>
      </c>
      <c r="L88" s="592">
        <v>0</v>
      </c>
      <c r="M88" s="595">
        <v>0</v>
      </c>
      <c r="N88" s="596">
        <v>0</v>
      </c>
    </row>
    <row r="89" spans="1:14" s="85" customFormat="1" ht="12.75">
      <c r="A89" s="286"/>
      <c r="B89" s="692" t="s">
        <v>294</v>
      </c>
      <c r="C89" s="427">
        <v>12702</v>
      </c>
      <c r="D89" s="428">
        <v>0</v>
      </c>
      <c r="E89" s="592">
        <v>12702</v>
      </c>
      <c r="F89" s="592">
        <v>3385</v>
      </c>
      <c r="G89" s="593">
        <v>0</v>
      </c>
      <c r="H89" s="594">
        <v>3385</v>
      </c>
      <c r="I89" s="592">
        <v>0</v>
      </c>
      <c r="J89" s="592">
        <v>0</v>
      </c>
      <c r="K89" s="592">
        <v>9317</v>
      </c>
      <c r="L89" s="592">
        <v>9317</v>
      </c>
      <c r="M89" s="595">
        <v>0</v>
      </c>
      <c r="N89" s="596">
        <v>0</v>
      </c>
    </row>
    <row r="90" spans="1:14" s="85" customFormat="1" ht="12.75">
      <c r="A90" s="286"/>
      <c r="B90" s="692" t="s">
        <v>295</v>
      </c>
      <c r="C90" s="427">
        <v>10202</v>
      </c>
      <c r="D90" s="428">
        <v>0</v>
      </c>
      <c r="E90" s="592">
        <v>10202</v>
      </c>
      <c r="F90" s="592">
        <v>3385</v>
      </c>
      <c r="G90" s="593">
        <v>0</v>
      </c>
      <c r="H90" s="594">
        <v>3385</v>
      </c>
      <c r="I90" s="592">
        <v>0</v>
      </c>
      <c r="J90" s="592">
        <v>0</v>
      </c>
      <c r="K90" s="592">
        <v>6817</v>
      </c>
      <c r="L90" s="592">
        <v>6817</v>
      </c>
      <c r="M90" s="595">
        <v>0</v>
      </c>
      <c r="N90" s="596">
        <v>0</v>
      </c>
    </row>
    <row r="91" spans="1:14" s="85" customFormat="1" ht="12.75">
      <c r="A91" s="286"/>
      <c r="B91" s="692" t="s">
        <v>296</v>
      </c>
      <c r="C91" s="427">
        <v>25000</v>
      </c>
      <c r="D91" s="428">
        <v>0</v>
      </c>
      <c r="E91" s="592">
        <v>25000</v>
      </c>
      <c r="F91" s="592">
        <v>0</v>
      </c>
      <c r="G91" s="593">
        <v>0</v>
      </c>
      <c r="H91" s="594">
        <v>0</v>
      </c>
      <c r="I91" s="592">
        <v>0</v>
      </c>
      <c r="J91" s="592">
        <v>0</v>
      </c>
      <c r="K91" s="592">
        <v>25000</v>
      </c>
      <c r="L91" s="592">
        <v>25000</v>
      </c>
      <c r="M91" s="595">
        <v>0</v>
      </c>
      <c r="N91" s="596">
        <v>0</v>
      </c>
    </row>
    <row r="92" spans="1:14" s="85" customFormat="1" ht="12.75">
      <c r="A92" s="286"/>
      <c r="B92" s="692" t="s">
        <v>297</v>
      </c>
      <c r="C92" s="427">
        <v>19000</v>
      </c>
      <c r="D92" s="428">
        <v>0</v>
      </c>
      <c r="E92" s="592">
        <v>19000</v>
      </c>
      <c r="F92" s="592">
        <v>1280</v>
      </c>
      <c r="G92" s="593">
        <v>0</v>
      </c>
      <c r="H92" s="594">
        <v>1280</v>
      </c>
      <c r="I92" s="592">
        <v>0</v>
      </c>
      <c r="J92" s="592">
        <v>0</v>
      </c>
      <c r="K92" s="592">
        <v>17720</v>
      </c>
      <c r="L92" s="592">
        <v>17720</v>
      </c>
      <c r="M92" s="595">
        <v>0</v>
      </c>
      <c r="N92" s="596">
        <v>0</v>
      </c>
    </row>
    <row r="93" spans="1:14" s="85" customFormat="1" ht="13.5" thickBot="1">
      <c r="A93" s="286"/>
      <c r="B93" s="693" t="s">
        <v>298</v>
      </c>
      <c r="C93" s="427">
        <v>400</v>
      </c>
      <c r="D93" s="428">
        <v>0</v>
      </c>
      <c r="E93" s="592">
        <v>400</v>
      </c>
      <c r="F93" s="592">
        <v>0</v>
      </c>
      <c r="G93" s="593">
        <v>0</v>
      </c>
      <c r="H93" s="594">
        <v>0</v>
      </c>
      <c r="I93" s="592">
        <v>0</v>
      </c>
      <c r="J93" s="592">
        <v>0</v>
      </c>
      <c r="K93" s="592">
        <v>400</v>
      </c>
      <c r="L93" s="592">
        <v>400</v>
      </c>
      <c r="M93" s="595">
        <v>0</v>
      </c>
      <c r="N93" s="596">
        <v>0</v>
      </c>
    </row>
    <row r="94" spans="1:14" ht="13.5" thickBot="1">
      <c r="A94" s="281" t="s">
        <v>177</v>
      </c>
      <c r="B94" s="181" t="s">
        <v>299</v>
      </c>
      <c r="C94" s="230">
        <v>5062007</v>
      </c>
      <c r="D94" s="231">
        <v>523872</v>
      </c>
      <c r="E94" s="232">
        <v>4538135</v>
      </c>
      <c r="F94" s="232">
        <v>1631338</v>
      </c>
      <c r="G94" s="567">
        <v>1524406</v>
      </c>
      <c r="H94" s="568">
        <v>106932</v>
      </c>
      <c r="I94" s="232">
        <v>594871</v>
      </c>
      <c r="J94" s="232">
        <v>279083</v>
      </c>
      <c r="K94" s="232">
        <v>2032843</v>
      </c>
      <c r="L94" s="232">
        <v>2311926</v>
      </c>
      <c r="M94" s="233">
        <v>14</v>
      </c>
      <c r="N94" s="569">
        <v>589373</v>
      </c>
    </row>
    <row r="95" spans="1:14" s="430" customFormat="1" ht="13.5" thickBot="1">
      <c r="A95" s="351"/>
      <c r="B95" s="704" t="s">
        <v>92</v>
      </c>
      <c r="C95" s="696">
        <v>124841</v>
      </c>
      <c r="D95" s="697">
        <v>-28055</v>
      </c>
      <c r="E95" s="698">
        <v>152896</v>
      </c>
      <c r="F95" s="698">
        <v>93052</v>
      </c>
      <c r="G95" s="699">
        <v>72363</v>
      </c>
      <c r="H95" s="700">
        <v>20689</v>
      </c>
      <c r="I95" s="698">
        <v>32095</v>
      </c>
      <c r="J95" s="698">
        <v>0</v>
      </c>
      <c r="K95" s="698">
        <v>28499</v>
      </c>
      <c r="L95" s="698">
        <v>28499</v>
      </c>
      <c r="M95" s="701">
        <v>132</v>
      </c>
      <c r="N95" s="702">
        <v>589373</v>
      </c>
    </row>
    <row r="96" spans="1:14" ht="12.75">
      <c r="A96" s="286"/>
      <c r="B96" s="522" t="s">
        <v>329</v>
      </c>
      <c r="C96" s="570">
        <v>4955812</v>
      </c>
      <c r="D96" s="571">
        <v>491692</v>
      </c>
      <c r="E96" s="572">
        <v>4464120</v>
      </c>
      <c r="F96" s="572">
        <v>1628133</v>
      </c>
      <c r="G96" s="573">
        <v>1521201</v>
      </c>
      <c r="H96" s="574">
        <v>106932</v>
      </c>
      <c r="I96" s="572">
        <v>593685</v>
      </c>
      <c r="J96" s="572">
        <v>279083</v>
      </c>
      <c r="K96" s="575">
        <v>1963219</v>
      </c>
      <c r="L96" s="575">
        <v>2242302</v>
      </c>
      <c r="M96" s="576">
        <v>5</v>
      </c>
      <c r="N96" s="561">
        <v>589373</v>
      </c>
    </row>
    <row r="97" spans="1:14" ht="12.75">
      <c r="A97" s="286"/>
      <c r="B97" s="182" t="s">
        <v>300</v>
      </c>
      <c r="C97" s="234">
        <v>2833434</v>
      </c>
      <c r="D97" s="235">
        <v>-76128</v>
      </c>
      <c r="E97" s="236">
        <v>2909562</v>
      </c>
      <c r="F97" s="236">
        <v>792178</v>
      </c>
      <c r="G97" s="577">
        <v>777976</v>
      </c>
      <c r="H97" s="578">
        <v>14202</v>
      </c>
      <c r="I97" s="236">
        <v>289440</v>
      </c>
      <c r="J97" s="236">
        <v>223083</v>
      </c>
      <c r="K97" s="575">
        <v>1604861</v>
      </c>
      <c r="L97" s="575">
        <v>1827944</v>
      </c>
      <c r="M97" s="237">
        <v>-56</v>
      </c>
      <c r="N97" s="561">
        <v>0</v>
      </c>
    </row>
    <row r="98" spans="1:14" s="85" customFormat="1" ht="12.75">
      <c r="A98" s="286"/>
      <c r="B98" s="183" t="s">
        <v>301</v>
      </c>
      <c r="C98" s="705">
        <v>1081216</v>
      </c>
      <c r="D98" s="706">
        <v>0</v>
      </c>
      <c r="E98" s="306">
        <v>1081216</v>
      </c>
      <c r="F98" s="306">
        <v>789363</v>
      </c>
      <c r="G98" s="707">
        <v>778838</v>
      </c>
      <c r="H98" s="708">
        <v>10525</v>
      </c>
      <c r="I98" s="306">
        <v>291853</v>
      </c>
      <c r="J98" s="579">
        <v>0</v>
      </c>
      <c r="K98" s="306">
        <v>0</v>
      </c>
      <c r="L98" s="306">
        <v>0</v>
      </c>
      <c r="M98" s="341">
        <v>0</v>
      </c>
      <c r="N98" s="709">
        <v>0</v>
      </c>
    </row>
    <row r="99" spans="1:14" s="85" customFormat="1" ht="12.75">
      <c r="A99" s="286"/>
      <c r="B99" s="190" t="s">
        <v>424</v>
      </c>
      <c r="C99" s="427">
        <v>219191</v>
      </c>
      <c r="D99" s="428">
        <v>0</v>
      </c>
      <c r="E99" s="222">
        <v>219191</v>
      </c>
      <c r="F99" s="222">
        <v>0</v>
      </c>
      <c r="G99" s="710">
        <v>0</v>
      </c>
      <c r="H99" s="711">
        <v>0</v>
      </c>
      <c r="I99" s="222">
        <v>0</v>
      </c>
      <c r="J99" s="579">
        <v>223083</v>
      </c>
      <c r="K99" s="222">
        <v>-3892</v>
      </c>
      <c r="L99" s="222">
        <v>219191</v>
      </c>
      <c r="M99" s="290">
        <v>0</v>
      </c>
      <c r="N99" s="709">
        <v>0</v>
      </c>
    </row>
    <row r="100" spans="1:14" s="85" customFormat="1" ht="12.75">
      <c r="A100" s="286"/>
      <c r="B100" s="183" t="s">
        <v>4</v>
      </c>
      <c r="C100" s="705">
        <v>0</v>
      </c>
      <c r="D100" s="706">
        <v>0</v>
      </c>
      <c r="E100" s="306">
        <v>0</v>
      </c>
      <c r="F100" s="306">
        <v>0</v>
      </c>
      <c r="G100" s="707">
        <v>0</v>
      </c>
      <c r="H100" s="708">
        <v>0</v>
      </c>
      <c r="I100" s="306">
        <v>0</v>
      </c>
      <c r="J100" s="579">
        <v>0</v>
      </c>
      <c r="K100" s="306">
        <v>0</v>
      </c>
      <c r="L100" s="306">
        <v>0</v>
      </c>
      <c r="M100" s="341">
        <v>0</v>
      </c>
      <c r="N100" s="709">
        <v>0</v>
      </c>
    </row>
    <row r="101" spans="1:14" s="85" customFormat="1" ht="12.75">
      <c r="A101" s="286"/>
      <c r="B101" s="185" t="s">
        <v>302</v>
      </c>
      <c r="C101" s="326">
        <v>0</v>
      </c>
      <c r="D101" s="327">
        <v>0</v>
      </c>
      <c r="E101" s="240">
        <v>0</v>
      </c>
      <c r="F101" s="240">
        <v>1839</v>
      </c>
      <c r="G101" s="712">
        <v>1690</v>
      </c>
      <c r="H101" s="713">
        <v>149</v>
      </c>
      <c r="I101" s="240">
        <v>665</v>
      </c>
      <c r="J101" s="580">
        <v>0</v>
      </c>
      <c r="K101" s="240">
        <v>-2504</v>
      </c>
      <c r="L101" s="240">
        <v>-2504</v>
      </c>
      <c r="M101" s="329">
        <v>0</v>
      </c>
      <c r="N101" s="709">
        <v>0</v>
      </c>
    </row>
    <row r="102" spans="1:14" s="85" customFormat="1" ht="12.75">
      <c r="A102" s="286"/>
      <c r="B102" s="185" t="s">
        <v>303</v>
      </c>
      <c r="C102" s="326">
        <v>0</v>
      </c>
      <c r="D102" s="327">
        <v>0</v>
      </c>
      <c r="E102" s="240">
        <v>0</v>
      </c>
      <c r="F102" s="240">
        <v>3000</v>
      </c>
      <c r="G102" s="712">
        <v>0</v>
      </c>
      <c r="H102" s="713">
        <v>3000</v>
      </c>
      <c r="I102" s="240">
        <v>0</v>
      </c>
      <c r="J102" s="580">
        <v>0</v>
      </c>
      <c r="K102" s="240">
        <v>-3000</v>
      </c>
      <c r="L102" s="240">
        <v>-3000</v>
      </c>
      <c r="M102" s="329">
        <v>-47</v>
      </c>
      <c r="N102" s="709">
        <v>0</v>
      </c>
    </row>
    <row r="103" spans="1:14" s="85" customFormat="1" ht="12.75">
      <c r="A103" s="286"/>
      <c r="B103" s="186" t="s">
        <v>304</v>
      </c>
      <c r="C103" s="326">
        <v>0</v>
      </c>
      <c r="D103" s="327">
        <v>0</v>
      </c>
      <c r="E103" s="240">
        <v>0</v>
      </c>
      <c r="F103" s="240">
        <v>0</v>
      </c>
      <c r="G103" s="712">
        <v>0</v>
      </c>
      <c r="H103" s="713">
        <v>0</v>
      </c>
      <c r="I103" s="240">
        <v>0</v>
      </c>
      <c r="J103" s="580">
        <v>0</v>
      </c>
      <c r="K103" s="240">
        <v>0</v>
      </c>
      <c r="L103" s="240">
        <v>0</v>
      </c>
      <c r="M103" s="329">
        <v>0</v>
      </c>
      <c r="N103" s="709">
        <v>0</v>
      </c>
    </row>
    <row r="104" spans="1:14" s="85" customFormat="1" ht="12.75">
      <c r="A104" s="286"/>
      <c r="B104" s="187" t="s">
        <v>330</v>
      </c>
      <c r="C104" s="326">
        <v>0</v>
      </c>
      <c r="D104" s="327">
        <v>0</v>
      </c>
      <c r="E104" s="240">
        <v>0</v>
      </c>
      <c r="F104" s="240">
        <v>0</v>
      </c>
      <c r="G104" s="712">
        <v>0</v>
      </c>
      <c r="H104" s="713">
        <v>0</v>
      </c>
      <c r="I104" s="240">
        <v>0</v>
      </c>
      <c r="J104" s="580">
        <v>0</v>
      </c>
      <c r="K104" s="580">
        <v>0</v>
      </c>
      <c r="L104" s="580">
        <v>0</v>
      </c>
      <c r="M104" s="329">
        <v>0</v>
      </c>
      <c r="N104" s="709">
        <v>0</v>
      </c>
    </row>
    <row r="105" spans="1:14" s="85" customFormat="1" ht="12" customHeight="1">
      <c r="A105" s="286"/>
      <c r="B105" s="188" t="s">
        <v>305</v>
      </c>
      <c r="C105" s="326">
        <v>0</v>
      </c>
      <c r="D105" s="327">
        <v>0</v>
      </c>
      <c r="E105" s="240">
        <v>0</v>
      </c>
      <c r="F105" s="240">
        <v>0</v>
      </c>
      <c r="G105" s="712">
        <v>0</v>
      </c>
      <c r="H105" s="713">
        <v>0</v>
      </c>
      <c r="I105" s="240">
        <v>0</v>
      </c>
      <c r="J105" s="580">
        <v>0</v>
      </c>
      <c r="K105" s="580">
        <v>0</v>
      </c>
      <c r="L105" s="580">
        <v>0</v>
      </c>
      <c r="M105" s="329">
        <v>0</v>
      </c>
      <c r="N105" s="709">
        <v>0</v>
      </c>
    </row>
    <row r="106" spans="1:14" s="85" customFormat="1" ht="12.75">
      <c r="A106" s="286"/>
      <c r="B106" s="187" t="s">
        <v>306</v>
      </c>
      <c r="C106" s="326">
        <v>0</v>
      </c>
      <c r="D106" s="327">
        <v>0</v>
      </c>
      <c r="E106" s="240">
        <v>0</v>
      </c>
      <c r="F106" s="240">
        <v>0</v>
      </c>
      <c r="G106" s="712">
        <v>0</v>
      </c>
      <c r="H106" s="713">
        <v>0</v>
      </c>
      <c r="I106" s="240">
        <v>0</v>
      </c>
      <c r="J106" s="580">
        <v>0</v>
      </c>
      <c r="K106" s="580">
        <v>0</v>
      </c>
      <c r="L106" s="580">
        <v>0</v>
      </c>
      <c r="M106" s="329">
        <v>0</v>
      </c>
      <c r="N106" s="709">
        <v>0</v>
      </c>
    </row>
    <row r="107" spans="1:14" s="85" customFormat="1" ht="12.75">
      <c r="A107" s="286"/>
      <c r="B107" s="187" t="s">
        <v>307</v>
      </c>
      <c r="C107" s="326">
        <v>0</v>
      </c>
      <c r="D107" s="327">
        <v>0</v>
      </c>
      <c r="E107" s="240">
        <v>0</v>
      </c>
      <c r="F107" s="240">
        <v>0</v>
      </c>
      <c r="G107" s="712">
        <v>0</v>
      </c>
      <c r="H107" s="713">
        <v>0</v>
      </c>
      <c r="I107" s="240">
        <v>0</v>
      </c>
      <c r="J107" s="580">
        <v>0</v>
      </c>
      <c r="K107" s="580">
        <v>0</v>
      </c>
      <c r="L107" s="580">
        <v>0</v>
      </c>
      <c r="M107" s="329">
        <v>0</v>
      </c>
      <c r="N107" s="709">
        <v>0</v>
      </c>
    </row>
    <row r="108" spans="1:14" s="85" customFormat="1" ht="12.75">
      <c r="A108" s="286"/>
      <c r="B108" s="184" t="s">
        <v>308</v>
      </c>
      <c r="C108" s="427">
        <v>0</v>
      </c>
      <c r="D108" s="428">
        <v>-5308</v>
      </c>
      <c r="E108" s="222">
        <v>5308</v>
      </c>
      <c r="F108" s="222">
        <v>-4024</v>
      </c>
      <c r="G108" s="710">
        <v>-2552</v>
      </c>
      <c r="H108" s="711">
        <v>-1472</v>
      </c>
      <c r="I108" s="222">
        <v>-945</v>
      </c>
      <c r="J108" s="222">
        <v>0</v>
      </c>
      <c r="K108" s="222">
        <v>10277</v>
      </c>
      <c r="L108" s="222">
        <v>10277</v>
      </c>
      <c r="M108" s="290">
        <v>-9</v>
      </c>
      <c r="N108" s="709">
        <v>0</v>
      </c>
    </row>
    <row r="109" spans="1:14" s="85" customFormat="1" ht="12.75">
      <c r="A109" s="286"/>
      <c r="B109" s="184" t="s">
        <v>309</v>
      </c>
      <c r="C109" s="427">
        <v>1552066</v>
      </c>
      <c r="D109" s="428">
        <v>-3000</v>
      </c>
      <c r="E109" s="222">
        <v>1555066</v>
      </c>
      <c r="F109" s="222">
        <v>2000</v>
      </c>
      <c r="G109" s="710">
        <v>0</v>
      </c>
      <c r="H109" s="711">
        <v>2000</v>
      </c>
      <c r="I109" s="222">
        <v>0</v>
      </c>
      <c r="J109" s="222">
        <v>0</v>
      </c>
      <c r="K109" s="222">
        <v>1553066</v>
      </c>
      <c r="L109" s="222">
        <v>1553066</v>
      </c>
      <c r="M109" s="290">
        <v>0</v>
      </c>
      <c r="N109" s="709">
        <v>0</v>
      </c>
    </row>
    <row r="110" spans="1:14" s="85" customFormat="1" ht="12.75">
      <c r="A110" s="286"/>
      <c r="B110" s="184" t="s">
        <v>310</v>
      </c>
      <c r="C110" s="427">
        <v>0</v>
      </c>
      <c r="D110" s="428">
        <v>-67820</v>
      </c>
      <c r="E110" s="222">
        <v>67820</v>
      </c>
      <c r="F110" s="222">
        <v>0</v>
      </c>
      <c r="G110" s="710">
        <v>0</v>
      </c>
      <c r="H110" s="711">
        <v>0</v>
      </c>
      <c r="I110" s="222">
        <v>0</v>
      </c>
      <c r="J110" s="222">
        <v>0</v>
      </c>
      <c r="K110" s="222">
        <v>67820</v>
      </c>
      <c r="L110" s="222">
        <v>67820</v>
      </c>
      <c r="M110" s="290">
        <v>0</v>
      </c>
      <c r="N110" s="709">
        <v>0</v>
      </c>
    </row>
    <row r="111" spans="1:14" s="85" customFormat="1" ht="12.75">
      <c r="A111" s="286"/>
      <c r="B111" s="189" t="s">
        <v>311</v>
      </c>
      <c r="C111" s="427">
        <v>-19039</v>
      </c>
      <c r="D111" s="428">
        <v>0</v>
      </c>
      <c r="E111" s="222">
        <v>-19039</v>
      </c>
      <c r="F111" s="222">
        <v>0</v>
      </c>
      <c r="G111" s="710">
        <v>0</v>
      </c>
      <c r="H111" s="711">
        <v>0</v>
      </c>
      <c r="I111" s="222">
        <v>0</v>
      </c>
      <c r="J111" s="222">
        <v>0</v>
      </c>
      <c r="K111" s="222">
        <v>-19039</v>
      </c>
      <c r="L111" s="222">
        <v>-19039</v>
      </c>
      <c r="M111" s="290">
        <v>0</v>
      </c>
      <c r="N111" s="709">
        <v>0</v>
      </c>
    </row>
    <row r="112" spans="1:14" s="85" customFormat="1" ht="12.75">
      <c r="A112" s="286"/>
      <c r="B112" s="523" t="s">
        <v>312</v>
      </c>
      <c r="C112" s="427">
        <v>0</v>
      </c>
      <c r="D112" s="428">
        <v>0</v>
      </c>
      <c r="E112" s="222">
        <v>0</v>
      </c>
      <c r="F112" s="222">
        <v>0</v>
      </c>
      <c r="G112" s="710">
        <v>0</v>
      </c>
      <c r="H112" s="711">
        <v>0</v>
      </c>
      <c r="I112" s="222">
        <v>0</v>
      </c>
      <c r="J112" s="222">
        <v>0</v>
      </c>
      <c r="K112" s="222">
        <v>0</v>
      </c>
      <c r="L112" s="222">
        <v>0</v>
      </c>
      <c r="M112" s="290">
        <v>0</v>
      </c>
      <c r="N112" s="709">
        <v>0</v>
      </c>
    </row>
    <row r="113" spans="1:14" s="85" customFormat="1" ht="12.75">
      <c r="A113" s="286"/>
      <c r="B113" s="189" t="s">
        <v>313</v>
      </c>
      <c r="C113" s="427">
        <v>0</v>
      </c>
      <c r="D113" s="428">
        <v>0</v>
      </c>
      <c r="E113" s="222">
        <v>0</v>
      </c>
      <c r="F113" s="222">
        <v>0</v>
      </c>
      <c r="G113" s="710">
        <v>0</v>
      </c>
      <c r="H113" s="711">
        <v>0</v>
      </c>
      <c r="I113" s="222">
        <v>-2133</v>
      </c>
      <c r="J113" s="222">
        <v>0</v>
      </c>
      <c r="K113" s="222">
        <v>2133</v>
      </c>
      <c r="L113" s="222">
        <v>2133</v>
      </c>
      <c r="M113" s="290">
        <v>0</v>
      </c>
      <c r="N113" s="709">
        <v>0</v>
      </c>
    </row>
    <row r="114" spans="1:14" s="85" customFormat="1" ht="12.75">
      <c r="A114" s="286"/>
      <c r="B114" s="189" t="s">
        <v>314</v>
      </c>
      <c r="C114" s="427">
        <v>0</v>
      </c>
      <c r="D114" s="428">
        <v>0</v>
      </c>
      <c r="E114" s="222">
        <v>0</v>
      </c>
      <c r="F114" s="222">
        <v>0</v>
      </c>
      <c r="G114" s="710">
        <v>0</v>
      </c>
      <c r="H114" s="711">
        <v>0</v>
      </c>
      <c r="I114" s="222">
        <v>0</v>
      </c>
      <c r="J114" s="222">
        <v>0</v>
      </c>
      <c r="K114" s="222">
        <v>0</v>
      </c>
      <c r="L114" s="222">
        <v>0</v>
      </c>
      <c r="M114" s="290">
        <v>0</v>
      </c>
      <c r="N114" s="709">
        <v>0</v>
      </c>
    </row>
    <row r="115" spans="1:14" ht="12.75">
      <c r="A115" s="286"/>
      <c r="B115" s="191" t="s">
        <v>315</v>
      </c>
      <c r="C115" s="241">
        <v>1295573</v>
      </c>
      <c r="D115" s="242">
        <v>600000</v>
      </c>
      <c r="E115" s="243">
        <v>695573</v>
      </c>
      <c r="F115" s="243">
        <v>199160</v>
      </c>
      <c r="G115" s="581">
        <v>106430</v>
      </c>
      <c r="H115" s="582">
        <v>92730</v>
      </c>
      <c r="I115" s="243">
        <v>68431</v>
      </c>
      <c r="J115" s="243">
        <v>0</v>
      </c>
      <c r="K115" s="575">
        <v>427982</v>
      </c>
      <c r="L115" s="575">
        <v>427982</v>
      </c>
      <c r="M115" s="244">
        <v>70</v>
      </c>
      <c r="N115" s="561">
        <v>589373</v>
      </c>
    </row>
    <row r="116" spans="1:14" s="85" customFormat="1" ht="12.75">
      <c r="A116" s="286"/>
      <c r="B116" s="189" t="s">
        <v>316</v>
      </c>
      <c r="C116" s="427">
        <v>0</v>
      </c>
      <c r="D116" s="428">
        <v>0</v>
      </c>
      <c r="E116" s="222">
        <v>0</v>
      </c>
      <c r="F116" s="222">
        <v>5904</v>
      </c>
      <c r="G116" s="710">
        <v>4838</v>
      </c>
      <c r="H116" s="711">
        <v>1066</v>
      </c>
      <c r="I116" s="222">
        <v>2164</v>
      </c>
      <c r="J116" s="222">
        <v>0</v>
      </c>
      <c r="K116" s="222">
        <v>-8068</v>
      </c>
      <c r="L116" s="222">
        <v>-8068</v>
      </c>
      <c r="M116" s="290">
        <v>9.45</v>
      </c>
      <c r="N116" s="709">
        <v>0</v>
      </c>
    </row>
    <row r="117" spans="1:14" s="85" customFormat="1" ht="12.75">
      <c r="A117" s="286"/>
      <c r="B117" s="524" t="s">
        <v>5</v>
      </c>
      <c r="C117" s="427">
        <v>589373</v>
      </c>
      <c r="D117" s="428">
        <v>0</v>
      </c>
      <c r="E117" s="222">
        <v>589373</v>
      </c>
      <c r="F117" s="222">
        <v>190046</v>
      </c>
      <c r="G117" s="710">
        <v>98387</v>
      </c>
      <c r="H117" s="711">
        <v>91659</v>
      </c>
      <c r="I117" s="222">
        <v>65079</v>
      </c>
      <c r="J117" s="222">
        <v>0</v>
      </c>
      <c r="K117" s="222">
        <v>334248</v>
      </c>
      <c r="L117" s="222">
        <v>334248</v>
      </c>
      <c r="M117" s="290">
        <v>51.55</v>
      </c>
      <c r="N117" s="709">
        <v>589373</v>
      </c>
    </row>
    <row r="118" spans="1:14" s="85" customFormat="1" ht="12.75">
      <c r="A118" s="286"/>
      <c r="B118" s="184" t="s">
        <v>317</v>
      </c>
      <c r="C118" s="427">
        <v>4391</v>
      </c>
      <c r="D118" s="428">
        <v>0</v>
      </c>
      <c r="E118" s="222">
        <v>4391</v>
      </c>
      <c r="F118" s="222">
        <v>3205</v>
      </c>
      <c r="G118" s="710">
        <v>3205</v>
      </c>
      <c r="H118" s="711">
        <v>0</v>
      </c>
      <c r="I118" s="222">
        <v>1186</v>
      </c>
      <c r="J118" s="222">
        <v>0</v>
      </c>
      <c r="K118" s="222">
        <v>0</v>
      </c>
      <c r="L118" s="222">
        <v>0</v>
      </c>
      <c r="M118" s="290">
        <v>9</v>
      </c>
      <c r="N118" s="709">
        <v>0</v>
      </c>
    </row>
    <row r="119" spans="1:14" s="85" customFormat="1" ht="12.75">
      <c r="A119" s="286"/>
      <c r="B119" s="189" t="s">
        <v>318</v>
      </c>
      <c r="C119" s="427">
        <v>1804</v>
      </c>
      <c r="D119" s="428">
        <v>0</v>
      </c>
      <c r="E119" s="222">
        <v>1804</v>
      </c>
      <c r="F119" s="222">
        <v>0</v>
      </c>
      <c r="G119" s="710">
        <v>0</v>
      </c>
      <c r="H119" s="711">
        <v>0</v>
      </c>
      <c r="I119" s="222">
        <v>0</v>
      </c>
      <c r="J119" s="222">
        <v>0</v>
      </c>
      <c r="K119" s="222">
        <v>1804</v>
      </c>
      <c r="L119" s="222">
        <v>1804</v>
      </c>
      <c r="M119" s="290">
        <v>0</v>
      </c>
      <c r="N119" s="709">
        <v>0</v>
      </c>
    </row>
    <row r="120" spans="1:14" s="85" customFormat="1" ht="12.75">
      <c r="A120" s="286"/>
      <c r="B120" s="187" t="s">
        <v>319</v>
      </c>
      <c r="C120" s="326">
        <v>5</v>
      </c>
      <c r="D120" s="327">
        <v>0</v>
      </c>
      <c r="E120" s="240">
        <v>5</v>
      </c>
      <c r="F120" s="240">
        <v>5</v>
      </c>
      <c r="G120" s="712">
        <v>0</v>
      </c>
      <c r="H120" s="713">
        <v>5</v>
      </c>
      <c r="I120" s="240">
        <v>2</v>
      </c>
      <c r="J120" s="580">
        <v>0</v>
      </c>
      <c r="K120" s="580">
        <v>-2</v>
      </c>
      <c r="L120" s="580">
        <v>-2</v>
      </c>
      <c r="M120" s="329">
        <v>0</v>
      </c>
      <c r="N120" s="709">
        <v>0</v>
      </c>
    </row>
    <row r="121" spans="1:14" s="85" customFormat="1" ht="25.5">
      <c r="A121" s="286"/>
      <c r="B121" s="190" t="s">
        <v>320</v>
      </c>
      <c r="C121" s="427">
        <v>600000</v>
      </c>
      <c r="D121" s="428">
        <v>500000</v>
      </c>
      <c r="E121" s="222">
        <v>100000</v>
      </c>
      <c r="F121" s="222">
        <v>0</v>
      </c>
      <c r="G121" s="710">
        <v>0</v>
      </c>
      <c r="H121" s="711">
        <v>0</v>
      </c>
      <c r="I121" s="222">
        <v>0</v>
      </c>
      <c r="J121" s="222">
        <v>0</v>
      </c>
      <c r="K121" s="222">
        <v>100000</v>
      </c>
      <c r="L121" s="222">
        <v>100000</v>
      </c>
      <c r="M121" s="290">
        <v>0</v>
      </c>
      <c r="N121" s="709">
        <v>0</v>
      </c>
    </row>
    <row r="122" spans="1:14" s="85" customFormat="1" ht="12.75">
      <c r="A122" s="286"/>
      <c r="B122" s="189" t="s">
        <v>321</v>
      </c>
      <c r="C122" s="427">
        <v>0</v>
      </c>
      <c r="D122" s="428">
        <v>0</v>
      </c>
      <c r="E122" s="222">
        <v>0</v>
      </c>
      <c r="F122" s="222">
        <v>0</v>
      </c>
      <c r="G122" s="710">
        <v>0</v>
      </c>
      <c r="H122" s="711">
        <v>0</v>
      </c>
      <c r="I122" s="222">
        <v>0</v>
      </c>
      <c r="J122" s="222">
        <v>0</v>
      </c>
      <c r="K122" s="222">
        <v>0</v>
      </c>
      <c r="L122" s="222">
        <v>0</v>
      </c>
      <c r="M122" s="290">
        <v>0</v>
      </c>
      <c r="N122" s="709">
        <v>0</v>
      </c>
    </row>
    <row r="123" spans="1:14" s="85" customFormat="1" ht="12.75">
      <c r="A123" s="286"/>
      <c r="B123" s="189" t="s">
        <v>322</v>
      </c>
      <c r="C123" s="427">
        <v>100000</v>
      </c>
      <c r="D123" s="428">
        <v>100000</v>
      </c>
      <c r="E123" s="222">
        <v>0</v>
      </c>
      <c r="F123" s="222">
        <v>0</v>
      </c>
      <c r="G123" s="710">
        <v>0</v>
      </c>
      <c r="H123" s="711">
        <v>0</v>
      </c>
      <c r="I123" s="222">
        <v>0</v>
      </c>
      <c r="J123" s="222">
        <v>0</v>
      </c>
      <c r="K123" s="222">
        <v>0</v>
      </c>
      <c r="L123" s="222">
        <v>0</v>
      </c>
      <c r="M123" s="290">
        <v>0</v>
      </c>
      <c r="N123" s="709">
        <v>0</v>
      </c>
    </row>
    <row r="124" spans="1:14" ht="12.75">
      <c r="A124" s="286"/>
      <c r="B124" s="191" t="s">
        <v>6</v>
      </c>
      <c r="C124" s="241">
        <v>933000</v>
      </c>
      <c r="D124" s="242">
        <v>0</v>
      </c>
      <c r="E124" s="243">
        <v>933000</v>
      </c>
      <c r="F124" s="243">
        <v>640000</v>
      </c>
      <c r="G124" s="581">
        <v>640000</v>
      </c>
      <c r="H124" s="582">
        <v>0</v>
      </c>
      <c r="I124" s="243">
        <v>237000</v>
      </c>
      <c r="J124" s="243">
        <v>56000</v>
      </c>
      <c r="K124" s="243">
        <v>0</v>
      </c>
      <c r="L124" s="583">
        <v>56000</v>
      </c>
      <c r="M124" s="244">
        <v>0</v>
      </c>
      <c r="N124" s="584">
        <v>0</v>
      </c>
    </row>
    <row r="125" spans="1:14" s="85" customFormat="1" ht="12.75">
      <c r="A125" s="286"/>
      <c r="B125" s="714" t="s">
        <v>323</v>
      </c>
      <c r="C125" s="427">
        <v>933000</v>
      </c>
      <c r="D125" s="428">
        <v>0</v>
      </c>
      <c r="E125" s="592">
        <v>933000</v>
      </c>
      <c r="F125" s="592">
        <v>640000</v>
      </c>
      <c r="G125" s="593">
        <v>640000</v>
      </c>
      <c r="H125" s="594">
        <v>0</v>
      </c>
      <c r="I125" s="592">
        <v>237000</v>
      </c>
      <c r="J125" s="592">
        <v>56000</v>
      </c>
      <c r="K125" s="592">
        <v>0</v>
      </c>
      <c r="L125" s="592">
        <v>56000</v>
      </c>
      <c r="M125" s="595">
        <v>0</v>
      </c>
      <c r="N125" s="596">
        <v>0</v>
      </c>
    </row>
    <row r="126" spans="1:14" s="85" customFormat="1" ht="12.75">
      <c r="A126" s="286"/>
      <c r="B126" s="714" t="s">
        <v>7</v>
      </c>
      <c r="C126" s="427">
        <v>0</v>
      </c>
      <c r="D126" s="428">
        <v>0</v>
      </c>
      <c r="E126" s="592">
        <v>0</v>
      </c>
      <c r="F126" s="592">
        <v>0</v>
      </c>
      <c r="G126" s="593">
        <v>0</v>
      </c>
      <c r="H126" s="594">
        <v>0</v>
      </c>
      <c r="I126" s="592">
        <v>0</v>
      </c>
      <c r="J126" s="592">
        <v>0</v>
      </c>
      <c r="K126" s="592">
        <v>0</v>
      </c>
      <c r="L126" s="592">
        <v>0</v>
      </c>
      <c r="M126" s="595">
        <v>0</v>
      </c>
      <c r="N126" s="596">
        <v>0</v>
      </c>
    </row>
    <row r="127" spans="1:14" s="85" customFormat="1" ht="13.5" thickBot="1">
      <c r="A127" s="286"/>
      <c r="B127" s="714" t="s">
        <v>8</v>
      </c>
      <c r="C127" s="427">
        <v>0</v>
      </c>
      <c r="D127" s="428">
        <v>0</v>
      </c>
      <c r="E127" s="592">
        <v>0</v>
      </c>
      <c r="F127" s="592">
        <v>0</v>
      </c>
      <c r="G127" s="593">
        <v>0</v>
      </c>
      <c r="H127" s="594">
        <v>0</v>
      </c>
      <c r="I127" s="592">
        <v>0</v>
      </c>
      <c r="J127" s="592">
        <v>0</v>
      </c>
      <c r="K127" s="592">
        <v>0</v>
      </c>
      <c r="L127" s="592">
        <v>0</v>
      </c>
      <c r="M127" s="595">
        <v>0</v>
      </c>
      <c r="N127" s="596">
        <v>0</v>
      </c>
    </row>
    <row r="128" spans="1:14" ht="16.5" thickBot="1">
      <c r="A128" s="361" t="s">
        <v>178</v>
      </c>
      <c r="B128" s="192" t="s">
        <v>324</v>
      </c>
      <c r="C128" s="248">
        <v>119211935</v>
      </c>
      <c r="D128" s="249">
        <v>6072467</v>
      </c>
      <c r="E128" s="250">
        <v>113139468</v>
      </c>
      <c r="F128" s="250">
        <v>54256894</v>
      </c>
      <c r="G128" s="585">
        <v>53446925</v>
      </c>
      <c r="H128" s="586">
        <v>809969</v>
      </c>
      <c r="I128" s="250">
        <v>20040442.9</v>
      </c>
      <c r="J128" s="250">
        <v>15151283</v>
      </c>
      <c r="K128" s="250">
        <v>23690848.1</v>
      </c>
      <c r="L128" s="250">
        <v>38842131.1</v>
      </c>
      <c r="M128" s="251">
        <v>229427</v>
      </c>
      <c r="N128" s="587">
        <v>600610</v>
      </c>
    </row>
    <row r="129" spans="1:14" ht="15.75">
      <c r="A129" s="723"/>
      <c r="B129" s="525" t="s">
        <v>325</v>
      </c>
      <c r="C129" s="542">
        <v>114372814</v>
      </c>
      <c r="D129" s="543">
        <v>1616614</v>
      </c>
      <c r="E129" s="544">
        <v>112756200</v>
      </c>
      <c r="F129" s="544">
        <v>54256894</v>
      </c>
      <c r="G129" s="588">
        <v>53446925</v>
      </c>
      <c r="H129" s="589">
        <v>809969</v>
      </c>
      <c r="I129" s="544">
        <v>20040442.9</v>
      </c>
      <c r="J129" s="544">
        <v>15151283</v>
      </c>
      <c r="K129" s="544">
        <v>23307580.1</v>
      </c>
      <c r="L129" s="544">
        <v>38458863.1</v>
      </c>
      <c r="M129" s="590">
        <v>229427</v>
      </c>
      <c r="N129" s="591">
        <v>600610</v>
      </c>
    </row>
    <row r="130" spans="1:14" s="424" customFormat="1" ht="13.5" thickBot="1">
      <c r="A130" s="724"/>
      <c r="B130" s="695" t="s">
        <v>84</v>
      </c>
      <c r="C130" s="696">
        <v>1117343</v>
      </c>
      <c r="D130" s="697">
        <v>152361</v>
      </c>
      <c r="E130" s="698">
        <v>964982</v>
      </c>
      <c r="F130" s="698">
        <v>512963</v>
      </c>
      <c r="G130" s="699">
        <v>465388</v>
      </c>
      <c r="H130" s="700">
        <v>47575</v>
      </c>
      <c r="I130" s="698">
        <v>182820</v>
      </c>
      <c r="J130" s="698">
        <v>0</v>
      </c>
      <c r="K130" s="698">
        <v>269949</v>
      </c>
      <c r="L130" s="698">
        <v>269949</v>
      </c>
      <c r="M130" s="701">
        <v>1356</v>
      </c>
      <c r="N130" s="702">
        <v>124606</v>
      </c>
    </row>
    <row r="131" spans="1:14" s="85" customFormat="1" ht="12.75">
      <c r="A131" s="518"/>
      <c r="B131" s="692" t="s">
        <v>85</v>
      </c>
      <c r="C131" s="427">
        <v>512963</v>
      </c>
      <c r="D131" s="428">
        <v>0</v>
      </c>
      <c r="E131" s="592">
        <v>512963</v>
      </c>
      <c r="F131" s="592">
        <v>512963</v>
      </c>
      <c r="G131" s="593">
        <v>465388</v>
      </c>
      <c r="H131" s="594">
        <v>47575</v>
      </c>
      <c r="I131" s="592">
        <v>0</v>
      </c>
      <c r="J131" s="592">
        <v>0</v>
      </c>
      <c r="K131" s="592">
        <v>0</v>
      </c>
      <c r="L131" s="592">
        <v>0</v>
      </c>
      <c r="M131" s="595">
        <v>1356</v>
      </c>
      <c r="N131" s="596">
        <v>0</v>
      </c>
    </row>
    <row r="132" spans="1:14" s="85" customFormat="1" ht="12.75">
      <c r="A132" s="518"/>
      <c r="B132" s="692" t="s">
        <v>86</v>
      </c>
      <c r="C132" s="427">
        <v>173512</v>
      </c>
      <c r="D132" s="428">
        <v>0</v>
      </c>
      <c r="E132" s="592">
        <v>173512</v>
      </c>
      <c r="F132" s="592">
        <v>0</v>
      </c>
      <c r="G132" s="593">
        <v>0</v>
      </c>
      <c r="H132" s="594">
        <v>0</v>
      </c>
      <c r="I132" s="592">
        <v>173512</v>
      </c>
      <c r="J132" s="592">
        <v>0</v>
      </c>
      <c r="K132" s="592">
        <v>0</v>
      </c>
      <c r="L132" s="592">
        <v>0</v>
      </c>
      <c r="M132" s="595">
        <v>0</v>
      </c>
      <c r="N132" s="596">
        <v>0</v>
      </c>
    </row>
    <row r="133" spans="1:14" s="85" customFormat="1" ht="12.75">
      <c r="A133" s="518"/>
      <c r="B133" s="692" t="s">
        <v>87</v>
      </c>
      <c r="C133" s="427">
        <v>9308</v>
      </c>
      <c r="D133" s="428">
        <v>0</v>
      </c>
      <c r="E133" s="592">
        <v>9308</v>
      </c>
      <c r="F133" s="592">
        <v>0</v>
      </c>
      <c r="G133" s="593">
        <v>0</v>
      </c>
      <c r="H133" s="594">
        <v>0</v>
      </c>
      <c r="I133" s="592">
        <v>9308</v>
      </c>
      <c r="J133" s="592">
        <v>0</v>
      </c>
      <c r="K133" s="592">
        <v>0</v>
      </c>
      <c r="L133" s="592">
        <v>0</v>
      </c>
      <c r="M133" s="595">
        <v>0</v>
      </c>
      <c r="N133" s="596">
        <v>0</v>
      </c>
    </row>
    <row r="134" spans="1:14" s="85" customFormat="1" ht="12.75">
      <c r="A134" s="518"/>
      <c r="B134" s="692" t="s">
        <v>154</v>
      </c>
      <c r="C134" s="427">
        <v>593181</v>
      </c>
      <c r="D134" s="428">
        <v>152361</v>
      </c>
      <c r="E134" s="592">
        <v>440820</v>
      </c>
      <c r="F134" s="592">
        <v>265984</v>
      </c>
      <c r="G134" s="593">
        <v>251586</v>
      </c>
      <c r="H134" s="594">
        <v>14398</v>
      </c>
      <c r="I134" s="592">
        <v>98099</v>
      </c>
      <c r="J134" s="592">
        <v>0</v>
      </c>
      <c r="K134" s="592">
        <v>76737</v>
      </c>
      <c r="L134" s="592">
        <v>76737</v>
      </c>
      <c r="M134" s="595">
        <v>657</v>
      </c>
      <c r="N134" s="596">
        <v>10260</v>
      </c>
    </row>
    <row r="135" spans="1:14" s="85" customFormat="1" ht="12.75">
      <c r="A135" s="518"/>
      <c r="B135" s="692" t="s">
        <v>155</v>
      </c>
      <c r="C135" s="427">
        <v>294626</v>
      </c>
      <c r="D135" s="428">
        <v>0</v>
      </c>
      <c r="E135" s="592">
        <v>294626</v>
      </c>
      <c r="F135" s="592">
        <v>178201</v>
      </c>
      <c r="G135" s="593">
        <v>173353</v>
      </c>
      <c r="H135" s="594">
        <v>4848</v>
      </c>
      <c r="I135" s="592">
        <v>64762</v>
      </c>
      <c r="J135" s="592">
        <v>0</v>
      </c>
      <c r="K135" s="592">
        <v>51663</v>
      </c>
      <c r="L135" s="592">
        <v>51663</v>
      </c>
      <c r="M135" s="595">
        <v>559</v>
      </c>
      <c r="N135" s="596">
        <v>307</v>
      </c>
    </row>
    <row r="136" spans="1:14" s="85" customFormat="1" ht="12.75">
      <c r="A136" s="518"/>
      <c r="B136" s="692" t="s">
        <v>156</v>
      </c>
      <c r="C136" s="427">
        <v>3945285</v>
      </c>
      <c r="D136" s="428">
        <v>0</v>
      </c>
      <c r="E136" s="592">
        <v>3945285</v>
      </c>
      <c r="F136" s="592">
        <v>0</v>
      </c>
      <c r="G136" s="593">
        <v>0</v>
      </c>
      <c r="H136" s="594">
        <v>0</v>
      </c>
      <c r="I136" s="592">
        <v>0</v>
      </c>
      <c r="J136" s="592">
        <v>3433184</v>
      </c>
      <c r="K136" s="592">
        <v>512101</v>
      </c>
      <c r="L136" s="592">
        <v>3945285</v>
      </c>
      <c r="M136" s="595">
        <v>0</v>
      </c>
      <c r="N136" s="596">
        <v>0</v>
      </c>
    </row>
    <row r="137" spans="1:14" s="85" customFormat="1" ht="12.75">
      <c r="A137" s="518"/>
      <c r="B137" s="692" t="s">
        <v>157</v>
      </c>
      <c r="C137" s="427">
        <v>897224</v>
      </c>
      <c r="D137" s="428">
        <v>0</v>
      </c>
      <c r="E137" s="592">
        <v>897224</v>
      </c>
      <c r="F137" s="592">
        <v>0</v>
      </c>
      <c r="G137" s="593">
        <v>0</v>
      </c>
      <c r="H137" s="594">
        <v>0</v>
      </c>
      <c r="I137" s="592">
        <v>0</v>
      </c>
      <c r="J137" s="592">
        <v>764290</v>
      </c>
      <c r="K137" s="592">
        <v>132934</v>
      </c>
      <c r="L137" s="592">
        <v>897224</v>
      </c>
      <c r="M137" s="595">
        <v>0</v>
      </c>
      <c r="N137" s="596">
        <v>0</v>
      </c>
    </row>
    <row r="138" spans="1:14" s="85" customFormat="1" ht="12.75">
      <c r="A138" s="518"/>
      <c r="B138" s="692" t="s">
        <v>11</v>
      </c>
      <c r="C138" s="427">
        <v>4839121</v>
      </c>
      <c r="D138" s="428">
        <v>4455853</v>
      </c>
      <c r="E138" s="592">
        <v>383268</v>
      </c>
      <c r="F138" s="592">
        <v>0</v>
      </c>
      <c r="G138" s="593">
        <v>0</v>
      </c>
      <c r="H138" s="594">
        <v>0</v>
      </c>
      <c r="I138" s="592">
        <v>0</v>
      </c>
      <c r="J138" s="592">
        <v>0</v>
      </c>
      <c r="K138" s="592">
        <v>383268</v>
      </c>
      <c r="L138" s="592">
        <v>383268</v>
      </c>
      <c r="M138" s="595">
        <v>0</v>
      </c>
      <c r="N138" s="596">
        <v>0</v>
      </c>
    </row>
    <row r="139" spans="1:14" s="85" customFormat="1" ht="12.75">
      <c r="A139" s="518"/>
      <c r="B139" s="692" t="s">
        <v>158</v>
      </c>
      <c r="C139" s="427">
        <v>2181575</v>
      </c>
      <c r="D139" s="428">
        <v>0</v>
      </c>
      <c r="E139" s="592">
        <v>2181575</v>
      </c>
      <c r="F139" s="592">
        <v>65247</v>
      </c>
      <c r="G139" s="593">
        <v>43120</v>
      </c>
      <c r="H139" s="594">
        <v>22127</v>
      </c>
      <c r="I139" s="592">
        <v>19693</v>
      </c>
      <c r="J139" s="592">
        <v>0</v>
      </c>
      <c r="K139" s="592">
        <v>2096635</v>
      </c>
      <c r="L139" s="592">
        <v>2096635</v>
      </c>
      <c r="M139" s="595">
        <v>182</v>
      </c>
      <c r="N139" s="596">
        <v>113369</v>
      </c>
    </row>
    <row r="140" spans="1:14" s="85" customFormat="1" ht="12.75">
      <c r="A140" s="518"/>
      <c r="B140" s="692" t="s">
        <v>12</v>
      </c>
      <c r="C140" s="427">
        <v>3731139</v>
      </c>
      <c r="D140" s="428">
        <v>455000</v>
      </c>
      <c r="E140" s="592">
        <v>3276139</v>
      </c>
      <c r="F140" s="592">
        <v>4500</v>
      </c>
      <c r="G140" s="593">
        <v>0</v>
      </c>
      <c r="H140" s="594">
        <v>4500</v>
      </c>
      <c r="I140" s="592">
        <v>0</v>
      </c>
      <c r="J140" s="592">
        <v>0</v>
      </c>
      <c r="K140" s="592">
        <v>3271639</v>
      </c>
      <c r="L140" s="592">
        <v>3271639</v>
      </c>
      <c r="M140" s="595">
        <v>0</v>
      </c>
      <c r="N140" s="596">
        <v>0</v>
      </c>
    </row>
    <row r="141" spans="1:14" s="85" customFormat="1" ht="12.75">
      <c r="A141" s="518"/>
      <c r="B141" s="692" t="s">
        <v>159</v>
      </c>
      <c r="C141" s="427">
        <v>1044227</v>
      </c>
      <c r="D141" s="428">
        <v>0</v>
      </c>
      <c r="E141" s="592">
        <v>1044227</v>
      </c>
      <c r="F141" s="592">
        <v>0</v>
      </c>
      <c r="G141" s="593">
        <v>0</v>
      </c>
      <c r="H141" s="594">
        <v>0</v>
      </c>
      <c r="I141" s="592">
        <v>0</v>
      </c>
      <c r="J141" s="592">
        <v>0</v>
      </c>
      <c r="K141" s="592">
        <v>1044227</v>
      </c>
      <c r="L141" s="592">
        <v>1044227</v>
      </c>
      <c r="M141" s="595">
        <v>0</v>
      </c>
      <c r="N141" s="596">
        <v>0</v>
      </c>
    </row>
    <row r="142" spans="1:14" s="85" customFormat="1" ht="12.75">
      <c r="A142" s="518"/>
      <c r="B142" s="692" t="s">
        <v>160</v>
      </c>
      <c r="C142" s="427">
        <v>1823816</v>
      </c>
      <c r="D142" s="428">
        <v>90000</v>
      </c>
      <c r="E142" s="592">
        <v>1733816</v>
      </c>
      <c r="F142" s="592">
        <v>5000</v>
      </c>
      <c r="G142" s="593">
        <v>3000</v>
      </c>
      <c r="H142" s="594">
        <v>2000</v>
      </c>
      <c r="I142" s="592">
        <v>1110</v>
      </c>
      <c r="J142" s="592">
        <v>0</v>
      </c>
      <c r="K142" s="592">
        <v>1727706</v>
      </c>
      <c r="L142" s="592">
        <v>1727706</v>
      </c>
      <c r="M142" s="595">
        <v>0</v>
      </c>
      <c r="N142" s="596">
        <v>0</v>
      </c>
    </row>
    <row r="143" spans="1:14" s="85" customFormat="1" ht="12.75">
      <c r="A143" s="518"/>
      <c r="B143" s="692" t="s">
        <v>161</v>
      </c>
      <c r="C143" s="427">
        <v>925383</v>
      </c>
      <c r="D143" s="428">
        <v>50000</v>
      </c>
      <c r="E143" s="592">
        <v>875383</v>
      </c>
      <c r="F143" s="592">
        <v>0</v>
      </c>
      <c r="G143" s="593">
        <v>0</v>
      </c>
      <c r="H143" s="594">
        <v>0</v>
      </c>
      <c r="I143" s="592">
        <v>0</v>
      </c>
      <c r="J143" s="592">
        <v>0</v>
      </c>
      <c r="K143" s="592">
        <v>875383</v>
      </c>
      <c r="L143" s="592">
        <v>875383</v>
      </c>
      <c r="M143" s="595">
        <v>0</v>
      </c>
      <c r="N143" s="596">
        <v>0</v>
      </c>
    </row>
    <row r="144" spans="1:14" s="85" customFormat="1" ht="12.75">
      <c r="A144" s="518"/>
      <c r="B144" s="692" t="s">
        <v>162</v>
      </c>
      <c r="C144" s="427">
        <v>5000</v>
      </c>
      <c r="D144" s="428">
        <v>0</v>
      </c>
      <c r="E144" s="592">
        <v>5000</v>
      </c>
      <c r="F144" s="592">
        <v>0</v>
      </c>
      <c r="G144" s="593">
        <v>0</v>
      </c>
      <c r="H144" s="594">
        <v>0</v>
      </c>
      <c r="I144" s="592">
        <v>0</v>
      </c>
      <c r="J144" s="592">
        <v>0</v>
      </c>
      <c r="K144" s="592">
        <v>5000</v>
      </c>
      <c r="L144" s="592">
        <v>5000</v>
      </c>
      <c r="M144" s="595">
        <v>0</v>
      </c>
      <c r="N144" s="596">
        <v>0</v>
      </c>
    </row>
    <row r="145" spans="1:14" s="85" customFormat="1" ht="12.75">
      <c r="A145" s="518"/>
      <c r="B145" s="692" t="s">
        <v>163</v>
      </c>
      <c r="C145" s="427">
        <v>10001</v>
      </c>
      <c r="D145" s="428">
        <v>0</v>
      </c>
      <c r="E145" s="592">
        <v>10001</v>
      </c>
      <c r="F145" s="592">
        <v>4500</v>
      </c>
      <c r="G145" s="593">
        <v>0</v>
      </c>
      <c r="H145" s="594">
        <v>4500</v>
      </c>
      <c r="I145" s="592">
        <v>0</v>
      </c>
      <c r="J145" s="592">
        <v>0</v>
      </c>
      <c r="K145" s="592">
        <v>5501</v>
      </c>
      <c r="L145" s="592">
        <v>5501</v>
      </c>
      <c r="M145" s="595">
        <v>0</v>
      </c>
      <c r="N145" s="596">
        <v>0</v>
      </c>
    </row>
    <row r="146" spans="1:14" s="85" customFormat="1" ht="12.75">
      <c r="A146" s="518"/>
      <c r="B146" s="692" t="s">
        <v>13</v>
      </c>
      <c r="C146" s="427">
        <v>123814</v>
      </c>
      <c r="D146" s="428">
        <v>0</v>
      </c>
      <c r="E146" s="592">
        <v>123814</v>
      </c>
      <c r="F146" s="592">
        <v>30309</v>
      </c>
      <c r="G146" s="593">
        <v>9587</v>
      </c>
      <c r="H146" s="594">
        <v>20722</v>
      </c>
      <c r="I146" s="592">
        <v>8959</v>
      </c>
      <c r="J146" s="592">
        <v>0</v>
      </c>
      <c r="K146" s="592">
        <v>84546</v>
      </c>
      <c r="L146" s="592">
        <v>84546</v>
      </c>
      <c r="M146" s="595">
        <v>87</v>
      </c>
      <c r="N146" s="596">
        <v>0</v>
      </c>
    </row>
    <row r="147" spans="1:14" s="85" customFormat="1" ht="12.75">
      <c r="A147" s="518"/>
      <c r="B147" s="692" t="s">
        <v>14</v>
      </c>
      <c r="C147" s="427">
        <v>345242</v>
      </c>
      <c r="D147" s="428">
        <v>0</v>
      </c>
      <c r="E147" s="592">
        <v>345242</v>
      </c>
      <c r="F147" s="592">
        <v>90927</v>
      </c>
      <c r="G147" s="593">
        <v>28761</v>
      </c>
      <c r="H147" s="594">
        <v>62166</v>
      </c>
      <c r="I147" s="592">
        <v>32400</v>
      </c>
      <c r="J147" s="592">
        <v>0</v>
      </c>
      <c r="K147" s="592">
        <v>221915</v>
      </c>
      <c r="L147" s="592">
        <v>221915</v>
      </c>
      <c r="M147" s="595">
        <v>259</v>
      </c>
      <c r="N147" s="596">
        <v>345242</v>
      </c>
    </row>
    <row r="148" spans="1:14" s="85" customFormat="1" ht="12.75">
      <c r="A148" s="518"/>
      <c r="B148" s="692" t="s">
        <v>15</v>
      </c>
      <c r="C148" s="427">
        <v>925771</v>
      </c>
      <c r="D148" s="428">
        <v>0</v>
      </c>
      <c r="E148" s="592">
        <v>925771</v>
      </c>
      <c r="F148" s="592">
        <v>98587</v>
      </c>
      <c r="G148" s="593">
        <v>80819</v>
      </c>
      <c r="H148" s="594">
        <v>17768</v>
      </c>
      <c r="I148" s="592">
        <v>34383</v>
      </c>
      <c r="J148" s="592">
        <v>0</v>
      </c>
      <c r="K148" s="592">
        <v>792801</v>
      </c>
      <c r="L148" s="592">
        <v>792801</v>
      </c>
      <c r="M148" s="595">
        <v>131</v>
      </c>
      <c r="N148" s="596">
        <v>0</v>
      </c>
    </row>
    <row r="149" spans="1:14" s="85" customFormat="1" ht="12.75">
      <c r="A149" s="518"/>
      <c r="B149" s="692" t="s">
        <v>16</v>
      </c>
      <c r="C149" s="427">
        <v>86631</v>
      </c>
      <c r="D149" s="428">
        <v>0</v>
      </c>
      <c r="E149" s="592">
        <v>86631</v>
      </c>
      <c r="F149" s="592">
        <v>43659</v>
      </c>
      <c r="G149" s="593">
        <v>32974</v>
      </c>
      <c r="H149" s="594">
        <v>10685</v>
      </c>
      <c r="I149" s="592">
        <v>15940</v>
      </c>
      <c r="J149" s="592">
        <v>0</v>
      </c>
      <c r="K149" s="592">
        <v>27032</v>
      </c>
      <c r="L149" s="592">
        <v>27032</v>
      </c>
      <c r="M149" s="595">
        <v>741</v>
      </c>
      <c r="N149" s="596">
        <v>86631</v>
      </c>
    </row>
    <row r="150" spans="1:14" s="85" customFormat="1" ht="12.75">
      <c r="A150" s="518"/>
      <c r="B150" s="692" t="s">
        <v>17</v>
      </c>
      <c r="C150" s="427">
        <v>1210728</v>
      </c>
      <c r="D150" s="428">
        <v>0</v>
      </c>
      <c r="E150" s="592">
        <v>1210728</v>
      </c>
      <c r="F150" s="592">
        <v>9787</v>
      </c>
      <c r="G150" s="593">
        <v>6468</v>
      </c>
      <c r="H150" s="594">
        <v>3319</v>
      </c>
      <c r="I150" s="592">
        <v>2954</v>
      </c>
      <c r="J150" s="592">
        <v>0</v>
      </c>
      <c r="K150" s="592">
        <v>1197987</v>
      </c>
      <c r="L150" s="592">
        <v>1197987</v>
      </c>
      <c r="M150" s="595">
        <v>27</v>
      </c>
      <c r="N150" s="596">
        <v>0</v>
      </c>
    </row>
    <row r="151" spans="1:14" s="85" customFormat="1" ht="12.75">
      <c r="A151" s="518"/>
      <c r="B151" s="692" t="s">
        <v>18</v>
      </c>
      <c r="C151" s="427">
        <v>113369</v>
      </c>
      <c r="D151" s="428">
        <v>0</v>
      </c>
      <c r="E151" s="592">
        <v>113369</v>
      </c>
      <c r="F151" s="592">
        <v>55460</v>
      </c>
      <c r="G151" s="593">
        <v>36652</v>
      </c>
      <c r="H151" s="594">
        <v>18808</v>
      </c>
      <c r="I151" s="592">
        <v>16739</v>
      </c>
      <c r="J151" s="592">
        <v>0</v>
      </c>
      <c r="K151" s="592">
        <v>41170</v>
      </c>
      <c r="L151" s="592">
        <v>41170</v>
      </c>
      <c r="M151" s="595">
        <v>155</v>
      </c>
      <c r="N151" s="596">
        <v>113369</v>
      </c>
    </row>
    <row r="152" spans="1:14" s="85" customFormat="1" ht="12.75">
      <c r="A152" s="518"/>
      <c r="B152" s="692" t="s">
        <v>19</v>
      </c>
      <c r="C152" s="427">
        <v>7659</v>
      </c>
      <c r="D152" s="428">
        <v>0</v>
      </c>
      <c r="E152" s="592">
        <v>7659</v>
      </c>
      <c r="F152" s="592">
        <v>0</v>
      </c>
      <c r="G152" s="593">
        <v>0</v>
      </c>
      <c r="H152" s="594">
        <v>0</v>
      </c>
      <c r="I152" s="592">
        <v>0</v>
      </c>
      <c r="J152" s="592">
        <v>0</v>
      </c>
      <c r="K152" s="592">
        <v>7659</v>
      </c>
      <c r="L152" s="592">
        <v>7659</v>
      </c>
      <c r="M152" s="595">
        <v>0</v>
      </c>
      <c r="N152" s="596">
        <v>0</v>
      </c>
    </row>
    <row r="153" spans="1:14" s="85" customFormat="1" ht="12.75">
      <c r="A153" s="518"/>
      <c r="B153" s="692" t="s">
        <v>20</v>
      </c>
      <c r="C153" s="427">
        <v>44131</v>
      </c>
      <c r="D153" s="428">
        <v>0</v>
      </c>
      <c r="E153" s="592">
        <v>44131</v>
      </c>
      <c r="F153" s="592">
        <v>0</v>
      </c>
      <c r="G153" s="593">
        <v>0</v>
      </c>
      <c r="H153" s="594">
        <v>0</v>
      </c>
      <c r="I153" s="592">
        <v>0</v>
      </c>
      <c r="J153" s="592">
        <v>0</v>
      </c>
      <c r="K153" s="592">
        <v>44131</v>
      </c>
      <c r="L153" s="592">
        <v>44131</v>
      </c>
      <c r="M153" s="595">
        <v>0</v>
      </c>
      <c r="N153" s="596">
        <v>44131</v>
      </c>
    </row>
    <row r="154" spans="1:14" s="85" customFormat="1" ht="12.75">
      <c r="A154" s="518"/>
      <c r="B154" s="692" t="s">
        <v>21</v>
      </c>
      <c r="C154" s="427">
        <v>12702</v>
      </c>
      <c r="D154" s="428">
        <v>0</v>
      </c>
      <c r="E154" s="592">
        <v>12702</v>
      </c>
      <c r="F154" s="592">
        <v>3385</v>
      </c>
      <c r="G154" s="593">
        <v>0</v>
      </c>
      <c r="H154" s="594">
        <v>3385</v>
      </c>
      <c r="I154" s="592">
        <v>0</v>
      </c>
      <c r="J154" s="592">
        <v>0</v>
      </c>
      <c r="K154" s="592">
        <v>9317</v>
      </c>
      <c r="L154" s="592">
        <v>9317</v>
      </c>
      <c r="M154" s="595">
        <v>0</v>
      </c>
      <c r="N154" s="596">
        <v>0</v>
      </c>
    </row>
    <row r="155" spans="1:14" s="85" customFormat="1" ht="12.75">
      <c r="A155" s="518"/>
      <c r="B155" s="692" t="s">
        <v>22</v>
      </c>
      <c r="C155" s="427">
        <v>10202</v>
      </c>
      <c r="D155" s="428">
        <v>0</v>
      </c>
      <c r="E155" s="592">
        <v>10202</v>
      </c>
      <c r="F155" s="592">
        <v>3385</v>
      </c>
      <c r="G155" s="593">
        <v>0</v>
      </c>
      <c r="H155" s="594">
        <v>3385</v>
      </c>
      <c r="I155" s="592">
        <v>0</v>
      </c>
      <c r="J155" s="592">
        <v>0</v>
      </c>
      <c r="K155" s="592">
        <v>6817</v>
      </c>
      <c r="L155" s="592">
        <v>6817</v>
      </c>
      <c r="M155" s="595">
        <v>0</v>
      </c>
      <c r="N155" s="596">
        <v>0</v>
      </c>
    </row>
    <row r="156" spans="1:14" s="85" customFormat="1" ht="12.75">
      <c r="A156" s="518"/>
      <c r="B156" s="692" t="s">
        <v>23</v>
      </c>
      <c r="C156" s="427">
        <v>25000</v>
      </c>
      <c r="D156" s="428">
        <v>0</v>
      </c>
      <c r="E156" s="592">
        <v>25000</v>
      </c>
      <c r="F156" s="592">
        <v>0</v>
      </c>
      <c r="G156" s="593">
        <v>0</v>
      </c>
      <c r="H156" s="594">
        <v>0</v>
      </c>
      <c r="I156" s="592">
        <v>0</v>
      </c>
      <c r="J156" s="592">
        <v>0</v>
      </c>
      <c r="K156" s="592">
        <v>25000</v>
      </c>
      <c r="L156" s="592">
        <v>25000</v>
      </c>
      <c r="M156" s="595">
        <v>0</v>
      </c>
      <c r="N156" s="596">
        <v>0</v>
      </c>
    </row>
    <row r="157" spans="1:14" s="85" customFormat="1" ht="12.75">
      <c r="A157" s="518"/>
      <c r="B157" s="692" t="s">
        <v>24</v>
      </c>
      <c r="C157" s="427">
        <v>19000</v>
      </c>
      <c r="D157" s="428">
        <v>0</v>
      </c>
      <c r="E157" s="592">
        <v>19000</v>
      </c>
      <c r="F157" s="592">
        <v>1280</v>
      </c>
      <c r="G157" s="593">
        <v>0</v>
      </c>
      <c r="H157" s="594">
        <v>1280</v>
      </c>
      <c r="I157" s="592">
        <v>0</v>
      </c>
      <c r="J157" s="592">
        <v>0</v>
      </c>
      <c r="K157" s="592">
        <v>17720</v>
      </c>
      <c r="L157" s="592">
        <v>17720</v>
      </c>
      <c r="M157" s="595">
        <v>0</v>
      </c>
      <c r="N157" s="596">
        <v>0</v>
      </c>
    </row>
    <row r="158" spans="1:14" s="85" customFormat="1" ht="12.75">
      <c r="A158" s="518"/>
      <c r="B158" s="715" t="s">
        <v>413</v>
      </c>
      <c r="C158" s="716">
        <v>3300</v>
      </c>
      <c r="D158" s="717">
        <v>0</v>
      </c>
      <c r="E158" s="718">
        <v>3300</v>
      </c>
      <c r="F158" s="718">
        <v>120</v>
      </c>
      <c r="G158" s="719">
        <v>0</v>
      </c>
      <c r="H158" s="720">
        <v>120</v>
      </c>
      <c r="I158" s="718">
        <v>0</v>
      </c>
      <c r="J158" s="718">
        <v>0</v>
      </c>
      <c r="K158" s="718">
        <v>3180</v>
      </c>
      <c r="L158" s="718">
        <v>3180</v>
      </c>
      <c r="M158" s="721">
        <v>0</v>
      </c>
      <c r="N158" s="722">
        <v>1600</v>
      </c>
    </row>
    <row r="159" spans="1:14" s="85" customFormat="1" ht="12.75">
      <c r="A159" s="518"/>
      <c r="B159" s="715" t="s">
        <v>414</v>
      </c>
      <c r="C159" s="716">
        <v>680</v>
      </c>
      <c r="D159" s="717">
        <v>0</v>
      </c>
      <c r="E159" s="718">
        <v>680</v>
      </c>
      <c r="F159" s="718">
        <v>70</v>
      </c>
      <c r="G159" s="719">
        <v>0</v>
      </c>
      <c r="H159" s="720">
        <v>70</v>
      </c>
      <c r="I159" s="718">
        <v>0</v>
      </c>
      <c r="J159" s="718">
        <v>0</v>
      </c>
      <c r="K159" s="718">
        <v>610</v>
      </c>
      <c r="L159" s="718">
        <v>610</v>
      </c>
      <c r="M159" s="721">
        <v>0</v>
      </c>
      <c r="N159" s="722">
        <v>0</v>
      </c>
    </row>
    <row r="160" spans="1:14" s="85" customFormat="1" ht="12.75">
      <c r="A160" s="518"/>
      <c r="B160" s="715" t="s">
        <v>416</v>
      </c>
      <c r="C160" s="716">
        <v>1000</v>
      </c>
      <c r="D160" s="717">
        <v>0</v>
      </c>
      <c r="E160" s="718">
        <v>1000</v>
      </c>
      <c r="F160" s="718">
        <v>0</v>
      </c>
      <c r="G160" s="719">
        <v>0</v>
      </c>
      <c r="H160" s="720">
        <v>0</v>
      </c>
      <c r="I160" s="718">
        <v>0</v>
      </c>
      <c r="J160" s="718">
        <v>0</v>
      </c>
      <c r="K160" s="718">
        <v>1000</v>
      </c>
      <c r="L160" s="718">
        <v>1000</v>
      </c>
      <c r="M160" s="721">
        <v>0</v>
      </c>
      <c r="N160" s="722">
        <v>750</v>
      </c>
    </row>
    <row r="161" spans="1:14" s="85" customFormat="1" ht="12.75">
      <c r="A161" s="518"/>
      <c r="B161" s="715" t="s">
        <v>417</v>
      </c>
      <c r="C161" s="716">
        <v>1000</v>
      </c>
      <c r="D161" s="717">
        <v>0</v>
      </c>
      <c r="E161" s="718">
        <v>1000</v>
      </c>
      <c r="F161" s="718">
        <v>0</v>
      </c>
      <c r="G161" s="719">
        <v>0</v>
      </c>
      <c r="H161" s="720">
        <v>0</v>
      </c>
      <c r="I161" s="718">
        <v>0</v>
      </c>
      <c r="J161" s="718">
        <v>0</v>
      </c>
      <c r="K161" s="718">
        <v>1000</v>
      </c>
      <c r="L161" s="718">
        <v>1000</v>
      </c>
      <c r="M161" s="721">
        <v>0</v>
      </c>
      <c r="N161" s="722">
        <v>850</v>
      </c>
    </row>
    <row r="162" spans="1:14" s="85" customFormat="1" ht="13.5" thickBot="1">
      <c r="A162" s="518"/>
      <c r="B162" s="693" t="s">
        <v>418</v>
      </c>
      <c r="C162" s="597">
        <v>400</v>
      </c>
      <c r="D162" s="598">
        <v>0</v>
      </c>
      <c r="E162" s="599">
        <v>400</v>
      </c>
      <c r="F162" s="599">
        <v>0</v>
      </c>
      <c r="G162" s="600">
        <v>0</v>
      </c>
      <c r="H162" s="601">
        <v>0</v>
      </c>
      <c r="I162" s="599">
        <v>0</v>
      </c>
      <c r="J162" s="599">
        <v>0</v>
      </c>
      <c r="K162" s="599">
        <v>400</v>
      </c>
      <c r="L162" s="599">
        <v>400</v>
      </c>
      <c r="M162" s="602">
        <v>0</v>
      </c>
      <c r="N162" s="603">
        <v>0</v>
      </c>
    </row>
    <row r="163" spans="1:14" ht="15.75">
      <c r="A163" s="725" t="s">
        <v>326</v>
      </c>
      <c r="B163" s="193" t="s">
        <v>327</v>
      </c>
      <c r="C163" s="252">
        <v>-2.01</v>
      </c>
      <c r="D163" s="253">
        <v>-25.75</v>
      </c>
      <c r="E163" s="254">
        <v>-0.29</v>
      </c>
      <c r="F163" s="254">
        <v>2.23</v>
      </c>
      <c r="G163" s="604">
        <v>2.35</v>
      </c>
      <c r="H163" s="605">
        <v>-5.3</v>
      </c>
      <c r="I163" s="254">
        <v>2.2</v>
      </c>
      <c r="J163" s="254">
        <v>3.69</v>
      </c>
      <c r="K163" s="254">
        <v>-9.51</v>
      </c>
      <c r="L163" s="254">
        <v>-4.78</v>
      </c>
      <c r="M163" s="255">
        <v>0.01</v>
      </c>
      <c r="N163" s="606">
        <v>-90.85</v>
      </c>
    </row>
    <row r="164" spans="1:14" ht="16.5" thickBot="1">
      <c r="A164" s="526"/>
      <c r="B164" s="194"/>
      <c r="C164" s="256"/>
      <c r="D164" s="257"/>
      <c r="E164" s="258"/>
      <c r="F164" s="258"/>
      <c r="G164" s="607"/>
      <c r="H164" s="608"/>
      <c r="I164" s="258"/>
      <c r="J164" s="258"/>
      <c r="K164" s="258"/>
      <c r="L164" s="258"/>
      <c r="M164" s="259"/>
      <c r="N164" s="609"/>
    </row>
    <row r="165" spans="1:14" ht="15.75">
      <c r="A165" s="725" t="s">
        <v>326</v>
      </c>
      <c r="B165" s="193" t="s">
        <v>328</v>
      </c>
      <c r="C165" s="252">
        <v>0.05</v>
      </c>
      <c r="D165" s="253">
        <v>40.08</v>
      </c>
      <c r="E165" s="254">
        <v>-0.36</v>
      </c>
      <c r="F165" s="254">
        <v>2.23</v>
      </c>
      <c r="G165" s="604">
        <v>2.35</v>
      </c>
      <c r="H165" s="605">
        <v>-5.3</v>
      </c>
      <c r="I165" s="254">
        <v>2.2</v>
      </c>
      <c r="J165" s="254">
        <v>3.69</v>
      </c>
      <c r="K165" s="254">
        <v>-9.89</v>
      </c>
      <c r="L165" s="254">
        <v>-4.99</v>
      </c>
      <c r="M165" s="255">
        <v>0.01</v>
      </c>
      <c r="N165" s="606">
        <v>-90.85</v>
      </c>
    </row>
    <row r="166" spans="1:14" ht="16.5" thickBot="1">
      <c r="A166" s="526"/>
      <c r="B166" s="194" t="s">
        <v>93</v>
      </c>
      <c r="C166" s="256"/>
      <c r="D166" s="257"/>
      <c r="E166" s="258"/>
      <c r="F166" s="258"/>
      <c r="G166" s="607"/>
      <c r="H166" s="608"/>
      <c r="I166" s="258"/>
      <c r="J166" s="258"/>
      <c r="K166" s="258"/>
      <c r="L166" s="258"/>
      <c r="M166" s="259"/>
      <c r="N166" s="609"/>
    </row>
  </sheetData>
  <sheetProtection/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8" scale="49" r:id="rId1"/>
  <headerFooter alignWithMargins="0">
    <oddHeader>&amp;R&amp;"Arial,Kurzíva"Kapitola A.
&amp;"Arial,Tučné"Tabulka č.3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V100"/>
  <sheetViews>
    <sheetView zoomScale="80" zoomScaleNormal="80" zoomScalePageLayoutView="0" workbookViewId="0" topLeftCell="A1">
      <pane xSplit="2" ySplit="11" topLeftCell="AG28" activePane="bottomRight" state="frozen"/>
      <selection pane="topLeft" activeCell="A15" sqref="A15"/>
      <selection pane="topRight" activeCell="A15" sqref="A15"/>
      <selection pane="bottomLeft" activeCell="A15" sqref="A15"/>
      <selection pane="bottomRight" activeCell="B42" sqref="B42"/>
    </sheetView>
  </sheetViews>
  <sheetFormatPr defaultColWidth="9.140625" defaultRowHeight="12.75"/>
  <cols>
    <col min="1" max="1" width="14.421875" style="733" bestFit="1" customWidth="1"/>
    <col min="2" max="2" width="77.00390625" style="733" customWidth="1"/>
    <col min="3" max="3" width="12.8515625" style="733" bestFit="1" customWidth="1"/>
    <col min="4" max="4" width="12.28125" style="733" bestFit="1" customWidth="1"/>
    <col min="5" max="5" width="12.8515625" style="733" bestFit="1" customWidth="1"/>
    <col min="6" max="6" width="12.28125" style="733" bestFit="1" customWidth="1"/>
    <col min="7" max="7" width="9.8515625" style="733" bestFit="1" customWidth="1"/>
    <col min="8" max="8" width="12.28125" style="733" bestFit="1" customWidth="1"/>
    <col min="9" max="9" width="12.57421875" style="733" customWidth="1"/>
    <col min="10" max="10" width="12.8515625" style="733" bestFit="1" customWidth="1"/>
    <col min="11" max="11" width="11.421875" style="737" bestFit="1" customWidth="1"/>
    <col min="12" max="12" width="12.8515625" style="733" bestFit="1" customWidth="1"/>
    <col min="13" max="13" width="13.8515625" style="733" customWidth="1"/>
    <col min="14" max="14" width="9.8515625" style="737" bestFit="1" customWidth="1"/>
    <col min="15" max="15" width="11.421875" style="733" bestFit="1" customWidth="1"/>
    <col min="16" max="16" width="11.140625" style="739" bestFit="1" customWidth="1"/>
    <col min="17" max="17" width="10.00390625" style="733" bestFit="1" customWidth="1"/>
    <col min="18" max="18" width="9.57421875" style="733" bestFit="1" customWidth="1"/>
    <col min="19" max="19" width="12.28125" style="733" bestFit="1" customWidth="1"/>
    <col min="20" max="20" width="13.00390625" style="733" customWidth="1"/>
    <col min="21" max="21" width="11.421875" style="733" bestFit="1" customWidth="1"/>
    <col min="22" max="22" width="9.8515625" style="733" bestFit="1" customWidth="1"/>
    <col min="23" max="23" width="13.7109375" style="733" customWidth="1"/>
    <col min="24" max="24" width="11.8515625" style="733" customWidth="1"/>
    <col min="25" max="25" width="13.00390625" style="733" customWidth="1"/>
    <col min="26" max="26" width="13.57421875" style="733" customWidth="1"/>
    <col min="27" max="27" width="13.7109375" style="733" customWidth="1"/>
    <col min="28" max="29" width="11.8515625" style="733" customWidth="1"/>
    <col min="30" max="30" width="11.7109375" style="733" customWidth="1"/>
    <col min="31" max="31" width="15.57421875" style="733" customWidth="1"/>
    <col min="32" max="32" width="11.7109375" style="733" customWidth="1"/>
    <col min="33" max="33" width="9.8515625" style="733" customWidth="1"/>
    <col min="34" max="34" width="11.7109375" style="733" customWidth="1"/>
    <col min="35" max="35" width="13.28125" style="733" customWidth="1"/>
    <col min="36" max="37" width="12.57421875" style="733" customWidth="1"/>
    <col min="38" max="38" width="15.57421875" style="733" customWidth="1"/>
    <col min="39" max="39" width="11.7109375" style="733" customWidth="1"/>
    <col min="40" max="40" width="9.8515625" style="733" customWidth="1"/>
    <col min="41" max="41" width="11.7109375" style="733" customWidth="1"/>
    <col min="42" max="42" width="16.28125" style="733" customWidth="1"/>
    <col min="43" max="43" width="11.7109375" style="733" customWidth="1"/>
    <col min="44" max="44" width="9.28125" style="733" customWidth="1"/>
    <col min="45" max="45" width="14.140625" style="733" bestFit="1" customWidth="1"/>
    <col min="46" max="46" width="14.421875" style="733" bestFit="1" customWidth="1"/>
    <col min="47" max="47" width="14.7109375" style="733" bestFit="1" customWidth="1"/>
    <col min="48" max="48" width="13.140625" style="0" bestFit="1" customWidth="1"/>
    <col min="49" max="16384" width="9.140625" style="733" customWidth="1"/>
  </cols>
  <sheetData>
    <row r="1" spans="2:47" s="726" customFormat="1" ht="18.75">
      <c r="B1" s="108" t="s">
        <v>269</v>
      </c>
      <c r="C1" s="727"/>
      <c r="J1" s="727"/>
      <c r="K1" s="728"/>
      <c r="M1" s="727"/>
      <c r="N1" s="728"/>
      <c r="P1" s="729"/>
      <c r="R1" s="727"/>
      <c r="AD1" s="727"/>
      <c r="AU1" s="730"/>
    </row>
    <row r="2" spans="2:47" s="726" customFormat="1" ht="18.75">
      <c r="B2" s="731" t="s">
        <v>95</v>
      </c>
      <c r="C2" s="727"/>
      <c r="F2" s="732"/>
      <c r="J2" s="727"/>
      <c r="K2" s="728"/>
      <c r="M2" s="727"/>
      <c r="N2" s="728"/>
      <c r="P2" s="729"/>
      <c r="R2" s="727"/>
      <c r="AD2" s="727"/>
      <c r="AS2" s="730"/>
      <c r="AU2" s="730"/>
    </row>
    <row r="3" spans="2:48" ht="18.75">
      <c r="B3" s="731"/>
      <c r="C3" s="727"/>
      <c r="F3" s="734"/>
      <c r="I3" s="734"/>
      <c r="J3" s="736"/>
      <c r="K3" s="736"/>
      <c r="L3" s="736"/>
      <c r="M3" s="727"/>
      <c r="N3" s="728"/>
      <c r="P3" s="738"/>
      <c r="R3" s="727"/>
      <c r="S3" s="734"/>
      <c r="T3" s="734"/>
      <c r="Z3" s="734"/>
      <c r="AD3" s="727"/>
      <c r="AE3" s="734"/>
      <c r="AH3" s="734"/>
      <c r="AL3" s="734"/>
      <c r="AO3" s="734"/>
      <c r="AS3" s="740"/>
      <c r="AT3" s="740"/>
      <c r="AU3" s="735"/>
      <c r="AV3" s="726"/>
    </row>
    <row r="4" spans="4:48" ht="15.75" thickBot="1">
      <c r="D4" s="734"/>
      <c r="P4" s="738"/>
      <c r="AE4" s="734"/>
      <c r="AL4" s="734"/>
      <c r="AS4" s="741"/>
      <c r="AT4" s="741"/>
      <c r="AU4" s="742"/>
      <c r="AV4" s="733" t="s">
        <v>67</v>
      </c>
    </row>
    <row r="5" spans="1:48" ht="14.25">
      <c r="A5" s="260"/>
      <c r="B5" s="512"/>
      <c r="C5" s="195"/>
      <c r="D5" s="196"/>
      <c r="E5" s="197"/>
      <c r="F5" s="195"/>
      <c r="G5" s="196"/>
      <c r="H5" s="196"/>
      <c r="I5" s="197"/>
      <c r="J5" s="263"/>
      <c r="K5" s="196"/>
      <c r="L5" s="196"/>
      <c r="M5" s="195"/>
      <c r="N5" s="196"/>
      <c r="O5" s="197"/>
      <c r="P5" s="261"/>
      <c r="Q5" s="262"/>
      <c r="R5" s="197"/>
      <c r="S5" s="195"/>
      <c r="T5" s="263"/>
      <c r="U5" s="196"/>
      <c r="V5" s="197"/>
      <c r="W5" s="196"/>
      <c r="X5" s="196"/>
      <c r="Y5" s="196"/>
      <c r="Z5" s="197"/>
      <c r="AA5" s="263"/>
      <c r="AB5" s="196"/>
      <c r="AC5" s="196"/>
      <c r="AD5" s="197"/>
      <c r="AE5" s="195"/>
      <c r="AF5" s="196"/>
      <c r="AG5" s="196"/>
      <c r="AH5" s="197"/>
      <c r="AI5" s="796" t="s">
        <v>336</v>
      </c>
      <c r="AJ5" s="196"/>
      <c r="AK5" s="196"/>
      <c r="AL5" s="195"/>
      <c r="AM5" s="196"/>
      <c r="AN5" s="196"/>
      <c r="AO5" s="197"/>
      <c r="AP5" s="195"/>
      <c r="AQ5" s="196"/>
      <c r="AR5" s="196"/>
      <c r="AS5" s="195"/>
      <c r="AT5" s="196"/>
      <c r="AU5" s="196"/>
      <c r="AV5" s="197"/>
    </row>
    <row r="6" spans="1:48" ht="19.5" customHeight="1" thickBot="1">
      <c r="A6" s="264"/>
      <c r="B6" s="513"/>
      <c r="C6" s="367" t="s">
        <v>165</v>
      </c>
      <c r="D6" s="199"/>
      <c r="E6" s="201"/>
      <c r="F6" s="367" t="s">
        <v>166</v>
      </c>
      <c r="G6" s="199"/>
      <c r="H6" s="200"/>
      <c r="I6" s="267"/>
      <c r="J6" s="200" t="s">
        <v>167</v>
      </c>
      <c r="K6" s="199"/>
      <c r="L6" s="200"/>
      <c r="M6" s="367" t="s">
        <v>345</v>
      </c>
      <c r="N6" s="199"/>
      <c r="O6" s="201"/>
      <c r="P6" s="369" t="s">
        <v>168</v>
      </c>
      <c r="Q6" s="265"/>
      <c r="R6" s="201"/>
      <c r="S6" s="794" t="s">
        <v>169</v>
      </c>
      <c r="T6" s="266"/>
      <c r="U6" s="199"/>
      <c r="V6" s="201"/>
      <c r="W6" s="200" t="s">
        <v>333</v>
      </c>
      <c r="X6" s="199"/>
      <c r="Y6" s="200"/>
      <c r="Z6" s="267"/>
      <c r="AA6" s="200" t="s">
        <v>170</v>
      </c>
      <c r="AB6" s="199"/>
      <c r="AC6" s="200"/>
      <c r="AD6" s="201"/>
      <c r="AE6" s="200" t="s">
        <v>179</v>
      </c>
      <c r="AF6" s="199"/>
      <c r="AG6" s="200"/>
      <c r="AH6" s="201"/>
      <c r="AI6" s="795" t="s">
        <v>337</v>
      </c>
      <c r="AJ6" s="199"/>
      <c r="AK6" s="200"/>
      <c r="AL6" s="367" t="s">
        <v>338</v>
      </c>
      <c r="AM6" s="199"/>
      <c r="AN6" s="200"/>
      <c r="AO6" s="201"/>
      <c r="AP6" s="200" t="s">
        <v>341</v>
      </c>
      <c r="AQ6" s="199"/>
      <c r="AR6" s="200"/>
      <c r="AS6" s="198"/>
      <c r="AT6" s="199" t="s">
        <v>25</v>
      </c>
      <c r="AU6" s="200"/>
      <c r="AV6" s="201"/>
    </row>
    <row r="7" spans="1:48" s="743" customFormat="1" ht="19.5" customHeight="1" thickBot="1">
      <c r="A7" s="268"/>
      <c r="B7" s="514"/>
      <c r="C7" s="202" t="s">
        <v>44</v>
      </c>
      <c r="D7" s="203"/>
      <c r="E7" s="368"/>
      <c r="F7" s="202" t="s">
        <v>44</v>
      </c>
      <c r="G7" s="203"/>
      <c r="H7" s="368"/>
      <c r="I7" s="202" t="s">
        <v>44</v>
      </c>
      <c r="J7" s="269" t="s">
        <v>44</v>
      </c>
      <c r="K7" s="200" t="s">
        <v>344</v>
      </c>
      <c r="L7" s="203"/>
      <c r="M7" s="202" t="s">
        <v>44</v>
      </c>
      <c r="N7" s="200" t="s">
        <v>346</v>
      </c>
      <c r="O7" s="368"/>
      <c r="P7" s="202" t="s">
        <v>44</v>
      </c>
      <c r="Q7" s="265"/>
      <c r="R7" s="368"/>
      <c r="S7" s="202" t="s">
        <v>44</v>
      </c>
      <c r="T7" s="203"/>
      <c r="U7" s="203"/>
      <c r="V7" s="202" t="s">
        <v>171</v>
      </c>
      <c r="W7" s="269" t="s">
        <v>44</v>
      </c>
      <c r="X7" s="370" t="s">
        <v>334</v>
      </c>
      <c r="Y7" s="203"/>
      <c r="Z7" s="202" t="s">
        <v>44</v>
      </c>
      <c r="AA7" s="269" t="s">
        <v>44</v>
      </c>
      <c r="AB7" s="203"/>
      <c r="AC7" s="203"/>
      <c r="AD7" s="202" t="s">
        <v>44</v>
      </c>
      <c r="AE7" s="202" t="s">
        <v>44</v>
      </c>
      <c r="AF7" s="200" t="s">
        <v>335</v>
      </c>
      <c r="AG7" s="203"/>
      <c r="AH7" s="202" t="s">
        <v>44</v>
      </c>
      <c r="AI7" s="202" t="s">
        <v>44</v>
      </c>
      <c r="AJ7" s="795" t="s">
        <v>180</v>
      </c>
      <c r="AK7" s="203"/>
      <c r="AL7" s="202" t="s">
        <v>44</v>
      </c>
      <c r="AM7" s="200" t="s">
        <v>339</v>
      </c>
      <c r="AN7" s="203"/>
      <c r="AO7" s="202" t="s">
        <v>44</v>
      </c>
      <c r="AP7" s="202" t="s">
        <v>44</v>
      </c>
      <c r="AQ7" s="200" t="s">
        <v>340</v>
      </c>
      <c r="AR7" s="203"/>
      <c r="AS7" s="202" t="s">
        <v>44</v>
      </c>
      <c r="AT7" s="203"/>
      <c r="AU7" s="203"/>
      <c r="AV7" s="202" t="s">
        <v>44</v>
      </c>
    </row>
    <row r="8" spans="1:48" ht="19.5" customHeight="1">
      <c r="A8" s="264" t="s">
        <v>172</v>
      </c>
      <c r="B8" s="515" t="s">
        <v>68</v>
      </c>
      <c r="C8" s="204" t="s">
        <v>69</v>
      </c>
      <c r="D8" s="205" t="s">
        <v>27</v>
      </c>
      <c r="E8" s="207" t="s">
        <v>27</v>
      </c>
      <c r="F8" s="204" t="s">
        <v>69</v>
      </c>
      <c r="G8" s="205" t="s">
        <v>27</v>
      </c>
      <c r="H8" s="207" t="s">
        <v>27</v>
      </c>
      <c r="I8" s="208" t="s">
        <v>72</v>
      </c>
      <c r="J8" s="271" t="s">
        <v>69</v>
      </c>
      <c r="K8" s="205" t="s">
        <v>27</v>
      </c>
      <c r="L8" s="206" t="s">
        <v>27</v>
      </c>
      <c r="M8" s="204" t="s">
        <v>69</v>
      </c>
      <c r="N8" s="205" t="s">
        <v>27</v>
      </c>
      <c r="O8" s="207" t="s">
        <v>27</v>
      </c>
      <c r="P8" s="204" t="s">
        <v>69</v>
      </c>
      <c r="Q8" s="205" t="s">
        <v>27</v>
      </c>
      <c r="R8" s="207" t="s">
        <v>27</v>
      </c>
      <c r="S8" s="204" t="s">
        <v>69</v>
      </c>
      <c r="T8" s="205" t="s">
        <v>27</v>
      </c>
      <c r="U8" s="206" t="s">
        <v>27</v>
      </c>
      <c r="V8" s="208" t="s">
        <v>173</v>
      </c>
      <c r="W8" s="793" t="s">
        <v>69</v>
      </c>
      <c r="X8" s="270" t="s">
        <v>27</v>
      </c>
      <c r="Y8" s="206" t="s">
        <v>27</v>
      </c>
      <c r="Z8" s="208" t="s">
        <v>72</v>
      </c>
      <c r="AA8" s="271" t="s">
        <v>69</v>
      </c>
      <c r="AB8" s="205" t="s">
        <v>27</v>
      </c>
      <c r="AC8" s="206" t="s">
        <v>27</v>
      </c>
      <c r="AD8" s="208" t="s">
        <v>72</v>
      </c>
      <c r="AE8" s="204" t="s">
        <v>69</v>
      </c>
      <c r="AF8" s="205" t="s">
        <v>27</v>
      </c>
      <c r="AG8" s="206" t="s">
        <v>27</v>
      </c>
      <c r="AH8" s="208" t="s">
        <v>72</v>
      </c>
      <c r="AI8" s="204" t="s">
        <v>69</v>
      </c>
      <c r="AJ8" s="205" t="s">
        <v>27</v>
      </c>
      <c r="AK8" s="206" t="s">
        <v>27</v>
      </c>
      <c r="AL8" s="208" t="s">
        <v>69</v>
      </c>
      <c r="AM8" s="270" t="s">
        <v>27</v>
      </c>
      <c r="AN8" s="206" t="s">
        <v>27</v>
      </c>
      <c r="AO8" s="208" t="s">
        <v>72</v>
      </c>
      <c r="AP8" s="204" t="s">
        <v>69</v>
      </c>
      <c r="AQ8" s="205" t="s">
        <v>27</v>
      </c>
      <c r="AR8" s="206" t="s">
        <v>27</v>
      </c>
      <c r="AS8" s="204" t="s">
        <v>69</v>
      </c>
      <c r="AT8" s="205" t="s">
        <v>27</v>
      </c>
      <c r="AU8" s="206" t="s">
        <v>27</v>
      </c>
      <c r="AV8" s="208" t="s">
        <v>72</v>
      </c>
    </row>
    <row r="9" spans="1:48" ht="19.5" customHeight="1">
      <c r="A9" s="264"/>
      <c r="B9" s="513"/>
      <c r="C9" s="272"/>
      <c r="D9" s="209" t="s">
        <v>73</v>
      </c>
      <c r="E9" s="211" t="s">
        <v>74</v>
      </c>
      <c r="F9" s="272"/>
      <c r="G9" s="209" t="s">
        <v>73</v>
      </c>
      <c r="H9" s="211" t="s">
        <v>74</v>
      </c>
      <c r="I9" s="208"/>
      <c r="J9" s="275"/>
      <c r="K9" s="209" t="s">
        <v>73</v>
      </c>
      <c r="L9" s="210" t="s">
        <v>74</v>
      </c>
      <c r="M9" s="272"/>
      <c r="N9" s="209" t="s">
        <v>73</v>
      </c>
      <c r="O9" s="211" t="s">
        <v>74</v>
      </c>
      <c r="P9" s="273"/>
      <c r="Q9" s="209" t="s">
        <v>73</v>
      </c>
      <c r="R9" s="211" t="s">
        <v>74</v>
      </c>
      <c r="S9" s="272"/>
      <c r="T9" s="209" t="s">
        <v>73</v>
      </c>
      <c r="U9" s="210" t="s">
        <v>74</v>
      </c>
      <c r="V9" s="272"/>
      <c r="W9" s="275"/>
      <c r="X9" s="274" t="s">
        <v>73</v>
      </c>
      <c r="Y9" s="210" t="s">
        <v>74</v>
      </c>
      <c r="Z9" s="208"/>
      <c r="AA9" s="275"/>
      <c r="AB9" s="209" t="s">
        <v>73</v>
      </c>
      <c r="AC9" s="210" t="s">
        <v>74</v>
      </c>
      <c r="AD9" s="208"/>
      <c r="AE9" s="272"/>
      <c r="AF9" s="209" t="s">
        <v>73</v>
      </c>
      <c r="AG9" s="210" t="s">
        <v>74</v>
      </c>
      <c r="AH9" s="208"/>
      <c r="AI9" s="272"/>
      <c r="AJ9" s="209" t="s">
        <v>73</v>
      </c>
      <c r="AK9" s="210" t="s">
        <v>74</v>
      </c>
      <c r="AL9" s="272"/>
      <c r="AM9" s="274" t="s">
        <v>73</v>
      </c>
      <c r="AN9" s="210" t="s">
        <v>74</v>
      </c>
      <c r="AO9" s="208"/>
      <c r="AP9" s="272"/>
      <c r="AQ9" s="209" t="s">
        <v>73</v>
      </c>
      <c r="AR9" s="210" t="s">
        <v>74</v>
      </c>
      <c r="AS9" s="198"/>
      <c r="AT9" s="209" t="s">
        <v>73</v>
      </c>
      <c r="AU9" s="210" t="s">
        <v>74</v>
      </c>
      <c r="AV9" s="208"/>
    </row>
    <row r="10" spans="1:48" ht="19.5" customHeight="1" thickBot="1">
      <c r="A10" s="276"/>
      <c r="B10" s="516"/>
      <c r="C10" s="277"/>
      <c r="D10" s="213" t="s">
        <v>78</v>
      </c>
      <c r="E10" s="278" t="s">
        <v>78</v>
      </c>
      <c r="F10" s="277"/>
      <c r="G10" s="213" t="s">
        <v>78</v>
      </c>
      <c r="H10" s="278" t="s">
        <v>78</v>
      </c>
      <c r="I10" s="215"/>
      <c r="J10" s="537"/>
      <c r="K10" s="213" t="s">
        <v>78</v>
      </c>
      <c r="L10" s="214" t="s">
        <v>78</v>
      </c>
      <c r="M10" s="215"/>
      <c r="N10" s="213" t="s">
        <v>78</v>
      </c>
      <c r="O10" s="278" t="s">
        <v>78</v>
      </c>
      <c r="P10" s="277"/>
      <c r="Q10" s="213" t="s">
        <v>78</v>
      </c>
      <c r="R10" s="278" t="s">
        <v>78</v>
      </c>
      <c r="S10" s="277"/>
      <c r="T10" s="213" t="s">
        <v>78</v>
      </c>
      <c r="U10" s="214" t="s">
        <v>78</v>
      </c>
      <c r="V10" s="277"/>
      <c r="W10" s="280"/>
      <c r="X10" s="279" t="s">
        <v>78</v>
      </c>
      <c r="Y10" s="214" t="s">
        <v>78</v>
      </c>
      <c r="Z10" s="215"/>
      <c r="AA10" s="280"/>
      <c r="AB10" s="213" t="s">
        <v>78</v>
      </c>
      <c r="AC10" s="214" t="s">
        <v>78</v>
      </c>
      <c r="AD10" s="215"/>
      <c r="AE10" s="277"/>
      <c r="AF10" s="213" t="s">
        <v>78</v>
      </c>
      <c r="AG10" s="214" t="s">
        <v>78</v>
      </c>
      <c r="AH10" s="215"/>
      <c r="AI10" s="277"/>
      <c r="AJ10" s="213" t="s">
        <v>78</v>
      </c>
      <c r="AK10" s="214" t="s">
        <v>78</v>
      </c>
      <c r="AL10" s="277"/>
      <c r="AM10" s="279" t="s">
        <v>78</v>
      </c>
      <c r="AN10" s="214" t="s">
        <v>78</v>
      </c>
      <c r="AO10" s="215"/>
      <c r="AP10" s="277"/>
      <c r="AQ10" s="213" t="s">
        <v>78</v>
      </c>
      <c r="AR10" s="214" t="s">
        <v>78</v>
      </c>
      <c r="AS10" s="212"/>
      <c r="AT10" s="213" t="s">
        <v>78</v>
      </c>
      <c r="AU10" s="214" t="s">
        <v>78</v>
      </c>
      <c r="AV10" s="215"/>
    </row>
    <row r="11" spans="1:48" s="743" customFormat="1" ht="19.5" customHeight="1" thickBot="1">
      <c r="A11" s="281" t="s">
        <v>174</v>
      </c>
      <c r="B11" s="177" t="s">
        <v>9</v>
      </c>
      <c r="C11" s="216">
        <v>25769338</v>
      </c>
      <c r="D11" s="229">
        <v>5147066</v>
      </c>
      <c r="E11" s="218">
        <v>20622272</v>
      </c>
      <c r="F11" s="216">
        <v>9765753</v>
      </c>
      <c r="G11" s="228">
        <v>598000</v>
      </c>
      <c r="H11" s="283">
        <v>9167753</v>
      </c>
      <c r="I11" s="285">
        <v>0</v>
      </c>
      <c r="J11" s="216">
        <v>76022034</v>
      </c>
      <c r="K11" s="217">
        <v>200</v>
      </c>
      <c r="L11" s="218">
        <v>76021834</v>
      </c>
      <c r="M11" s="216">
        <v>2371286</v>
      </c>
      <c r="N11" s="217">
        <v>432300</v>
      </c>
      <c r="O11" s="218">
        <v>1938986</v>
      </c>
      <c r="P11" s="216">
        <v>237706</v>
      </c>
      <c r="Q11" s="229">
        <v>28520</v>
      </c>
      <c r="R11" s="218">
        <v>209186</v>
      </c>
      <c r="S11" s="216">
        <v>3227197</v>
      </c>
      <c r="T11" s="217">
        <v>1707178</v>
      </c>
      <c r="U11" s="283">
        <v>1520019</v>
      </c>
      <c r="V11" s="285">
        <v>470</v>
      </c>
      <c r="W11" s="285">
        <v>2691491</v>
      </c>
      <c r="X11" s="282">
        <v>0</v>
      </c>
      <c r="Y11" s="218">
        <f>2691491</f>
        <v>2691491</v>
      </c>
      <c r="Z11" s="285">
        <v>6555535</v>
      </c>
      <c r="AA11" s="745">
        <v>791267</v>
      </c>
      <c r="AB11" s="229">
        <v>176128</v>
      </c>
      <c r="AC11" s="283">
        <v>615139</v>
      </c>
      <c r="AD11" s="285">
        <v>10567</v>
      </c>
      <c r="AE11" s="216">
        <v>704186</v>
      </c>
      <c r="AF11" s="229">
        <v>89199</v>
      </c>
      <c r="AG11" s="283">
        <v>614987</v>
      </c>
      <c r="AH11" s="285">
        <v>200</v>
      </c>
      <c r="AI11" s="216">
        <v>66904</v>
      </c>
      <c r="AJ11" s="228">
        <v>0</v>
      </c>
      <c r="AK11" s="283">
        <v>66904</v>
      </c>
      <c r="AL11" s="284">
        <v>0</v>
      </c>
      <c r="AM11" s="282">
        <v>0</v>
      </c>
      <c r="AN11" s="283">
        <v>0</v>
      </c>
      <c r="AO11" s="285">
        <v>0</v>
      </c>
      <c r="AP11" s="284">
        <v>5245</v>
      </c>
      <c r="AQ11" s="229">
        <v>0</v>
      </c>
      <c r="AR11" s="218">
        <v>5245</v>
      </c>
      <c r="AS11" s="216">
        <v>121652407</v>
      </c>
      <c r="AT11" s="217">
        <v>8178591</v>
      </c>
      <c r="AU11" s="365">
        <v>113473816</v>
      </c>
      <c r="AV11" s="285">
        <v>6566772</v>
      </c>
    </row>
    <row r="12" spans="1:48" s="848" customFormat="1" ht="15" thickBot="1">
      <c r="A12" s="838"/>
      <c r="B12" s="839" t="s">
        <v>153</v>
      </c>
      <c r="C12" s="840">
        <v>21.18</v>
      </c>
      <c r="D12" s="841">
        <v>62.93</v>
      </c>
      <c r="E12" s="844">
        <v>18.17</v>
      </c>
      <c r="F12" s="843">
        <v>8.03</v>
      </c>
      <c r="G12" s="841">
        <v>7.31</v>
      </c>
      <c r="H12" s="844">
        <v>8.08</v>
      </c>
      <c r="I12" s="843"/>
      <c r="J12" s="840">
        <v>62.49</v>
      </c>
      <c r="K12" s="841">
        <v>0</v>
      </c>
      <c r="L12" s="844">
        <v>67</v>
      </c>
      <c r="M12" s="840">
        <v>1.95</v>
      </c>
      <c r="N12" s="841">
        <v>5.29</v>
      </c>
      <c r="O12" s="844">
        <v>1.71</v>
      </c>
      <c r="P12" s="840">
        <v>0.2</v>
      </c>
      <c r="Q12" s="841">
        <v>0.35</v>
      </c>
      <c r="R12" s="844">
        <v>0.18</v>
      </c>
      <c r="S12" s="843">
        <v>2.65</v>
      </c>
      <c r="T12" s="841">
        <v>20.87</v>
      </c>
      <c r="U12" s="844">
        <v>1.34</v>
      </c>
      <c r="V12" s="843">
        <v>0.01</v>
      </c>
      <c r="W12" s="843">
        <v>2.21</v>
      </c>
      <c r="X12" s="845">
        <v>0</v>
      </c>
      <c r="Y12" s="844">
        <v>2.37</v>
      </c>
      <c r="Z12" s="843">
        <v>99.83</v>
      </c>
      <c r="AA12" s="846">
        <v>0.65</v>
      </c>
      <c r="AB12" s="841">
        <v>2.15</v>
      </c>
      <c r="AC12" s="844">
        <v>0.54</v>
      </c>
      <c r="AD12" s="843">
        <v>0.16</v>
      </c>
      <c r="AE12" s="840">
        <v>0.58</v>
      </c>
      <c r="AF12" s="841">
        <v>1.09</v>
      </c>
      <c r="AG12" s="847">
        <v>0.54</v>
      </c>
      <c r="AH12" s="843">
        <v>0</v>
      </c>
      <c r="AI12" s="843">
        <v>0.05</v>
      </c>
      <c r="AJ12" s="841">
        <v>0</v>
      </c>
      <c r="AK12" s="847">
        <v>0.06</v>
      </c>
      <c r="AL12" s="843">
        <v>0</v>
      </c>
      <c r="AM12" s="845">
        <v>0</v>
      </c>
      <c r="AN12" s="847">
        <v>0</v>
      </c>
      <c r="AO12" s="843">
        <v>0</v>
      </c>
      <c r="AP12" s="843">
        <v>0</v>
      </c>
      <c r="AQ12" s="841">
        <v>0</v>
      </c>
      <c r="AR12" s="844">
        <v>0</v>
      </c>
      <c r="AS12" s="840">
        <v>100</v>
      </c>
      <c r="AT12" s="841">
        <v>100</v>
      </c>
      <c r="AU12" s="847">
        <v>100</v>
      </c>
      <c r="AV12" s="843">
        <v>100</v>
      </c>
    </row>
    <row r="13" spans="1:48" s="816" customFormat="1" ht="15" thickBot="1">
      <c r="A13" s="803"/>
      <c r="B13" s="804" t="s">
        <v>342</v>
      </c>
      <c r="C13" s="805">
        <v>20879888</v>
      </c>
      <c r="D13" s="806">
        <v>508319</v>
      </c>
      <c r="E13" s="807">
        <v>20371569</v>
      </c>
      <c r="F13" s="805">
        <v>9765753</v>
      </c>
      <c r="G13" s="805">
        <v>598000</v>
      </c>
      <c r="H13" s="808">
        <v>9167753</v>
      </c>
      <c r="I13" s="812"/>
      <c r="J13" s="809">
        <v>76022034</v>
      </c>
      <c r="K13" s="810">
        <v>200</v>
      </c>
      <c r="L13" s="811">
        <v>76021834</v>
      </c>
      <c r="M13" s="805">
        <v>1919895</v>
      </c>
      <c r="N13" s="806">
        <v>19000</v>
      </c>
      <c r="O13" s="807">
        <v>1900895</v>
      </c>
      <c r="P13" s="805">
        <v>237706</v>
      </c>
      <c r="Q13" s="806">
        <v>28520</v>
      </c>
      <c r="R13" s="807">
        <v>209186</v>
      </c>
      <c r="S13" s="805">
        <v>1520019</v>
      </c>
      <c r="T13" s="806">
        <v>0</v>
      </c>
      <c r="U13" s="808">
        <v>1520019</v>
      </c>
      <c r="V13" s="812">
        <v>470</v>
      </c>
      <c r="W13" s="812">
        <v>2691491</v>
      </c>
      <c r="X13" s="813">
        <v>0</v>
      </c>
      <c r="Y13" s="807">
        <v>2691491</v>
      </c>
      <c r="Z13" s="812">
        <v>6555535</v>
      </c>
      <c r="AA13" s="814">
        <v>596589</v>
      </c>
      <c r="AB13" s="806">
        <v>0</v>
      </c>
      <c r="AC13" s="808">
        <v>596589</v>
      </c>
      <c r="AD13" s="812">
        <v>10567</v>
      </c>
      <c r="AE13" s="805">
        <v>608687</v>
      </c>
      <c r="AF13" s="806">
        <v>0</v>
      </c>
      <c r="AG13" s="808">
        <v>608687</v>
      </c>
      <c r="AH13" s="812">
        <v>200</v>
      </c>
      <c r="AI13" s="805">
        <v>66904</v>
      </c>
      <c r="AJ13" s="805">
        <v>0</v>
      </c>
      <c r="AK13" s="808">
        <v>66904</v>
      </c>
      <c r="AL13" s="812">
        <v>0</v>
      </c>
      <c r="AM13" s="813">
        <v>0</v>
      </c>
      <c r="AN13" s="808">
        <v>0</v>
      </c>
      <c r="AO13" s="815">
        <v>0</v>
      </c>
      <c r="AP13" s="812">
        <v>5245</v>
      </c>
      <c r="AQ13" s="806">
        <v>0</v>
      </c>
      <c r="AR13" s="807">
        <v>5245</v>
      </c>
      <c r="AS13" s="805">
        <v>114314211</v>
      </c>
      <c r="AT13" s="806">
        <v>1154039</v>
      </c>
      <c r="AU13" s="808">
        <v>113160172</v>
      </c>
      <c r="AV13" s="812">
        <v>6566772</v>
      </c>
    </row>
    <row r="14" spans="1:48" s="826" customFormat="1" ht="14.25">
      <c r="A14" s="817"/>
      <c r="B14" s="818" t="s">
        <v>347</v>
      </c>
      <c r="C14" s="819">
        <v>4889450</v>
      </c>
      <c r="D14" s="820">
        <v>4638747</v>
      </c>
      <c r="E14" s="821">
        <v>250703</v>
      </c>
      <c r="F14" s="819">
        <v>0</v>
      </c>
      <c r="G14" s="819">
        <v>0</v>
      </c>
      <c r="H14" s="822">
        <v>0</v>
      </c>
      <c r="I14" s="823"/>
      <c r="J14" s="819">
        <v>0</v>
      </c>
      <c r="K14" s="820">
        <v>0</v>
      </c>
      <c r="L14" s="821">
        <v>0</v>
      </c>
      <c r="M14" s="819">
        <v>451391</v>
      </c>
      <c r="N14" s="820">
        <v>413300</v>
      </c>
      <c r="O14" s="821">
        <v>38091</v>
      </c>
      <c r="P14" s="819">
        <v>0</v>
      </c>
      <c r="Q14" s="820">
        <v>0</v>
      </c>
      <c r="R14" s="821">
        <v>0</v>
      </c>
      <c r="S14" s="819">
        <v>1707178</v>
      </c>
      <c r="T14" s="820">
        <v>1707178</v>
      </c>
      <c r="U14" s="822">
        <v>0</v>
      </c>
      <c r="V14" s="823">
        <v>0</v>
      </c>
      <c r="W14" s="823">
        <v>0</v>
      </c>
      <c r="X14" s="824">
        <v>0</v>
      </c>
      <c r="Y14" s="821">
        <v>0</v>
      </c>
      <c r="Z14" s="823">
        <v>0</v>
      </c>
      <c r="AA14" s="825">
        <v>194678</v>
      </c>
      <c r="AB14" s="820">
        <v>176128</v>
      </c>
      <c r="AC14" s="822">
        <v>18550</v>
      </c>
      <c r="AD14" s="823">
        <v>0</v>
      </c>
      <c r="AE14" s="819">
        <v>95499</v>
      </c>
      <c r="AF14" s="820">
        <v>89199</v>
      </c>
      <c r="AG14" s="822">
        <v>6300</v>
      </c>
      <c r="AH14" s="823">
        <v>0</v>
      </c>
      <c r="AI14" s="819">
        <v>0</v>
      </c>
      <c r="AJ14" s="819">
        <v>0</v>
      </c>
      <c r="AK14" s="822">
        <v>0</v>
      </c>
      <c r="AL14" s="823">
        <v>0</v>
      </c>
      <c r="AM14" s="824">
        <v>0</v>
      </c>
      <c r="AN14" s="822">
        <v>0</v>
      </c>
      <c r="AO14" s="823">
        <v>0</v>
      </c>
      <c r="AP14" s="823">
        <v>0</v>
      </c>
      <c r="AQ14" s="820">
        <v>0</v>
      </c>
      <c r="AR14" s="821">
        <v>0</v>
      </c>
      <c r="AS14" s="819">
        <v>7338196</v>
      </c>
      <c r="AT14" s="820">
        <v>7024552</v>
      </c>
      <c r="AU14" s="822">
        <v>313644</v>
      </c>
      <c r="AV14" s="823">
        <v>0</v>
      </c>
    </row>
    <row r="15" spans="1:48" s="743" customFormat="1" ht="15.75">
      <c r="A15" s="371" t="s">
        <v>175</v>
      </c>
      <c r="B15" s="179" t="s">
        <v>270</v>
      </c>
      <c r="C15" s="223">
        <v>-2216176</v>
      </c>
      <c r="D15" s="294">
        <v>-1881026</v>
      </c>
      <c r="E15" s="225">
        <v>-335150</v>
      </c>
      <c r="F15" s="223">
        <v>-1710047</v>
      </c>
      <c r="G15" s="298">
        <v>5308</v>
      </c>
      <c r="H15" s="296">
        <v>-1715355</v>
      </c>
      <c r="I15" s="300"/>
      <c r="J15" s="223">
        <v>-387731</v>
      </c>
      <c r="K15" s="224">
        <v>-200</v>
      </c>
      <c r="L15" s="225">
        <v>-387531</v>
      </c>
      <c r="M15" s="223">
        <v>-20000</v>
      </c>
      <c r="N15" s="224">
        <v>-20000</v>
      </c>
      <c r="O15" s="225">
        <v>0</v>
      </c>
      <c r="P15" s="223">
        <v>-2000</v>
      </c>
      <c r="Q15" s="294">
        <v>-2000</v>
      </c>
      <c r="R15" s="225">
        <v>0</v>
      </c>
      <c r="S15" s="223">
        <v>-1068351</v>
      </c>
      <c r="T15" s="224">
        <v>-882078</v>
      </c>
      <c r="U15" s="296">
        <v>-186273</v>
      </c>
      <c r="V15" s="300">
        <v>0</v>
      </c>
      <c r="W15" s="300">
        <v>-2252705</v>
      </c>
      <c r="X15" s="295">
        <v>0</v>
      </c>
      <c r="Y15" s="225">
        <v>-2252705</v>
      </c>
      <c r="Z15" s="300">
        <v>-6555535</v>
      </c>
      <c r="AA15" s="746">
        <v>112</v>
      </c>
      <c r="AB15" s="294">
        <v>0</v>
      </c>
      <c r="AC15" s="296">
        <v>112</v>
      </c>
      <c r="AD15" s="300">
        <v>0</v>
      </c>
      <c r="AE15" s="223">
        <v>154419</v>
      </c>
      <c r="AF15" s="294">
        <v>150000</v>
      </c>
      <c r="AG15" s="296">
        <v>4419</v>
      </c>
      <c r="AH15" s="300">
        <v>0</v>
      </c>
      <c r="AI15" s="223">
        <v>0</v>
      </c>
      <c r="AJ15" s="298">
        <v>0</v>
      </c>
      <c r="AK15" s="296">
        <v>0</v>
      </c>
      <c r="AL15" s="297">
        <v>0</v>
      </c>
      <c r="AM15" s="295">
        <v>0</v>
      </c>
      <c r="AN15" s="296">
        <v>0</v>
      </c>
      <c r="AO15" s="300">
        <v>0</v>
      </c>
      <c r="AP15" s="297">
        <v>0</v>
      </c>
      <c r="AQ15" s="294">
        <v>0</v>
      </c>
      <c r="AR15" s="225">
        <v>0</v>
      </c>
      <c r="AS15" s="223">
        <v>-7502479</v>
      </c>
      <c r="AT15" s="224">
        <v>-2629996</v>
      </c>
      <c r="AU15" s="299">
        <v>-4872483</v>
      </c>
      <c r="AV15" s="300">
        <v>-6555535</v>
      </c>
    </row>
    <row r="16" spans="1:48" s="802" customFormat="1" ht="12.75">
      <c r="A16" s="302"/>
      <c r="B16" s="426" t="s">
        <v>164</v>
      </c>
      <c r="C16" s="220">
        <v>-2216176</v>
      </c>
      <c r="D16" s="221">
        <v>-1881026</v>
      </c>
      <c r="E16" s="575">
        <v>-335150</v>
      </c>
      <c r="F16" s="220">
        <v>-1710047</v>
      </c>
      <c r="G16" s="220">
        <v>5308</v>
      </c>
      <c r="H16" s="800">
        <v>-1715355</v>
      </c>
      <c r="I16" s="788"/>
      <c r="J16" s="220">
        <v>-387731</v>
      </c>
      <c r="K16" s="221">
        <v>-200</v>
      </c>
      <c r="L16" s="575">
        <v>-387531</v>
      </c>
      <c r="M16" s="220">
        <v>-20000</v>
      </c>
      <c r="N16" s="221">
        <v>-20000</v>
      </c>
      <c r="O16" s="575">
        <v>0</v>
      </c>
      <c r="P16" s="220">
        <v>-2000</v>
      </c>
      <c r="Q16" s="221">
        <v>-2000</v>
      </c>
      <c r="R16" s="575">
        <v>0</v>
      </c>
      <c r="S16" s="220">
        <v>-1068351</v>
      </c>
      <c r="T16" s="221">
        <v>-882078</v>
      </c>
      <c r="U16" s="800">
        <v>-186273</v>
      </c>
      <c r="V16" s="788">
        <v>0</v>
      </c>
      <c r="W16" s="788">
        <v>-2252705</v>
      </c>
      <c r="X16" s="801">
        <v>0</v>
      </c>
      <c r="Y16" s="575">
        <v>-2252705</v>
      </c>
      <c r="Z16" s="788">
        <v>-6555535</v>
      </c>
      <c r="AA16" s="789">
        <v>112</v>
      </c>
      <c r="AB16" s="221">
        <v>0</v>
      </c>
      <c r="AC16" s="800">
        <v>112</v>
      </c>
      <c r="AD16" s="788">
        <v>0</v>
      </c>
      <c r="AE16" s="220">
        <v>154419</v>
      </c>
      <c r="AF16" s="221">
        <v>150000</v>
      </c>
      <c r="AG16" s="800">
        <v>4419</v>
      </c>
      <c r="AH16" s="788">
        <v>0</v>
      </c>
      <c r="AI16" s="220">
        <v>0</v>
      </c>
      <c r="AJ16" s="220">
        <v>0</v>
      </c>
      <c r="AK16" s="800">
        <v>0</v>
      </c>
      <c r="AL16" s="788">
        <v>0</v>
      </c>
      <c r="AM16" s="801">
        <v>0</v>
      </c>
      <c r="AN16" s="800">
        <v>0</v>
      </c>
      <c r="AO16" s="788">
        <v>0</v>
      </c>
      <c r="AP16" s="788">
        <v>0</v>
      </c>
      <c r="AQ16" s="221">
        <v>0</v>
      </c>
      <c r="AR16" s="575">
        <v>0</v>
      </c>
      <c r="AS16" s="220">
        <v>-7502479</v>
      </c>
      <c r="AT16" s="221">
        <v>-2629996</v>
      </c>
      <c r="AU16" s="800">
        <v>-4872483</v>
      </c>
      <c r="AV16" s="788">
        <v>-6555535</v>
      </c>
    </row>
    <row r="17" spans="1:48" s="748" customFormat="1" ht="12.75">
      <c r="A17" s="286"/>
      <c r="B17" s="692" t="s">
        <v>271</v>
      </c>
      <c r="C17" s="427">
        <v>0</v>
      </c>
      <c r="D17" s="428"/>
      <c r="E17" s="592"/>
      <c r="F17" s="427">
        <v>18332</v>
      </c>
      <c r="G17" s="427">
        <v>5308</v>
      </c>
      <c r="H17" s="429">
        <v>13024</v>
      </c>
      <c r="I17" s="791"/>
      <c r="J17" s="427">
        <v>0</v>
      </c>
      <c r="K17" s="428">
        <v>0</v>
      </c>
      <c r="L17" s="592">
        <v>0</v>
      </c>
      <c r="M17" s="427"/>
      <c r="N17" s="428"/>
      <c r="O17" s="592"/>
      <c r="P17" s="427">
        <v>0</v>
      </c>
      <c r="Q17" s="428"/>
      <c r="R17" s="592"/>
      <c r="S17" s="427">
        <v>0</v>
      </c>
      <c r="T17" s="428">
        <v>0</v>
      </c>
      <c r="U17" s="429">
        <v>0</v>
      </c>
      <c r="V17" s="791">
        <v>0</v>
      </c>
      <c r="W17" s="791">
        <v>0</v>
      </c>
      <c r="X17" s="790">
        <v>0</v>
      </c>
      <c r="Y17" s="592">
        <v>0</v>
      </c>
      <c r="Z17" s="791">
        <v>0</v>
      </c>
      <c r="AA17" s="792">
        <v>0</v>
      </c>
      <c r="AB17" s="428"/>
      <c r="AC17" s="429"/>
      <c r="AD17" s="791"/>
      <c r="AE17" s="427">
        <v>0</v>
      </c>
      <c r="AF17" s="428"/>
      <c r="AG17" s="429"/>
      <c r="AH17" s="791"/>
      <c r="AI17" s="427"/>
      <c r="AJ17" s="427"/>
      <c r="AK17" s="429"/>
      <c r="AL17" s="791"/>
      <c r="AM17" s="790"/>
      <c r="AN17" s="429"/>
      <c r="AO17" s="791"/>
      <c r="AP17" s="791"/>
      <c r="AQ17" s="428"/>
      <c r="AR17" s="592"/>
      <c r="AS17" s="427">
        <v>18332</v>
      </c>
      <c r="AT17" s="428">
        <v>5308</v>
      </c>
      <c r="AU17" s="429">
        <v>13024</v>
      </c>
      <c r="AV17" s="791">
        <v>0</v>
      </c>
    </row>
    <row r="18" spans="1:48" s="748" customFormat="1" ht="12.75">
      <c r="A18" s="286"/>
      <c r="B18" s="694" t="s">
        <v>272</v>
      </c>
      <c r="C18" s="427">
        <v>0</v>
      </c>
      <c r="D18" s="428"/>
      <c r="E18" s="592"/>
      <c r="F18" s="427">
        <v>0</v>
      </c>
      <c r="G18" s="427">
        <v>0</v>
      </c>
      <c r="H18" s="429">
        <v>0</v>
      </c>
      <c r="I18" s="791"/>
      <c r="J18" s="427">
        <v>0</v>
      </c>
      <c r="K18" s="428">
        <v>0</v>
      </c>
      <c r="L18" s="592">
        <v>0</v>
      </c>
      <c r="M18" s="427"/>
      <c r="N18" s="428"/>
      <c r="O18" s="592"/>
      <c r="P18" s="427">
        <v>0</v>
      </c>
      <c r="Q18" s="428"/>
      <c r="R18" s="592"/>
      <c r="S18" s="427">
        <v>0</v>
      </c>
      <c r="T18" s="428">
        <v>0</v>
      </c>
      <c r="U18" s="429">
        <v>0</v>
      </c>
      <c r="V18" s="791">
        <v>0</v>
      </c>
      <c r="W18" s="791">
        <v>0</v>
      </c>
      <c r="X18" s="790">
        <v>0</v>
      </c>
      <c r="Y18" s="592">
        <v>0</v>
      </c>
      <c r="Z18" s="791">
        <v>0</v>
      </c>
      <c r="AA18" s="792">
        <v>112</v>
      </c>
      <c r="AB18" s="428"/>
      <c r="AC18" s="429">
        <v>112</v>
      </c>
      <c r="AD18" s="791"/>
      <c r="AE18" s="427">
        <v>-112</v>
      </c>
      <c r="AF18" s="428"/>
      <c r="AG18" s="429">
        <v>-112</v>
      </c>
      <c r="AH18" s="791"/>
      <c r="AI18" s="427"/>
      <c r="AJ18" s="427"/>
      <c r="AK18" s="429"/>
      <c r="AL18" s="791"/>
      <c r="AM18" s="790"/>
      <c r="AN18" s="429"/>
      <c r="AO18" s="791"/>
      <c r="AP18" s="791"/>
      <c r="AQ18" s="428"/>
      <c r="AR18" s="592"/>
      <c r="AS18" s="427">
        <v>0</v>
      </c>
      <c r="AT18" s="428">
        <v>0</v>
      </c>
      <c r="AU18" s="429">
        <v>0</v>
      </c>
      <c r="AV18" s="791">
        <v>0</v>
      </c>
    </row>
    <row r="19" spans="1:48" s="748" customFormat="1" ht="12.75">
      <c r="A19" s="286"/>
      <c r="B19" s="694" t="s">
        <v>273</v>
      </c>
      <c r="C19" s="427">
        <v>0</v>
      </c>
      <c r="D19" s="428"/>
      <c r="E19" s="592"/>
      <c r="F19" s="427">
        <v>0</v>
      </c>
      <c r="G19" s="427">
        <v>0</v>
      </c>
      <c r="H19" s="429">
        <v>0</v>
      </c>
      <c r="I19" s="791"/>
      <c r="J19" s="427">
        <v>0</v>
      </c>
      <c r="K19" s="428">
        <v>0</v>
      </c>
      <c r="L19" s="592">
        <v>0</v>
      </c>
      <c r="M19" s="427"/>
      <c r="N19" s="428"/>
      <c r="O19" s="592"/>
      <c r="P19" s="427">
        <v>0</v>
      </c>
      <c r="Q19" s="428"/>
      <c r="R19" s="592"/>
      <c r="S19" s="427">
        <v>0</v>
      </c>
      <c r="T19" s="428">
        <v>0</v>
      </c>
      <c r="U19" s="429">
        <v>0</v>
      </c>
      <c r="V19" s="791">
        <v>0</v>
      </c>
      <c r="W19" s="791">
        <v>0</v>
      </c>
      <c r="X19" s="790">
        <v>0</v>
      </c>
      <c r="Y19" s="592">
        <v>0</v>
      </c>
      <c r="Z19" s="791">
        <v>0</v>
      </c>
      <c r="AA19" s="792"/>
      <c r="AB19" s="428"/>
      <c r="AC19" s="429"/>
      <c r="AD19" s="791"/>
      <c r="AE19" s="427">
        <v>0</v>
      </c>
      <c r="AF19" s="428"/>
      <c r="AG19" s="429"/>
      <c r="AH19" s="791"/>
      <c r="AI19" s="427"/>
      <c r="AJ19" s="427"/>
      <c r="AK19" s="429"/>
      <c r="AL19" s="791"/>
      <c r="AM19" s="790"/>
      <c r="AN19" s="429"/>
      <c r="AO19" s="791"/>
      <c r="AP19" s="791"/>
      <c r="AQ19" s="428"/>
      <c r="AR19" s="592"/>
      <c r="AS19" s="427">
        <v>0</v>
      </c>
      <c r="AT19" s="428">
        <v>0</v>
      </c>
      <c r="AU19" s="429">
        <v>0</v>
      </c>
      <c r="AV19" s="791">
        <v>0</v>
      </c>
    </row>
    <row r="20" spans="1:48" s="748" customFormat="1" ht="12.75">
      <c r="A20" s="286"/>
      <c r="B20" s="694" t="s">
        <v>0</v>
      </c>
      <c r="C20" s="427">
        <v>0</v>
      </c>
      <c r="D20" s="428"/>
      <c r="E20" s="592"/>
      <c r="F20" s="427">
        <v>0</v>
      </c>
      <c r="G20" s="427">
        <v>0</v>
      </c>
      <c r="H20" s="429">
        <v>0</v>
      </c>
      <c r="I20" s="791"/>
      <c r="J20" s="427">
        <v>0</v>
      </c>
      <c r="K20" s="428">
        <v>0</v>
      </c>
      <c r="L20" s="592">
        <v>0</v>
      </c>
      <c r="M20" s="427"/>
      <c r="N20" s="428"/>
      <c r="O20" s="592"/>
      <c r="P20" s="427">
        <v>0</v>
      </c>
      <c r="Q20" s="428"/>
      <c r="R20" s="592"/>
      <c r="S20" s="427">
        <v>0</v>
      </c>
      <c r="T20" s="428">
        <v>0</v>
      </c>
      <c r="U20" s="429">
        <v>0</v>
      </c>
      <c r="V20" s="791">
        <v>0</v>
      </c>
      <c r="W20" s="791">
        <v>0</v>
      </c>
      <c r="X20" s="790">
        <v>0</v>
      </c>
      <c r="Y20" s="592">
        <v>0</v>
      </c>
      <c r="Z20" s="791">
        <v>0</v>
      </c>
      <c r="AA20" s="792">
        <v>0</v>
      </c>
      <c r="AB20" s="428"/>
      <c r="AC20" s="429"/>
      <c r="AD20" s="791"/>
      <c r="AE20" s="427">
        <v>0</v>
      </c>
      <c r="AF20" s="428"/>
      <c r="AG20" s="429"/>
      <c r="AH20" s="791"/>
      <c r="AI20" s="427"/>
      <c r="AJ20" s="427"/>
      <c r="AK20" s="429"/>
      <c r="AL20" s="791"/>
      <c r="AM20" s="790"/>
      <c r="AN20" s="429"/>
      <c r="AO20" s="791"/>
      <c r="AP20" s="791"/>
      <c r="AQ20" s="428"/>
      <c r="AR20" s="592"/>
      <c r="AS20" s="427">
        <v>0</v>
      </c>
      <c r="AT20" s="428">
        <v>0</v>
      </c>
      <c r="AU20" s="429">
        <v>0</v>
      </c>
      <c r="AV20" s="791">
        <v>0</v>
      </c>
    </row>
    <row r="21" spans="1:48" s="748" customFormat="1" ht="12.75">
      <c r="A21" s="286"/>
      <c r="B21" s="694" t="s">
        <v>274</v>
      </c>
      <c r="C21" s="427">
        <v>0</v>
      </c>
      <c r="D21" s="428"/>
      <c r="E21" s="592"/>
      <c r="F21" s="427">
        <v>0</v>
      </c>
      <c r="G21" s="427">
        <v>0</v>
      </c>
      <c r="H21" s="429">
        <v>0</v>
      </c>
      <c r="I21" s="791"/>
      <c r="J21" s="427">
        <v>-3731</v>
      </c>
      <c r="K21" s="428">
        <v>-200</v>
      </c>
      <c r="L21" s="592">
        <v>-3531</v>
      </c>
      <c r="M21" s="427"/>
      <c r="N21" s="428"/>
      <c r="O21" s="592"/>
      <c r="P21" s="427">
        <v>0</v>
      </c>
      <c r="Q21" s="428"/>
      <c r="R21" s="592"/>
      <c r="S21" s="427">
        <v>0</v>
      </c>
      <c r="T21" s="428">
        <v>0</v>
      </c>
      <c r="U21" s="429">
        <v>0</v>
      </c>
      <c r="V21" s="791">
        <v>0</v>
      </c>
      <c r="W21" s="791">
        <v>0</v>
      </c>
      <c r="X21" s="790">
        <v>0</v>
      </c>
      <c r="Y21" s="592">
        <v>0</v>
      </c>
      <c r="Z21" s="791">
        <v>0</v>
      </c>
      <c r="AA21" s="792">
        <v>0</v>
      </c>
      <c r="AB21" s="428"/>
      <c r="AC21" s="429"/>
      <c r="AD21" s="791"/>
      <c r="AE21" s="427">
        <v>3731</v>
      </c>
      <c r="AF21" s="428"/>
      <c r="AG21" s="429">
        <v>3731</v>
      </c>
      <c r="AH21" s="791"/>
      <c r="AI21" s="427"/>
      <c r="AJ21" s="427"/>
      <c r="AK21" s="429"/>
      <c r="AL21" s="791"/>
      <c r="AM21" s="790"/>
      <c r="AN21" s="429"/>
      <c r="AO21" s="791"/>
      <c r="AP21" s="791"/>
      <c r="AQ21" s="428"/>
      <c r="AR21" s="592"/>
      <c r="AS21" s="427">
        <v>0</v>
      </c>
      <c r="AT21" s="428">
        <v>-200</v>
      </c>
      <c r="AU21" s="429">
        <v>200</v>
      </c>
      <c r="AV21" s="791">
        <v>0</v>
      </c>
    </row>
    <row r="22" spans="1:48" s="748" customFormat="1" ht="25.5">
      <c r="A22" s="286"/>
      <c r="B22" s="694" t="s">
        <v>275</v>
      </c>
      <c r="C22" s="427">
        <v>-23925</v>
      </c>
      <c r="D22" s="428">
        <v>-13225</v>
      </c>
      <c r="E22" s="592">
        <v>-10700</v>
      </c>
      <c r="F22" s="427">
        <v>0</v>
      </c>
      <c r="G22" s="427">
        <v>0</v>
      </c>
      <c r="H22" s="429">
        <v>0</v>
      </c>
      <c r="I22" s="791"/>
      <c r="J22" s="427">
        <v>0</v>
      </c>
      <c r="K22" s="428">
        <v>0</v>
      </c>
      <c r="L22" s="592">
        <v>0</v>
      </c>
      <c r="M22" s="427">
        <v>-1000</v>
      </c>
      <c r="N22" s="428">
        <v>-1000</v>
      </c>
      <c r="O22" s="592"/>
      <c r="P22" s="427">
        <v>0</v>
      </c>
      <c r="Q22" s="428"/>
      <c r="R22" s="592"/>
      <c r="S22" s="427">
        <v>-882078</v>
      </c>
      <c r="T22" s="428">
        <v>-882078</v>
      </c>
      <c r="U22" s="429">
        <v>0</v>
      </c>
      <c r="V22" s="791">
        <v>0</v>
      </c>
      <c r="W22" s="791">
        <v>0</v>
      </c>
      <c r="X22" s="790">
        <v>0</v>
      </c>
      <c r="Y22" s="592">
        <v>0</v>
      </c>
      <c r="Z22" s="791">
        <v>0</v>
      </c>
      <c r="AA22" s="792">
        <v>0</v>
      </c>
      <c r="AB22" s="428"/>
      <c r="AC22" s="429">
        <v>0</v>
      </c>
      <c r="AD22" s="791"/>
      <c r="AE22" s="427">
        <v>150000</v>
      </c>
      <c r="AF22" s="428">
        <v>150000</v>
      </c>
      <c r="AG22" s="429"/>
      <c r="AH22" s="791"/>
      <c r="AI22" s="427"/>
      <c r="AJ22" s="427"/>
      <c r="AK22" s="429"/>
      <c r="AL22" s="791"/>
      <c r="AM22" s="790"/>
      <c r="AN22" s="429"/>
      <c r="AO22" s="791"/>
      <c r="AP22" s="791"/>
      <c r="AQ22" s="428"/>
      <c r="AR22" s="592"/>
      <c r="AS22" s="427">
        <v>-757003</v>
      </c>
      <c r="AT22" s="428">
        <v>-746303</v>
      </c>
      <c r="AU22" s="429">
        <v>-10700</v>
      </c>
      <c r="AV22" s="791">
        <v>0</v>
      </c>
    </row>
    <row r="23" spans="1:48" s="748" customFormat="1" ht="12.75">
      <c r="A23" s="286"/>
      <c r="B23" s="694" t="s">
        <v>276</v>
      </c>
      <c r="C23" s="427">
        <v>1200</v>
      </c>
      <c r="D23" s="428"/>
      <c r="E23" s="592">
        <v>1200</v>
      </c>
      <c r="F23" s="427"/>
      <c r="G23" s="427"/>
      <c r="H23" s="429"/>
      <c r="I23" s="791"/>
      <c r="J23" s="427">
        <v>0</v>
      </c>
      <c r="K23" s="428">
        <v>0</v>
      </c>
      <c r="L23" s="592">
        <v>0</v>
      </c>
      <c r="M23" s="427">
        <v>0</v>
      </c>
      <c r="N23" s="428"/>
      <c r="O23" s="592"/>
      <c r="P23" s="427"/>
      <c r="Q23" s="428"/>
      <c r="R23" s="592"/>
      <c r="S23" s="427"/>
      <c r="T23" s="428"/>
      <c r="U23" s="429"/>
      <c r="V23" s="791"/>
      <c r="W23" s="791">
        <v>0</v>
      </c>
      <c r="X23" s="790">
        <v>0</v>
      </c>
      <c r="Y23" s="592">
        <v>0</v>
      </c>
      <c r="Z23" s="791">
        <v>0</v>
      </c>
      <c r="AA23" s="792"/>
      <c r="AB23" s="428"/>
      <c r="AC23" s="429"/>
      <c r="AD23" s="791"/>
      <c r="AE23" s="427">
        <v>-1200</v>
      </c>
      <c r="AF23" s="428"/>
      <c r="AG23" s="429">
        <v>-1200</v>
      </c>
      <c r="AH23" s="791"/>
      <c r="AI23" s="427"/>
      <c r="AJ23" s="427"/>
      <c r="AK23" s="429"/>
      <c r="AL23" s="791"/>
      <c r="AM23" s="790"/>
      <c r="AN23" s="429"/>
      <c r="AO23" s="791"/>
      <c r="AP23" s="791"/>
      <c r="AQ23" s="428"/>
      <c r="AR23" s="592"/>
      <c r="AS23" s="427">
        <v>0</v>
      </c>
      <c r="AT23" s="428">
        <v>0</v>
      </c>
      <c r="AU23" s="429">
        <v>0</v>
      </c>
      <c r="AV23" s="791">
        <v>0</v>
      </c>
    </row>
    <row r="24" spans="1:48" s="748" customFormat="1" ht="12.75">
      <c r="A24" s="286"/>
      <c r="B24" s="694" t="s">
        <v>277</v>
      </c>
      <c r="C24" s="427"/>
      <c r="D24" s="428"/>
      <c r="E24" s="592"/>
      <c r="F24" s="427"/>
      <c r="G24" s="427"/>
      <c r="H24" s="429"/>
      <c r="I24" s="791"/>
      <c r="J24" s="427">
        <v>0</v>
      </c>
      <c r="K24" s="428">
        <v>0</v>
      </c>
      <c r="L24" s="592">
        <v>0</v>
      </c>
      <c r="M24" s="427">
        <v>0</v>
      </c>
      <c r="N24" s="428"/>
      <c r="O24" s="592"/>
      <c r="P24" s="427"/>
      <c r="Q24" s="428"/>
      <c r="R24" s="592"/>
      <c r="S24" s="427"/>
      <c r="T24" s="428"/>
      <c r="U24" s="429"/>
      <c r="V24" s="791"/>
      <c r="W24" s="791">
        <v>0</v>
      </c>
      <c r="X24" s="790">
        <v>0</v>
      </c>
      <c r="Y24" s="592">
        <v>0</v>
      </c>
      <c r="Z24" s="791">
        <v>0</v>
      </c>
      <c r="AA24" s="792"/>
      <c r="AB24" s="428"/>
      <c r="AC24" s="429"/>
      <c r="AD24" s="791"/>
      <c r="AE24" s="427"/>
      <c r="AF24" s="428"/>
      <c r="AG24" s="429"/>
      <c r="AH24" s="791"/>
      <c r="AI24" s="427"/>
      <c r="AJ24" s="427"/>
      <c r="AK24" s="429"/>
      <c r="AL24" s="791"/>
      <c r="AM24" s="790"/>
      <c r="AN24" s="429"/>
      <c r="AO24" s="791"/>
      <c r="AP24" s="791"/>
      <c r="AQ24" s="428"/>
      <c r="AR24" s="592"/>
      <c r="AS24" s="427">
        <v>0</v>
      </c>
      <c r="AT24" s="428">
        <v>0</v>
      </c>
      <c r="AU24" s="429">
        <v>0</v>
      </c>
      <c r="AV24" s="791">
        <v>0</v>
      </c>
    </row>
    <row r="25" spans="1:48" s="748" customFormat="1" ht="25.5">
      <c r="A25" s="286"/>
      <c r="B25" s="694" t="s">
        <v>278</v>
      </c>
      <c r="C25" s="427"/>
      <c r="D25" s="428"/>
      <c r="E25" s="592"/>
      <c r="F25" s="427">
        <v>0</v>
      </c>
      <c r="G25" s="427">
        <v>0</v>
      </c>
      <c r="H25" s="429">
        <v>0</v>
      </c>
      <c r="I25" s="791"/>
      <c r="J25" s="427">
        <v>-3000</v>
      </c>
      <c r="K25" s="428">
        <v>0</v>
      </c>
      <c r="L25" s="592">
        <v>-3000</v>
      </c>
      <c r="M25" s="427">
        <v>-19000</v>
      </c>
      <c r="N25" s="428">
        <v>-19000</v>
      </c>
      <c r="O25" s="592"/>
      <c r="P25" s="427">
        <v>-2000</v>
      </c>
      <c r="Q25" s="428">
        <v>-2000</v>
      </c>
      <c r="R25" s="592"/>
      <c r="S25" s="427">
        <v>-186273</v>
      </c>
      <c r="T25" s="428">
        <v>0</v>
      </c>
      <c r="U25" s="429">
        <v>-186273</v>
      </c>
      <c r="V25" s="791">
        <v>0</v>
      </c>
      <c r="W25" s="791">
        <v>0</v>
      </c>
      <c r="X25" s="790">
        <v>0</v>
      </c>
      <c r="Y25" s="592">
        <v>0</v>
      </c>
      <c r="Z25" s="791">
        <v>0</v>
      </c>
      <c r="AA25" s="792">
        <v>0</v>
      </c>
      <c r="AB25" s="428"/>
      <c r="AC25" s="429"/>
      <c r="AD25" s="791"/>
      <c r="AE25" s="427">
        <v>2000</v>
      </c>
      <c r="AF25" s="428"/>
      <c r="AG25" s="429">
        <v>2000</v>
      </c>
      <c r="AH25" s="791"/>
      <c r="AI25" s="427"/>
      <c r="AJ25" s="427"/>
      <c r="AK25" s="429"/>
      <c r="AL25" s="791"/>
      <c r="AM25" s="790"/>
      <c r="AN25" s="429"/>
      <c r="AO25" s="791"/>
      <c r="AP25" s="791"/>
      <c r="AQ25" s="428"/>
      <c r="AR25" s="592"/>
      <c r="AS25" s="427">
        <v>-208273</v>
      </c>
      <c r="AT25" s="428">
        <v>-21000</v>
      </c>
      <c r="AU25" s="429">
        <v>-187273</v>
      </c>
      <c r="AV25" s="791">
        <v>0</v>
      </c>
    </row>
    <row r="26" spans="1:48" s="748" customFormat="1" ht="12.75">
      <c r="A26" s="286"/>
      <c r="B26" s="692" t="s">
        <v>279</v>
      </c>
      <c r="C26" s="427">
        <v>-1000000</v>
      </c>
      <c r="D26" s="428"/>
      <c r="E26" s="592">
        <v>-1000000</v>
      </c>
      <c r="F26" s="427"/>
      <c r="G26" s="427"/>
      <c r="H26" s="429"/>
      <c r="I26" s="791"/>
      <c r="J26" s="427">
        <v>0</v>
      </c>
      <c r="K26" s="428">
        <v>0</v>
      </c>
      <c r="L26" s="592">
        <v>0</v>
      </c>
      <c r="M26" s="427"/>
      <c r="N26" s="428"/>
      <c r="O26" s="592"/>
      <c r="P26" s="427"/>
      <c r="Q26" s="428"/>
      <c r="R26" s="592"/>
      <c r="S26" s="427"/>
      <c r="T26" s="428"/>
      <c r="U26" s="429"/>
      <c r="V26" s="791"/>
      <c r="W26" s="791">
        <v>0</v>
      </c>
      <c r="X26" s="790">
        <v>0</v>
      </c>
      <c r="Y26" s="592">
        <v>0</v>
      </c>
      <c r="Z26" s="791">
        <v>0</v>
      </c>
      <c r="AA26" s="792"/>
      <c r="AB26" s="428"/>
      <c r="AC26" s="429"/>
      <c r="AD26" s="791"/>
      <c r="AE26" s="427">
        <v>0</v>
      </c>
      <c r="AF26" s="428"/>
      <c r="AG26" s="429"/>
      <c r="AH26" s="791"/>
      <c r="AI26" s="427"/>
      <c r="AJ26" s="427"/>
      <c r="AK26" s="429"/>
      <c r="AL26" s="791"/>
      <c r="AM26" s="790"/>
      <c r="AN26" s="429"/>
      <c r="AO26" s="791"/>
      <c r="AP26" s="791"/>
      <c r="AQ26" s="428"/>
      <c r="AR26" s="592"/>
      <c r="AS26" s="427">
        <v>-1000000</v>
      </c>
      <c r="AT26" s="428">
        <v>0</v>
      </c>
      <c r="AU26" s="429">
        <v>-1000000</v>
      </c>
      <c r="AV26" s="791">
        <v>0</v>
      </c>
    </row>
    <row r="27" spans="1:48" s="748" customFormat="1" ht="12.75">
      <c r="A27" s="286"/>
      <c r="B27" s="694" t="s">
        <v>280</v>
      </c>
      <c r="C27" s="427">
        <v>-2193451</v>
      </c>
      <c r="D27" s="428">
        <v>-1867801</v>
      </c>
      <c r="E27" s="592">
        <v>-325650</v>
      </c>
      <c r="F27" s="427">
        <v>-1728379</v>
      </c>
      <c r="G27" s="427">
        <v>0</v>
      </c>
      <c r="H27" s="429">
        <v>-1728379</v>
      </c>
      <c r="I27" s="791"/>
      <c r="J27" s="427">
        <v>-381000</v>
      </c>
      <c r="K27" s="428">
        <v>0</v>
      </c>
      <c r="L27" s="592">
        <v>-381000</v>
      </c>
      <c r="M27" s="427">
        <v>0</v>
      </c>
      <c r="N27" s="428">
        <v>0</v>
      </c>
      <c r="O27" s="592">
        <v>0</v>
      </c>
      <c r="P27" s="427">
        <v>0</v>
      </c>
      <c r="Q27" s="428">
        <v>0</v>
      </c>
      <c r="R27" s="592">
        <v>0</v>
      </c>
      <c r="S27" s="427">
        <v>0</v>
      </c>
      <c r="T27" s="428">
        <v>0</v>
      </c>
      <c r="U27" s="429">
        <v>0</v>
      </c>
      <c r="V27" s="791">
        <v>0</v>
      </c>
      <c r="W27" s="791">
        <v>-2252705</v>
      </c>
      <c r="X27" s="790">
        <v>0</v>
      </c>
      <c r="Y27" s="592">
        <v>-2252705</v>
      </c>
      <c r="Z27" s="791">
        <v>-6555535</v>
      </c>
      <c r="AA27" s="792">
        <v>0</v>
      </c>
      <c r="AB27" s="428">
        <v>0</v>
      </c>
      <c r="AC27" s="429">
        <v>0</v>
      </c>
      <c r="AD27" s="791">
        <v>0</v>
      </c>
      <c r="AE27" s="427">
        <v>0</v>
      </c>
      <c r="AF27" s="428">
        <v>0</v>
      </c>
      <c r="AG27" s="429">
        <v>0</v>
      </c>
      <c r="AH27" s="791">
        <v>0</v>
      </c>
      <c r="AI27" s="427">
        <v>0</v>
      </c>
      <c r="AJ27" s="427">
        <v>0</v>
      </c>
      <c r="AK27" s="429">
        <v>0</v>
      </c>
      <c r="AL27" s="791">
        <v>0</v>
      </c>
      <c r="AM27" s="790">
        <v>0</v>
      </c>
      <c r="AN27" s="429">
        <v>0</v>
      </c>
      <c r="AO27" s="791">
        <v>0</v>
      </c>
      <c r="AP27" s="791">
        <v>0</v>
      </c>
      <c r="AQ27" s="428">
        <v>0</v>
      </c>
      <c r="AR27" s="592">
        <v>0</v>
      </c>
      <c r="AS27" s="427">
        <v>-6555535</v>
      </c>
      <c r="AT27" s="428">
        <v>-1867801</v>
      </c>
      <c r="AU27" s="429">
        <v>-4687734</v>
      </c>
      <c r="AV27" s="791">
        <v>-6555535</v>
      </c>
    </row>
    <row r="28" spans="1:48" s="748" customFormat="1" ht="13.5" thickBot="1">
      <c r="A28" s="286"/>
      <c r="B28" s="692" t="s">
        <v>281</v>
      </c>
      <c r="C28" s="427">
        <v>1000000</v>
      </c>
      <c r="D28" s="428"/>
      <c r="E28" s="592">
        <v>1000000</v>
      </c>
      <c r="F28" s="427">
        <v>0</v>
      </c>
      <c r="G28" s="427">
        <v>0</v>
      </c>
      <c r="H28" s="429">
        <v>0</v>
      </c>
      <c r="I28" s="791"/>
      <c r="J28" s="427">
        <v>0</v>
      </c>
      <c r="K28" s="428">
        <v>0</v>
      </c>
      <c r="L28" s="592">
        <v>0</v>
      </c>
      <c r="M28" s="427"/>
      <c r="N28" s="428"/>
      <c r="O28" s="592"/>
      <c r="P28" s="427"/>
      <c r="Q28" s="428"/>
      <c r="R28" s="592"/>
      <c r="S28" s="427">
        <v>0</v>
      </c>
      <c r="T28" s="428">
        <v>0</v>
      </c>
      <c r="U28" s="429">
        <v>0</v>
      </c>
      <c r="V28" s="791">
        <v>0</v>
      </c>
      <c r="W28" s="791">
        <v>0</v>
      </c>
      <c r="X28" s="790">
        <v>0</v>
      </c>
      <c r="Y28" s="592">
        <v>0</v>
      </c>
      <c r="Z28" s="791">
        <v>0</v>
      </c>
      <c r="AA28" s="792"/>
      <c r="AB28" s="428"/>
      <c r="AC28" s="429"/>
      <c r="AD28" s="791"/>
      <c r="AE28" s="427"/>
      <c r="AF28" s="428"/>
      <c r="AG28" s="429"/>
      <c r="AH28" s="791"/>
      <c r="AI28" s="427"/>
      <c r="AJ28" s="427"/>
      <c r="AK28" s="429"/>
      <c r="AL28" s="791"/>
      <c r="AM28" s="790"/>
      <c r="AN28" s="429"/>
      <c r="AO28" s="791"/>
      <c r="AP28" s="791"/>
      <c r="AQ28" s="428"/>
      <c r="AR28" s="592"/>
      <c r="AS28" s="427">
        <v>1000000</v>
      </c>
      <c r="AT28" s="428">
        <v>0</v>
      </c>
      <c r="AU28" s="429">
        <v>1000000</v>
      </c>
      <c r="AV28" s="791">
        <v>0</v>
      </c>
    </row>
    <row r="29" spans="1:48" ht="19.5" customHeight="1" hidden="1">
      <c r="A29" s="286"/>
      <c r="B29" s="747"/>
      <c r="C29" s="287"/>
      <c r="D29" s="288"/>
      <c r="E29" s="222"/>
      <c r="F29" s="287">
        <v>0</v>
      </c>
      <c r="G29" s="287">
        <v>0</v>
      </c>
      <c r="H29" s="291">
        <v>0</v>
      </c>
      <c r="I29" s="292"/>
      <c r="J29" s="287">
        <v>0</v>
      </c>
      <c r="K29" s="288">
        <v>0</v>
      </c>
      <c r="L29" s="222">
        <v>0</v>
      </c>
      <c r="M29" s="287"/>
      <c r="N29" s="288"/>
      <c r="O29" s="222"/>
      <c r="P29" s="287"/>
      <c r="Q29" s="288"/>
      <c r="R29" s="222"/>
      <c r="S29" s="287">
        <v>0</v>
      </c>
      <c r="T29" s="288">
        <v>0</v>
      </c>
      <c r="U29" s="291">
        <v>0</v>
      </c>
      <c r="V29" s="292">
        <v>0</v>
      </c>
      <c r="W29" s="292">
        <v>0</v>
      </c>
      <c r="X29" s="289">
        <v>0</v>
      </c>
      <c r="Y29" s="222">
        <v>0</v>
      </c>
      <c r="Z29" s="292">
        <v>0</v>
      </c>
      <c r="AA29" s="293"/>
      <c r="AB29" s="288"/>
      <c r="AC29" s="291"/>
      <c r="AD29" s="292"/>
      <c r="AE29" s="287"/>
      <c r="AF29" s="288"/>
      <c r="AG29" s="291"/>
      <c r="AH29" s="292"/>
      <c r="AI29" s="287"/>
      <c r="AJ29" s="287"/>
      <c r="AK29" s="291"/>
      <c r="AL29" s="292"/>
      <c r="AM29" s="289"/>
      <c r="AN29" s="291"/>
      <c r="AO29" s="292"/>
      <c r="AP29" s="292"/>
      <c r="AQ29" s="288"/>
      <c r="AR29" s="222"/>
      <c r="AS29" s="220">
        <v>0</v>
      </c>
      <c r="AT29" s="221">
        <v>0</v>
      </c>
      <c r="AU29" s="227">
        <v>0</v>
      </c>
      <c r="AV29" s="366">
        <v>0</v>
      </c>
    </row>
    <row r="30" spans="1:48" ht="19.5" customHeight="1" hidden="1">
      <c r="A30" s="286"/>
      <c r="B30" s="178"/>
      <c r="C30" s="287">
        <v>0</v>
      </c>
      <c r="D30" s="288"/>
      <c r="E30" s="222"/>
      <c r="F30" s="287">
        <v>0</v>
      </c>
      <c r="G30" s="287">
        <v>0</v>
      </c>
      <c r="H30" s="291">
        <v>0</v>
      </c>
      <c r="I30" s="292"/>
      <c r="J30" s="287">
        <v>0</v>
      </c>
      <c r="K30" s="288">
        <v>0</v>
      </c>
      <c r="L30" s="222">
        <v>0</v>
      </c>
      <c r="M30" s="287"/>
      <c r="N30" s="288"/>
      <c r="O30" s="222"/>
      <c r="P30" s="287">
        <v>0</v>
      </c>
      <c r="Q30" s="288"/>
      <c r="R30" s="222"/>
      <c r="S30" s="287">
        <v>0</v>
      </c>
      <c r="T30" s="288">
        <v>0</v>
      </c>
      <c r="U30" s="291">
        <v>0</v>
      </c>
      <c r="V30" s="292">
        <v>0</v>
      </c>
      <c r="W30" s="292">
        <v>0</v>
      </c>
      <c r="X30" s="289">
        <v>0</v>
      </c>
      <c r="Y30" s="222">
        <v>0</v>
      </c>
      <c r="Z30" s="292">
        <v>0</v>
      </c>
      <c r="AA30" s="293">
        <v>0</v>
      </c>
      <c r="AB30" s="288"/>
      <c r="AC30" s="291"/>
      <c r="AD30" s="292"/>
      <c r="AE30" s="287">
        <v>0</v>
      </c>
      <c r="AF30" s="288"/>
      <c r="AG30" s="291"/>
      <c r="AH30" s="292"/>
      <c r="AI30" s="287"/>
      <c r="AJ30" s="287"/>
      <c r="AK30" s="291"/>
      <c r="AL30" s="292"/>
      <c r="AM30" s="289"/>
      <c r="AN30" s="291"/>
      <c r="AO30" s="292"/>
      <c r="AP30" s="292"/>
      <c r="AQ30" s="288"/>
      <c r="AR30" s="222"/>
      <c r="AS30" s="220">
        <v>0</v>
      </c>
      <c r="AT30" s="221">
        <v>0</v>
      </c>
      <c r="AU30" s="227">
        <v>0</v>
      </c>
      <c r="AV30" s="366">
        <v>0</v>
      </c>
    </row>
    <row r="31" spans="1:48" ht="19.5" customHeight="1" hidden="1">
      <c r="A31" s="286"/>
      <c r="B31" s="178"/>
      <c r="C31" s="287">
        <v>0</v>
      </c>
      <c r="D31" s="288"/>
      <c r="E31" s="222"/>
      <c r="F31" s="287">
        <v>0</v>
      </c>
      <c r="G31" s="287">
        <v>0</v>
      </c>
      <c r="H31" s="291">
        <v>0</v>
      </c>
      <c r="I31" s="292"/>
      <c r="J31" s="287">
        <v>0</v>
      </c>
      <c r="K31" s="288">
        <v>0</v>
      </c>
      <c r="L31" s="222">
        <v>0</v>
      </c>
      <c r="M31" s="287"/>
      <c r="N31" s="288"/>
      <c r="O31" s="222"/>
      <c r="P31" s="287">
        <v>0</v>
      </c>
      <c r="Q31" s="288"/>
      <c r="R31" s="222"/>
      <c r="S31" s="287">
        <v>0</v>
      </c>
      <c r="T31" s="288">
        <v>0</v>
      </c>
      <c r="U31" s="291">
        <v>0</v>
      </c>
      <c r="V31" s="292">
        <v>0</v>
      </c>
      <c r="W31" s="292">
        <v>0</v>
      </c>
      <c r="X31" s="289">
        <v>0</v>
      </c>
      <c r="Y31" s="222">
        <v>0</v>
      </c>
      <c r="Z31" s="292">
        <v>0</v>
      </c>
      <c r="AA31" s="293">
        <v>0</v>
      </c>
      <c r="AB31" s="288"/>
      <c r="AC31" s="291"/>
      <c r="AD31" s="292"/>
      <c r="AE31" s="287">
        <v>0</v>
      </c>
      <c r="AF31" s="288"/>
      <c r="AG31" s="291"/>
      <c r="AH31" s="292"/>
      <c r="AI31" s="287"/>
      <c r="AJ31" s="287"/>
      <c r="AK31" s="291"/>
      <c r="AL31" s="292"/>
      <c r="AM31" s="289"/>
      <c r="AN31" s="291"/>
      <c r="AO31" s="292"/>
      <c r="AP31" s="292"/>
      <c r="AQ31" s="288"/>
      <c r="AR31" s="222"/>
      <c r="AS31" s="220">
        <v>0</v>
      </c>
      <c r="AT31" s="221">
        <v>0</v>
      </c>
      <c r="AU31" s="227">
        <v>0</v>
      </c>
      <c r="AV31" s="366">
        <v>0</v>
      </c>
    </row>
    <row r="32" spans="1:48" s="743" customFormat="1" ht="19.5" customHeight="1" thickBot="1">
      <c r="A32" s="281" t="s">
        <v>176</v>
      </c>
      <c r="B32" s="177" t="s">
        <v>283</v>
      </c>
      <c r="C32" s="228">
        <v>23553162</v>
      </c>
      <c r="D32" s="229">
        <v>3266040</v>
      </c>
      <c r="E32" s="301">
        <v>20287122</v>
      </c>
      <c r="F32" s="228">
        <v>8055706</v>
      </c>
      <c r="G32" s="228">
        <v>603308</v>
      </c>
      <c r="H32" s="283">
        <v>7452398</v>
      </c>
      <c r="I32" s="285">
        <v>0</v>
      </c>
      <c r="J32" s="228">
        <v>75634303</v>
      </c>
      <c r="K32" s="229">
        <v>0</v>
      </c>
      <c r="L32" s="301">
        <v>75634303</v>
      </c>
      <c r="M32" s="228">
        <v>2351286</v>
      </c>
      <c r="N32" s="229">
        <v>412300</v>
      </c>
      <c r="O32" s="301">
        <v>1938986</v>
      </c>
      <c r="P32" s="228">
        <v>235706</v>
      </c>
      <c r="Q32" s="229">
        <v>26520</v>
      </c>
      <c r="R32" s="218">
        <v>209186</v>
      </c>
      <c r="S32" s="228">
        <v>2158846</v>
      </c>
      <c r="T32" s="229">
        <v>825100</v>
      </c>
      <c r="U32" s="283">
        <v>1333746</v>
      </c>
      <c r="V32" s="285">
        <v>470</v>
      </c>
      <c r="W32" s="285">
        <v>438786</v>
      </c>
      <c r="X32" s="282">
        <v>0</v>
      </c>
      <c r="Y32" s="218">
        <v>438786</v>
      </c>
      <c r="Z32" s="285">
        <v>0</v>
      </c>
      <c r="AA32" s="744">
        <v>791379</v>
      </c>
      <c r="AB32" s="229">
        <v>176128</v>
      </c>
      <c r="AC32" s="283">
        <v>615251</v>
      </c>
      <c r="AD32" s="285">
        <v>10567</v>
      </c>
      <c r="AE32" s="228">
        <v>858605</v>
      </c>
      <c r="AF32" s="229">
        <v>239199</v>
      </c>
      <c r="AG32" s="283">
        <v>619406</v>
      </c>
      <c r="AH32" s="285">
        <v>200</v>
      </c>
      <c r="AI32" s="228">
        <v>66904</v>
      </c>
      <c r="AJ32" s="228">
        <v>0</v>
      </c>
      <c r="AK32" s="283">
        <v>66904</v>
      </c>
      <c r="AL32" s="285">
        <v>0</v>
      </c>
      <c r="AM32" s="282">
        <v>0</v>
      </c>
      <c r="AN32" s="283">
        <v>0</v>
      </c>
      <c r="AO32" s="285">
        <v>0</v>
      </c>
      <c r="AP32" s="218">
        <v>5245</v>
      </c>
      <c r="AQ32" s="218">
        <v>0</v>
      </c>
      <c r="AR32" s="218">
        <v>5245</v>
      </c>
      <c r="AS32" s="228">
        <v>114149928</v>
      </c>
      <c r="AT32" s="229">
        <v>5548595</v>
      </c>
      <c r="AU32" s="283">
        <v>108601333</v>
      </c>
      <c r="AV32" s="285">
        <v>11237</v>
      </c>
    </row>
    <row r="33" spans="1:48" s="848" customFormat="1" ht="15" thickBot="1">
      <c r="A33" s="838"/>
      <c r="B33" s="839" t="s">
        <v>153</v>
      </c>
      <c r="C33" s="840">
        <v>20.63</v>
      </c>
      <c r="D33" s="841">
        <v>58.86</v>
      </c>
      <c r="E33" s="842">
        <v>18.68</v>
      </c>
      <c r="F33" s="843">
        <v>7.06</v>
      </c>
      <c r="G33" s="841">
        <v>10.87</v>
      </c>
      <c r="H33" s="844">
        <v>6.86</v>
      </c>
      <c r="I33" s="843"/>
      <c r="J33" s="840">
        <v>66.26</v>
      </c>
      <c r="K33" s="841">
        <v>0</v>
      </c>
      <c r="L33" s="844">
        <v>69.64</v>
      </c>
      <c r="M33" s="840">
        <v>2.06</v>
      </c>
      <c r="N33" s="841">
        <v>7.43</v>
      </c>
      <c r="O33" s="844">
        <v>1.79</v>
      </c>
      <c r="P33" s="840">
        <v>0.21</v>
      </c>
      <c r="Q33" s="841">
        <v>0.48</v>
      </c>
      <c r="R33" s="844">
        <v>0.19</v>
      </c>
      <c r="S33" s="843">
        <v>1.89</v>
      </c>
      <c r="T33" s="841">
        <v>14.87</v>
      </c>
      <c r="U33" s="844">
        <v>1.23</v>
      </c>
      <c r="V33" s="843">
        <v>4.18</v>
      </c>
      <c r="W33" s="843">
        <v>0.38</v>
      </c>
      <c r="X33" s="845">
        <v>0</v>
      </c>
      <c r="Y33" s="844">
        <v>0.4</v>
      </c>
      <c r="Z33" s="843">
        <v>0</v>
      </c>
      <c r="AA33" s="846">
        <v>0.69</v>
      </c>
      <c r="AB33" s="841">
        <v>3.17</v>
      </c>
      <c r="AC33" s="844">
        <v>0.57</v>
      </c>
      <c r="AD33" s="843">
        <v>94.04</v>
      </c>
      <c r="AE33" s="840">
        <v>0.75</v>
      </c>
      <c r="AF33" s="841">
        <v>4.31</v>
      </c>
      <c r="AG33" s="847">
        <v>0.57</v>
      </c>
      <c r="AH33" s="843">
        <v>1.78</v>
      </c>
      <c r="AI33" s="843">
        <v>0.06</v>
      </c>
      <c r="AJ33" s="841">
        <v>0</v>
      </c>
      <c r="AK33" s="847">
        <v>0.06</v>
      </c>
      <c r="AL33" s="843">
        <v>0</v>
      </c>
      <c r="AM33" s="845">
        <v>0</v>
      </c>
      <c r="AN33" s="847">
        <v>0</v>
      </c>
      <c r="AO33" s="843">
        <v>0</v>
      </c>
      <c r="AP33" s="843">
        <v>0</v>
      </c>
      <c r="AQ33" s="841">
        <v>0</v>
      </c>
      <c r="AR33" s="844">
        <v>0</v>
      </c>
      <c r="AS33" s="840">
        <v>100</v>
      </c>
      <c r="AT33" s="841">
        <v>99.99000000000001</v>
      </c>
      <c r="AU33" s="847">
        <v>99.99</v>
      </c>
      <c r="AV33" s="843">
        <v>100</v>
      </c>
    </row>
    <row r="34" spans="1:48" s="816" customFormat="1" ht="15" thickBot="1">
      <c r="A34" s="803"/>
      <c r="B34" s="804" t="s">
        <v>342</v>
      </c>
      <c r="C34" s="805">
        <v>20531513</v>
      </c>
      <c r="D34" s="806">
        <v>495094</v>
      </c>
      <c r="E34" s="849">
        <v>20036419</v>
      </c>
      <c r="F34" s="805">
        <v>8055706</v>
      </c>
      <c r="G34" s="805">
        <v>603308</v>
      </c>
      <c r="H34" s="808">
        <v>7452398</v>
      </c>
      <c r="I34" s="812"/>
      <c r="J34" s="809">
        <v>75634303</v>
      </c>
      <c r="K34" s="810">
        <v>0</v>
      </c>
      <c r="L34" s="811">
        <v>75634303</v>
      </c>
      <c r="M34" s="805">
        <v>1900895</v>
      </c>
      <c r="N34" s="806">
        <v>0</v>
      </c>
      <c r="O34" s="807">
        <v>1900895</v>
      </c>
      <c r="P34" s="805">
        <v>235706</v>
      </c>
      <c r="Q34" s="806">
        <v>26520</v>
      </c>
      <c r="R34" s="807">
        <v>209186</v>
      </c>
      <c r="S34" s="805">
        <v>1333746</v>
      </c>
      <c r="T34" s="806">
        <v>0</v>
      </c>
      <c r="U34" s="808">
        <v>1333746</v>
      </c>
      <c r="V34" s="812">
        <v>470</v>
      </c>
      <c r="W34" s="812">
        <v>438786</v>
      </c>
      <c r="X34" s="813">
        <v>0</v>
      </c>
      <c r="Y34" s="807">
        <v>438786</v>
      </c>
      <c r="Z34" s="812">
        <v>0</v>
      </c>
      <c r="AA34" s="814">
        <v>596701</v>
      </c>
      <c r="AB34" s="806">
        <v>0</v>
      </c>
      <c r="AC34" s="808">
        <v>596701</v>
      </c>
      <c r="AD34" s="812">
        <v>10567</v>
      </c>
      <c r="AE34" s="805">
        <v>613106</v>
      </c>
      <c r="AF34" s="806">
        <v>0</v>
      </c>
      <c r="AG34" s="808">
        <v>613106</v>
      </c>
      <c r="AH34" s="812">
        <v>200</v>
      </c>
      <c r="AI34" s="805">
        <v>66904</v>
      </c>
      <c r="AJ34" s="805">
        <v>0</v>
      </c>
      <c r="AK34" s="808">
        <v>66904</v>
      </c>
      <c r="AL34" s="812">
        <v>0</v>
      </c>
      <c r="AM34" s="813">
        <v>0</v>
      </c>
      <c r="AN34" s="808">
        <v>0</v>
      </c>
      <c r="AO34" s="815">
        <v>0</v>
      </c>
      <c r="AP34" s="812">
        <v>5245</v>
      </c>
      <c r="AQ34" s="806">
        <v>0</v>
      </c>
      <c r="AR34" s="807">
        <v>5245</v>
      </c>
      <c r="AS34" s="805">
        <v>109412611</v>
      </c>
      <c r="AT34" s="806">
        <v>1124922</v>
      </c>
      <c r="AU34" s="808">
        <v>108287689</v>
      </c>
      <c r="AV34" s="812">
        <v>11237</v>
      </c>
    </row>
    <row r="35" spans="1:48" s="826" customFormat="1" ht="15" thickBot="1">
      <c r="A35" s="817"/>
      <c r="B35" s="818" t="s">
        <v>347</v>
      </c>
      <c r="C35" s="819">
        <v>3021649</v>
      </c>
      <c r="D35" s="820">
        <v>2770946</v>
      </c>
      <c r="E35" s="850">
        <v>250703</v>
      </c>
      <c r="F35" s="819">
        <v>0</v>
      </c>
      <c r="G35" s="819">
        <v>0</v>
      </c>
      <c r="H35" s="822">
        <v>0</v>
      </c>
      <c r="I35" s="823"/>
      <c r="J35" s="819">
        <v>0</v>
      </c>
      <c r="K35" s="820">
        <v>0</v>
      </c>
      <c r="L35" s="821">
        <v>0</v>
      </c>
      <c r="M35" s="819">
        <v>450391</v>
      </c>
      <c r="N35" s="820">
        <v>412300</v>
      </c>
      <c r="O35" s="821">
        <v>38091</v>
      </c>
      <c r="P35" s="819"/>
      <c r="Q35" s="820"/>
      <c r="R35" s="821"/>
      <c r="S35" s="819">
        <v>825100</v>
      </c>
      <c r="T35" s="820">
        <v>825100</v>
      </c>
      <c r="U35" s="822">
        <v>0</v>
      </c>
      <c r="V35" s="823">
        <v>0</v>
      </c>
      <c r="W35" s="823">
        <v>0</v>
      </c>
      <c r="X35" s="824">
        <v>0</v>
      </c>
      <c r="Y35" s="821">
        <v>0</v>
      </c>
      <c r="Z35" s="823">
        <v>0</v>
      </c>
      <c r="AA35" s="825">
        <v>194678</v>
      </c>
      <c r="AB35" s="820">
        <v>176128</v>
      </c>
      <c r="AC35" s="822">
        <v>18550</v>
      </c>
      <c r="AD35" s="823">
        <v>0</v>
      </c>
      <c r="AE35" s="819">
        <v>245499</v>
      </c>
      <c r="AF35" s="820">
        <v>239199</v>
      </c>
      <c r="AG35" s="822">
        <v>6300</v>
      </c>
      <c r="AH35" s="823"/>
      <c r="AI35" s="819"/>
      <c r="AJ35" s="819"/>
      <c r="AK35" s="822"/>
      <c r="AL35" s="823"/>
      <c r="AM35" s="824"/>
      <c r="AN35" s="822"/>
      <c r="AO35" s="823"/>
      <c r="AP35" s="823"/>
      <c r="AQ35" s="820"/>
      <c r="AR35" s="821"/>
      <c r="AS35" s="819">
        <v>4737317</v>
      </c>
      <c r="AT35" s="820">
        <v>4423673</v>
      </c>
      <c r="AU35" s="822">
        <v>313644</v>
      </c>
      <c r="AV35" s="823">
        <v>0</v>
      </c>
    </row>
    <row r="36" spans="1:48" s="827" customFormat="1" ht="19.5" customHeight="1" thickBot="1">
      <c r="A36" s="281" t="s">
        <v>177</v>
      </c>
      <c r="B36" s="828" t="s">
        <v>299</v>
      </c>
      <c r="C36" s="216">
        <v>548773</v>
      </c>
      <c r="D36" s="217">
        <v>488010</v>
      </c>
      <c r="E36" s="829">
        <v>60763</v>
      </c>
      <c r="F36" s="216">
        <v>1665435</v>
      </c>
      <c r="G36" s="216">
        <v>-8308</v>
      </c>
      <c r="H36" s="365">
        <v>1673743</v>
      </c>
      <c r="I36" s="284">
        <v>113369</v>
      </c>
      <c r="J36" s="216">
        <v>1773243</v>
      </c>
      <c r="K36" s="217">
        <v>0</v>
      </c>
      <c r="L36" s="829">
        <v>1773243</v>
      </c>
      <c r="M36" s="216">
        <v>4647</v>
      </c>
      <c r="N36" s="217">
        <v>-13503</v>
      </c>
      <c r="O36" s="829">
        <v>18150</v>
      </c>
      <c r="P36" s="216">
        <v>-4823</v>
      </c>
      <c r="Q36" s="217">
        <v>0</v>
      </c>
      <c r="R36" s="538">
        <v>-4823</v>
      </c>
      <c r="S36" s="216">
        <v>75604</v>
      </c>
      <c r="T36" s="217">
        <v>100000</v>
      </c>
      <c r="U36" s="365">
        <v>-24396</v>
      </c>
      <c r="V36" s="284">
        <v>0</v>
      </c>
      <c r="W36" s="284">
        <v>927462</v>
      </c>
      <c r="X36" s="787">
        <v>0</v>
      </c>
      <c r="Y36" s="538">
        <v>927462</v>
      </c>
      <c r="Z36" s="284">
        <f>476004</f>
        <v>476004</v>
      </c>
      <c r="AA36" s="745">
        <v>-30297</v>
      </c>
      <c r="AB36" s="217">
        <v>-23767</v>
      </c>
      <c r="AC36" s="365">
        <v>-6530</v>
      </c>
      <c r="AD36" s="284">
        <v>0</v>
      </c>
      <c r="AE36" s="216">
        <v>83509</v>
      </c>
      <c r="AF36" s="217">
        <v>-18560</v>
      </c>
      <c r="AG36" s="365">
        <v>102069</v>
      </c>
      <c r="AH36" s="284">
        <v>0</v>
      </c>
      <c r="AI36" s="216">
        <v>0</v>
      </c>
      <c r="AJ36" s="216">
        <v>0</v>
      </c>
      <c r="AK36" s="365">
        <v>0</v>
      </c>
      <c r="AL36" s="284">
        <v>18629</v>
      </c>
      <c r="AM36" s="787">
        <v>0</v>
      </c>
      <c r="AN36" s="365">
        <v>18629</v>
      </c>
      <c r="AO36" s="284">
        <v>0</v>
      </c>
      <c r="AP36" s="538">
        <v>-175</v>
      </c>
      <c r="AQ36" s="538">
        <v>0</v>
      </c>
      <c r="AR36" s="538">
        <v>-175</v>
      </c>
      <c r="AS36" s="216">
        <v>5062007</v>
      </c>
      <c r="AT36" s="217">
        <v>523872</v>
      </c>
      <c r="AU36" s="365">
        <v>4538135</v>
      </c>
      <c r="AV36" s="284">
        <v>589373</v>
      </c>
    </row>
    <row r="37" spans="1:48" s="753" customFormat="1" ht="12.75">
      <c r="A37" s="286"/>
      <c r="B37" s="522" t="s">
        <v>329</v>
      </c>
      <c r="C37" s="570">
        <v>548773</v>
      </c>
      <c r="D37" s="571">
        <v>500000</v>
      </c>
      <c r="E37" s="572">
        <v>48773</v>
      </c>
      <c r="F37" s="570">
        <v>1665435</v>
      </c>
      <c r="G37" s="570">
        <v>-8308</v>
      </c>
      <c r="H37" s="750">
        <v>1673743</v>
      </c>
      <c r="I37" s="749">
        <v>113369</v>
      </c>
      <c r="J37" s="570">
        <v>1773243</v>
      </c>
      <c r="K37" s="571">
        <v>0</v>
      </c>
      <c r="L37" s="572">
        <v>1773243</v>
      </c>
      <c r="M37" s="570">
        <v>40770</v>
      </c>
      <c r="N37" s="571">
        <v>0</v>
      </c>
      <c r="O37" s="572">
        <v>40770</v>
      </c>
      <c r="P37" s="570">
        <v>-4823</v>
      </c>
      <c r="Q37" s="571">
        <v>0</v>
      </c>
      <c r="R37" s="572">
        <v>-4823</v>
      </c>
      <c r="S37" s="570">
        <v>-24396</v>
      </c>
      <c r="T37" s="571">
        <v>0</v>
      </c>
      <c r="U37" s="750">
        <v>-24396</v>
      </c>
      <c r="V37" s="749">
        <v>0</v>
      </c>
      <c r="W37" s="749">
        <v>927462</v>
      </c>
      <c r="X37" s="751">
        <v>0</v>
      </c>
      <c r="Y37" s="572">
        <v>927462</v>
      </c>
      <c r="Z37" s="749">
        <f>476004</f>
        <v>476004</v>
      </c>
      <c r="AA37" s="752">
        <v>10216</v>
      </c>
      <c r="AB37" s="571">
        <v>0</v>
      </c>
      <c r="AC37" s="750">
        <v>10216</v>
      </c>
      <c r="AD37" s="749">
        <v>0</v>
      </c>
      <c r="AE37" s="570">
        <v>5069</v>
      </c>
      <c r="AF37" s="571">
        <v>0</v>
      </c>
      <c r="AG37" s="750">
        <v>5069</v>
      </c>
      <c r="AH37" s="749">
        <v>0</v>
      </c>
      <c r="AI37" s="570">
        <v>0</v>
      </c>
      <c r="AJ37" s="570">
        <v>0</v>
      </c>
      <c r="AK37" s="750">
        <v>0</v>
      </c>
      <c r="AL37" s="749">
        <v>14238</v>
      </c>
      <c r="AM37" s="751">
        <v>0</v>
      </c>
      <c r="AN37" s="750">
        <v>14238</v>
      </c>
      <c r="AO37" s="749">
        <v>0</v>
      </c>
      <c r="AP37" s="749">
        <v>-175</v>
      </c>
      <c r="AQ37" s="571">
        <v>0</v>
      </c>
      <c r="AR37" s="572">
        <v>-175</v>
      </c>
      <c r="AS37" s="570">
        <v>4955812</v>
      </c>
      <c r="AT37" s="571">
        <v>491692</v>
      </c>
      <c r="AU37" s="750">
        <v>4464120</v>
      </c>
      <c r="AV37" s="366">
        <v>589373</v>
      </c>
    </row>
    <row r="38" spans="1:48" s="755" customFormat="1" ht="12.75">
      <c r="A38" s="286"/>
      <c r="B38" s="182" t="s">
        <v>300</v>
      </c>
      <c r="C38" s="234">
        <v>-51227</v>
      </c>
      <c r="D38" s="235">
        <v>-11990</v>
      </c>
      <c r="E38" s="236">
        <v>-39237</v>
      </c>
      <c r="F38" s="234">
        <v>1552066</v>
      </c>
      <c r="G38" s="234">
        <v>-8308</v>
      </c>
      <c r="H38" s="304">
        <v>1560374</v>
      </c>
      <c r="I38" s="305">
        <v>0</v>
      </c>
      <c r="J38" s="234">
        <v>858243</v>
      </c>
      <c r="K38" s="235">
        <v>0</v>
      </c>
      <c r="L38" s="236">
        <v>858243</v>
      </c>
      <c r="M38" s="234">
        <v>-13353</v>
      </c>
      <c r="N38" s="235">
        <v>-13503</v>
      </c>
      <c r="O38" s="236">
        <v>150</v>
      </c>
      <c r="P38" s="234">
        <v>-4823</v>
      </c>
      <c r="Q38" s="235">
        <v>0</v>
      </c>
      <c r="R38" s="236">
        <v>-4823</v>
      </c>
      <c r="S38" s="234">
        <v>-24396</v>
      </c>
      <c r="T38" s="235">
        <v>0</v>
      </c>
      <c r="U38" s="304">
        <v>-24396</v>
      </c>
      <c r="V38" s="305">
        <v>0</v>
      </c>
      <c r="W38" s="305">
        <v>451458</v>
      </c>
      <c r="X38" s="303">
        <v>0</v>
      </c>
      <c r="Y38" s="236">
        <v>451458</v>
      </c>
      <c r="Z38" s="305">
        <v>0</v>
      </c>
      <c r="AA38" s="754">
        <v>-32106</v>
      </c>
      <c r="AB38" s="235">
        <v>-23767</v>
      </c>
      <c r="AC38" s="304">
        <v>-8339</v>
      </c>
      <c r="AD38" s="305">
        <v>0</v>
      </c>
      <c r="AE38" s="234">
        <v>83509</v>
      </c>
      <c r="AF38" s="235">
        <v>-18560</v>
      </c>
      <c r="AG38" s="304">
        <v>102069</v>
      </c>
      <c r="AH38" s="305">
        <v>0</v>
      </c>
      <c r="AI38" s="234">
        <v>0</v>
      </c>
      <c r="AJ38" s="234">
        <v>0</v>
      </c>
      <c r="AK38" s="304">
        <v>0</v>
      </c>
      <c r="AL38" s="305">
        <v>14238</v>
      </c>
      <c r="AM38" s="303">
        <v>0</v>
      </c>
      <c r="AN38" s="304">
        <v>14238</v>
      </c>
      <c r="AO38" s="305">
        <v>0</v>
      </c>
      <c r="AP38" s="305">
        <v>-175</v>
      </c>
      <c r="AQ38" s="235">
        <v>0</v>
      </c>
      <c r="AR38" s="236">
        <v>-175</v>
      </c>
      <c r="AS38" s="234">
        <v>2833434</v>
      </c>
      <c r="AT38" s="235">
        <v>-76128</v>
      </c>
      <c r="AU38" s="304">
        <v>2909562</v>
      </c>
      <c r="AV38" s="366">
        <v>0</v>
      </c>
    </row>
    <row r="39" spans="1:48" s="757" customFormat="1" ht="12.75">
      <c r="A39" s="286"/>
      <c r="B39" s="183" t="s">
        <v>301</v>
      </c>
      <c r="C39" s="705">
        <v>0</v>
      </c>
      <c r="D39" s="339"/>
      <c r="E39" s="306"/>
      <c r="F39" s="338">
        <v>325</v>
      </c>
      <c r="G39" s="338">
        <v>0</v>
      </c>
      <c r="H39" s="342">
        <v>325</v>
      </c>
      <c r="I39" s="343">
        <v>0</v>
      </c>
      <c r="J39" s="338">
        <v>1042599</v>
      </c>
      <c r="K39" s="339">
        <v>0</v>
      </c>
      <c r="L39" s="306">
        <v>1042599</v>
      </c>
      <c r="M39" s="338">
        <v>22770</v>
      </c>
      <c r="N39" s="339"/>
      <c r="O39" s="306">
        <v>22770</v>
      </c>
      <c r="P39" s="338">
        <v>177</v>
      </c>
      <c r="Q39" s="339"/>
      <c r="R39" s="306">
        <v>177</v>
      </c>
      <c r="S39" s="338">
        <v>604</v>
      </c>
      <c r="T39" s="339">
        <v>0</v>
      </c>
      <c r="U39" s="342">
        <v>604</v>
      </c>
      <c r="V39" s="343">
        <v>0</v>
      </c>
      <c r="W39" s="343">
        <v>1585</v>
      </c>
      <c r="X39" s="340">
        <v>0</v>
      </c>
      <c r="Y39" s="306">
        <v>1585</v>
      </c>
      <c r="Z39" s="343">
        <v>0</v>
      </c>
      <c r="AA39" s="338">
        <v>7211</v>
      </c>
      <c r="AB39" s="339"/>
      <c r="AC39" s="306">
        <v>7211</v>
      </c>
      <c r="AD39" s="343"/>
      <c r="AE39" s="338">
        <v>5770</v>
      </c>
      <c r="AF39" s="339"/>
      <c r="AG39" s="342">
        <v>5770</v>
      </c>
      <c r="AH39" s="343"/>
      <c r="AI39" s="338">
        <v>163</v>
      </c>
      <c r="AJ39" s="339"/>
      <c r="AK39" s="342">
        <v>163</v>
      </c>
      <c r="AL39" s="343"/>
      <c r="AM39" s="756"/>
      <c r="AN39" s="342"/>
      <c r="AO39" s="343"/>
      <c r="AP39" s="338">
        <v>12</v>
      </c>
      <c r="AQ39" s="338"/>
      <c r="AR39" s="306">
        <v>12</v>
      </c>
      <c r="AS39" s="570">
        <v>1081216</v>
      </c>
      <c r="AT39" s="571">
        <v>0</v>
      </c>
      <c r="AU39" s="797">
        <v>1081216</v>
      </c>
      <c r="AV39" s="366">
        <v>0</v>
      </c>
    </row>
    <row r="40" spans="1:48" ht="25.5">
      <c r="A40" s="286"/>
      <c r="B40" s="190" t="s">
        <v>425</v>
      </c>
      <c r="C40" s="427">
        <v>156218</v>
      </c>
      <c r="D40" s="288"/>
      <c r="E40" s="222">
        <v>156218</v>
      </c>
      <c r="F40" s="287">
        <v>0</v>
      </c>
      <c r="G40" s="287">
        <v>0</v>
      </c>
      <c r="H40" s="291">
        <v>0</v>
      </c>
      <c r="I40" s="292">
        <v>0</v>
      </c>
      <c r="J40" s="287">
        <v>62973</v>
      </c>
      <c r="K40" s="288">
        <v>0</v>
      </c>
      <c r="L40" s="222">
        <v>62973</v>
      </c>
      <c r="M40" s="287"/>
      <c r="N40" s="288"/>
      <c r="O40" s="222"/>
      <c r="P40" s="287">
        <v>0</v>
      </c>
      <c r="Q40" s="288"/>
      <c r="R40" s="222"/>
      <c r="S40" s="287">
        <v>0</v>
      </c>
      <c r="T40" s="288">
        <v>0</v>
      </c>
      <c r="U40" s="291">
        <v>0</v>
      </c>
      <c r="V40" s="292">
        <v>0</v>
      </c>
      <c r="W40" s="292">
        <v>0</v>
      </c>
      <c r="X40" s="289">
        <v>0</v>
      </c>
      <c r="Y40" s="222">
        <v>0</v>
      </c>
      <c r="Z40" s="292">
        <v>0</v>
      </c>
      <c r="AA40" s="293">
        <v>0</v>
      </c>
      <c r="AB40" s="288"/>
      <c r="AC40" s="291"/>
      <c r="AD40" s="292"/>
      <c r="AE40" s="287">
        <v>0</v>
      </c>
      <c r="AF40" s="288"/>
      <c r="AG40" s="291"/>
      <c r="AH40" s="292"/>
      <c r="AI40" s="287">
        <v>0</v>
      </c>
      <c r="AJ40" s="287"/>
      <c r="AK40" s="291">
        <v>0</v>
      </c>
      <c r="AL40" s="292"/>
      <c r="AM40" s="289"/>
      <c r="AN40" s="291"/>
      <c r="AO40" s="292"/>
      <c r="AP40" s="292"/>
      <c r="AQ40" s="288"/>
      <c r="AR40" s="222"/>
      <c r="AS40" s="220">
        <v>219191</v>
      </c>
      <c r="AT40" s="221">
        <v>0</v>
      </c>
      <c r="AU40" s="227">
        <v>219191</v>
      </c>
      <c r="AV40" s="366">
        <v>0</v>
      </c>
    </row>
    <row r="41" spans="1:48" s="757" customFormat="1" ht="12.75">
      <c r="A41" s="286"/>
      <c r="B41" s="183" t="s">
        <v>4</v>
      </c>
      <c r="C41" s="705"/>
      <c r="D41" s="339"/>
      <c r="E41" s="306"/>
      <c r="F41" s="338">
        <v>-325</v>
      </c>
      <c r="G41" s="338">
        <v>0</v>
      </c>
      <c r="H41" s="342">
        <v>-325</v>
      </c>
      <c r="I41" s="343">
        <v>0</v>
      </c>
      <c r="J41" s="338">
        <v>0</v>
      </c>
      <c r="K41" s="339">
        <v>0</v>
      </c>
      <c r="L41" s="306">
        <v>0</v>
      </c>
      <c r="M41" s="338"/>
      <c r="N41" s="339"/>
      <c r="O41" s="306"/>
      <c r="P41" s="338"/>
      <c r="Q41" s="339"/>
      <c r="R41" s="306"/>
      <c r="S41" s="338">
        <v>0</v>
      </c>
      <c r="T41" s="339">
        <v>0</v>
      </c>
      <c r="U41" s="342">
        <v>0</v>
      </c>
      <c r="V41" s="343">
        <v>0</v>
      </c>
      <c r="W41" s="343">
        <v>0</v>
      </c>
      <c r="X41" s="340">
        <v>0</v>
      </c>
      <c r="Y41" s="306">
        <v>0</v>
      </c>
      <c r="Z41" s="343">
        <v>0</v>
      </c>
      <c r="AA41" s="756"/>
      <c r="AB41" s="339"/>
      <c r="AC41" s="342"/>
      <c r="AD41" s="343"/>
      <c r="AE41" s="338">
        <v>325</v>
      </c>
      <c r="AF41" s="339">
        <v>0</v>
      </c>
      <c r="AG41" s="342">
        <v>325</v>
      </c>
      <c r="AH41" s="343"/>
      <c r="AI41" s="338">
        <v>0</v>
      </c>
      <c r="AJ41" s="338"/>
      <c r="AK41" s="342">
        <v>0</v>
      </c>
      <c r="AL41" s="343"/>
      <c r="AM41" s="340"/>
      <c r="AN41" s="342"/>
      <c r="AO41" s="343"/>
      <c r="AP41" s="343"/>
      <c r="AQ41" s="339"/>
      <c r="AR41" s="306"/>
      <c r="AS41" s="570">
        <v>0</v>
      </c>
      <c r="AT41" s="571">
        <v>0</v>
      </c>
      <c r="AU41" s="797">
        <v>0</v>
      </c>
      <c r="AV41" s="366">
        <v>0</v>
      </c>
    </row>
    <row r="42" spans="1:48" s="759" customFormat="1" ht="12.75">
      <c r="A42" s="286"/>
      <c r="B42" s="185" t="s">
        <v>302</v>
      </c>
      <c r="C42" s="315">
        <v>-2856</v>
      </c>
      <c r="D42" s="308"/>
      <c r="E42" s="317">
        <v>-2856</v>
      </c>
      <c r="F42" s="307"/>
      <c r="G42" s="307"/>
      <c r="H42" s="311"/>
      <c r="I42" s="312"/>
      <c r="J42" s="307">
        <v>-11290</v>
      </c>
      <c r="K42" s="308">
        <v>0</v>
      </c>
      <c r="L42" s="309">
        <v>-11290</v>
      </c>
      <c r="M42" s="307">
        <v>0</v>
      </c>
      <c r="N42" s="308"/>
      <c r="O42" s="309"/>
      <c r="P42" s="307"/>
      <c r="Q42" s="308"/>
      <c r="R42" s="309"/>
      <c r="S42" s="307"/>
      <c r="T42" s="308"/>
      <c r="U42" s="311"/>
      <c r="V42" s="312"/>
      <c r="W42" s="312"/>
      <c r="X42" s="310"/>
      <c r="Y42" s="309"/>
      <c r="Z42" s="312"/>
      <c r="AA42" s="758"/>
      <c r="AB42" s="308"/>
      <c r="AC42" s="311"/>
      <c r="AD42" s="312"/>
      <c r="AE42" s="313">
        <v>-92</v>
      </c>
      <c r="AF42" s="313"/>
      <c r="AG42" s="319">
        <v>-92</v>
      </c>
      <c r="AH42" s="312"/>
      <c r="AI42" s="307"/>
      <c r="AJ42" s="307"/>
      <c r="AK42" s="311"/>
      <c r="AL42" s="312">
        <v>14238</v>
      </c>
      <c r="AM42" s="310"/>
      <c r="AN42" s="311">
        <v>14238</v>
      </c>
      <c r="AO42" s="312"/>
      <c r="AP42" s="312"/>
      <c r="AQ42" s="308"/>
      <c r="AR42" s="309"/>
      <c r="AS42" s="238">
        <v>0</v>
      </c>
      <c r="AT42" s="239">
        <v>0</v>
      </c>
      <c r="AU42" s="372">
        <v>0</v>
      </c>
      <c r="AV42" s="366">
        <v>0</v>
      </c>
    </row>
    <row r="43" spans="1:48" s="761" customFormat="1" ht="12.75">
      <c r="A43" s="286"/>
      <c r="B43" s="185" t="s">
        <v>303</v>
      </c>
      <c r="C43" s="315"/>
      <c r="D43" s="316"/>
      <c r="E43" s="317"/>
      <c r="F43" s="315"/>
      <c r="G43" s="315"/>
      <c r="H43" s="319"/>
      <c r="I43" s="320"/>
      <c r="J43" s="315">
        <v>0</v>
      </c>
      <c r="K43" s="316">
        <v>0</v>
      </c>
      <c r="L43" s="317">
        <v>0</v>
      </c>
      <c r="M43" s="315"/>
      <c r="N43" s="316"/>
      <c r="O43" s="317"/>
      <c r="P43" s="315"/>
      <c r="Q43" s="316"/>
      <c r="R43" s="317"/>
      <c r="S43" s="315"/>
      <c r="T43" s="316"/>
      <c r="U43" s="319"/>
      <c r="V43" s="320"/>
      <c r="W43" s="320"/>
      <c r="X43" s="318"/>
      <c r="Y43" s="317"/>
      <c r="Z43" s="320"/>
      <c r="AA43" s="760">
        <v>3000</v>
      </c>
      <c r="AB43" s="316"/>
      <c r="AC43" s="319">
        <v>3000</v>
      </c>
      <c r="AD43" s="320"/>
      <c r="AE43" s="313">
        <v>-3000</v>
      </c>
      <c r="AF43" s="316"/>
      <c r="AG43" s="319">
        <v>-3000</v>
      </c>
      <c r="AH43" s="320"/>
      <c r="AI43" s="315"/>
      <c r="AJ43" s="315"/>
      <c r="AK43" s="319"/>
      <c r="AL43" s="320"/>
      <c r="AM43" s="318"/>
      <c r="AN43" s="319"/>
      <c r="AO43" s="320"/>
      <c r="AP43" s="320"/>
      <c r="AQ43" s="316"/>
      <c r="AR43" s="317"/>
      <c r="AS43" s="238">
        <v>0</v>
      </c>
      <c r="AT43" s="239">
        <v>0</v>
      </c>
      <c r="AU43" s="372">
        <v>0</v>
      </c>
      <c r="AV43" s="366">
        <v>0</v>
      </c>
    </row>
    <row r="44" spans="1:48" s="763" customFormat="1" ht="25.5">
      <c r="A44" s="286"/>
      <c r="B44" s="190" t="s">
        <v>304</v>
      </c>
      <c r="C44" s="313"/>
      <c r="D44" s="321"/>
      <c r="E44" s="314"/>
      <c r="F44" s="313">
        <v>0</v>
      </c>
      <c r="G44" s="313">
        <v>0</v>
      </c>
      <c r="H44" s="324">
        <v>0</v>
      </c>
      <c r="I44" s="325">
        <v>0</v>
      </c>
      <c r="J44" s="326">
        <v>0</v>
      </c>
      <c r="K44" s="321">
        <v>0</v>
      </c>
      <c r="L44" s="314">
        <v>0</v>
      </c>
      <c r="M44" s="326"/>
      <c r="N44" s="321"/>
      <c r="O44" s="314"/>
      <c r="P44" s="313"/>
      <c r="Q44" s="321"/>
      <c r="R44" s="314"/>
      <c r="S44" s="313">
        <v>0</v>
      </c>
      <c r="T44" s="321">
        <v>0</v>
      </c>
      <c r="U44" s="324">
        <v>0</v>
      </c>
      <c r="V44" s="325">
        <v>0</v>
      </c>
      <c r="W44" s="325">
        <v>0</v>
      </c>
      <c r="X44" s="322">
        <v>0</v>
      </c>
      <c r="Y44" s="314">
        <v>0</v>
      </c>
      <c r="Z44" s="325">
        <v>0</v>
      </c>
      <c r="AA44" s="762"/>
      <c r="AB44" s="321"/>
      <c r="AC44" s="324"/>
      <c r="AD44" s="325"/>
      <c r="AE44" s="313">
        <v>350</v>
      </c>
      <c r="AF44" s="321"/>
      <c r="AG44" s="324">
        <v>350</v>
      </c>
      <c r="AH44" s="325"/>
      <c r="AI44" s="313">
        <v>-163</v>
      </c>
      <c r="AJ44" s="313"/>
      <c r="AK44" s="324">
        <v>-163</v>
      </c>
      <c r="AL44" s="325"/>
      <c r="AM44" s="322"/>
      <c r="AN44" s="324"/>
      <c r="AO44" s="325"/>
      <c r="AP44" s="325">
        <v>-187</v>
      </c>
      <c r="AQ44" s="321"/>
      <c r="AR44" s="314">
        <v>-187</v>
      </c>
      <c r="AS44" s="238">
        <v>0</v>
      </c>
      <c r="AT44" s="239">
        <v>0</v>
      </c>
      <c r="AU44" s="372">
        <v>0</v>
      </c>
      <c r="AV44" s="366">
        <v>0</v>
      </c>
    </row>
    <row r="45" spans="1:48" s="764" customFormat="1" ht="25.5">
      <c r="A45" s="286"/>
      <c r="B45" s="190" t="s">
        <v>331</v>
      </c>
      <c r="C45" s="326"/>
      <c r="D45" s="327"/>
      <c r="E45" s="240"/>
      <c r="F45" s="326">
        <v>0</v>
      </c>
      <c r="G45" s="326">
        <v>0</v>
      </c>
      <c r="H45" s="330">
        <v>0</v>
      </c>
      <c r="I45" s="331">
        <v>0</v>
      </c>
      <c r="J45" s="326">
        <v>0</v>
      </c>
      <c r="K45" s="327">
        <v>0</v>
      </c>
      <c r="L45" s="240">
        <v>0</v>
      </c>
      <c r="M45" s="326"/>
      <c r="N45" s="327"/>
      <c r="O45" s="240"/>
      <c r="P45" s="326"/>
      <c r="Q45" s="327"/>
      <c r="R45" s="240"/>
      <c r="S45" s="326">
        <v>0</v>
      </c>
      <c r="T45" s="327">
        <v>0</v>
      </c>
      <c r="U45" s="330">
        <v>0</v>
      </c>
      <c r="V45" s="331">
        <v>0</v>
      </c>
      <c r="W45" s="331">
        <v>-1716</v>
      </c>
      <c r="X45" s="328">
        <v>0</v>
      </c>
      <c r="Y45" s="240">
        <v>-1716</v>
      </c>
      <c r="Z45" s="331">
        <v>0</v>
      </c>
      <c r="AA45" s="332">
        <v>0</v>
      </c>
      <c r="AB45" s="326"/>
      <c r="AC45" s="330">
        <v>0</v>
      </c>
      <c r="AD45" s="331"/>
      <c r="AE45" s="326">
        <v>1716</v>
      </c>
      <c r="AF45" s="326"/>
      <c r="AG45" s="330">
        <v>1716</v>
      </c>
      <c r="AH45" s="331"/>
      <c r="AI45" s="326"/>
      <c r="AJ45" s="326"/>
      <c r="AK45" s="330"/>
      <c r="AL45" s="331"/>
      <c r="AM45" s="332"/>
      <c r="AN45" s="330"/>
      <c r="AO45" s="331"/>
      <c r="AP45" s="331"/>
      <c r="AQ45" s="327"/>
      <c r="AR45" s="240"/>
      <c r="AS45" s="238">
        <v>0</v>
      </c>
      <c r="AT45" s="239">
        <v>0</v>
      </c>
      <c r="AU45" s="372">
        <v>0</v>
      </c>
      <c r="AV45" s="366">
        <v>0</v>
      </c>
    </row>
    <row r="46" spans="1:48" s="763" customFormat="1" ht="25.5">
      <c r="A46" s="286"/>
      <c r="B46" s="188" t="s">
        <v>305</v>
      </c>
      <c r="C46" s="326"/>
      <c r="D46" s="327"/>
      <c r="E46" s="240"/>
      <c r="F46" s="326"/>
      <c r="G46" s="326"/>
      <c r="H46" s="330"/>
      <c r="I46" s="331">
        <v>0</v>
      </c>
      <c r="J46" s="333">
        <v>0</v>
      </c>
      <c r="K46" s="327">
        <v>0</v>
      </c>
      <c r="L46" s="240">
        <v>0</v>
      </c>
      <c r="M46" s="333"/>
      <c r="N46" s="327"/>
      <c r="O46" s="240"/>
      <c r="P46" s="326"/>
      <c r="Q46" s="327"/>
      <c r="R46" s="240"/>
      <c r="S46" s="326"/>
      <c r="T46" s="327"/>
      <c r="U46" s="330"/>
      <c r="V46" s="331"/>
      <c r="W46" s="331">
        <v>0</v>
      </c>
      <c r="X46" s="328">
        <v>0</v>
      </c>
      <c r="Y46" s="240">
        <v>0</v>
      </c>
      <c r="Z46" s="331">
        <v>0</v>
      </c>
      <c r="AA46" s="332">
        <v>0</v>
      </c>
      <c r="AB46" s="327"/>
      <c r="AC46" s="330">
        <v>0</v>
      </c>
      <c r="AD46" s="331"/>
      <c r="AE46" s="326">
        <v>0</v>
      </c>
      <c r="AF46" s="326"/>
      <c r="AG46" s="330">
        <v>0</v>
      </c>
      <c r="AH46" s="331"/>
      <c r="AI46" s="326"/>
      <c r="AJ46" s="326"/>
      <c r="AK46" s="330"/>
      <c r="AL46" s="331"/>
      <c r="AM46" s="328"/>
      <c r="AN46" s="330"/>
      <c r="AO46" s="331"/>
      <c r="AP46" s="331"/>
      <c r="AQ46" s="327"/>
      <c r="AR46" s="240"/>
      <c r="AS46" s="238">
        <v>0</v>
      </c>
      <c r="AT46" s="239">
        <v>0</v>
      </c>
      <c r="AU46" s="372">
        <v>0</v>
      </c>
      <c r="AV46" s="366">
        <v>0</v>
      </c>
    </row>
    <row r="47" spans="1:48" s="766" customFormat="1" ht="12.75">
      <c r="A47" s="286"/>
      <c r="B47" s="187" t="s">
        <v>306</v>
      </c>
      <c r="C47" s="313"/>
      <c r="D47" s="334"/>
      <c r="E47" s="323"/>
      <c r="F47" s="333"/>
      <c r="G47" s="333"/>
      <c r="H47" s="336"/>
      <c r="I47" s="337">
        <v>0</v>
      </c>
      <c r="J47" s="333">
        <v>0</v>
      </c>
      <c r="K47" s="334">
        <v>0</v>
      </c>
      <c r="L47" s="323">
        <v>0</v>
      </c>
      <c r="M47" s="333"/>
      <c r="N47" s="334"/>
      <c r="O47" s="323"/>
      <c r="P47" s="333"/>
      <c r="Q47" s="334"/>
      <c r="R47" s="323"/>
      <c r="S47" s="333"/>
      <c r="T47" s="334"/>
      <c r="U47" s="336"/>
      <c r="V47" s="337"/>
      <c r="W47" s="337">
        <v>0</v>
      </c>
      <c r="X47" s="335">
        <v>0</v>
      </c>
      <c r="Y47" s="323">
        <v>0</v>
      </c>
      <c r="Z47" s="337">
        <v>0</v>
      </c>
      <c r="AA47" s="765"/>
      <c r="AB47" s="334"/>
      <c r="AC47" s="336"/>
      <c r="AD47" s="337"/>
      <c r="AE47" s="323"/>
      <c r="AF47" s="323"/>
      <c r="AG47" s="336"/>
      <c r="AH47" s="337"/>
      <c r="AI47" s="333"/>
      <c r="AJ47" s="333"/>
      <c r="AK47" s="336"/>
      <c r="AL47" s="337"/>
      <c r="AM47" s="335"/>
      <c r="AN47" s="336"/>
      <c r="AO47" s="337"/>
      <c r="AP47" s="337"/>
      <c r="AQ47" s="334"/>
      <c r="AR47" s="323"/>
      <c r="AS47" s="238">
        <v>0</v>
      </c>
      <c r="AT47" s="239">
        <v>0</v>
      </c>
      <c r="AU47" s="372">
        <v>0</v>
      </c>
      <c r="AV47" s="366">
        <v>0</v>
      </c>
    </row>
    <row r="48" spans="1:48" s="766" customFormat="1" ht="12.75">
      <c r="A48" s="286"/>
      <c r="B48" s="187" t="s">
        <v>307</v>
      </c>
      <c r="C48" s="313"/>
      <c r="D48" s="334"/>
      <c r="E48" s="323"/>
      <c r="F48" s="333"/>
      <c r="G48" s="333"/>
      <c r="H48" s="336"/>
      <c r="I48" s="337">
        <v>0</v>
      </c>
      <c r="J48" s="333">
        <v>0</v>
      </c>
      <c r="K48" s="334">
        <v>0</v>
      </c>
      <c r="L48" s="323">
        <v>0</v>
      </c>
      <c r="M48" s="333"/>
      <c r="N48" s="334"/>
      <c r="O48" s="323"/>
      <c r="P48" s="333"/>
      <c r="Q48" s="334"/>
      <c r="R48" s="323"/>
      <c r="S48" s="333"/>
      <c r="T48" s="334"/>
      <c r="U48" s="336"/>
      <c r="V48" s="337"/>
      <c r="W48" s="337">
        <v>0</v>
      </c>
      <c r="X48" s="335">
        <v>0</v>
      </c>
      <c r="Y48" s="323">
        <v>0</v>
      </c>
      <c r="Z48" s="337">
        <v>0</v>
      </c>
      <c r="AA48" s="765"/>
      <c r="AB48" s="334"/>
      <c r="AC48" s="336"/>
      <c r="AD48" s="337"/>
      <c r="AE48" s="326"/>
      <c r="AF48" s="326"/>
      <c r="AG48" s="330"/>
      <c r="AH48" s="337"/>
      <c r="AI48" s="333"/>
      <c r="AJ48" s="333"/>
      <c r="AK48" s="336"/>
      <c r="AL48" s="337"/>
      <c r="AM48" s="335"/>
      <c r="AN48" s="336"/>
      <c r="AO48" s="337"/>
      <c r="AP48" s="337"/>
      <c r="AQ48" s="334"/>
      <c r="AR48" s="323"/>
      <c r="AS48" s="238">
        <v>0</v>
      </c>
      <c r="AT48" s="239">
        <v>0</v>
      </c>
      <c r="AU48" s="372">
        <v>0</v>
      </c>
      <c r="AV48" s="366">
        <v>0</v>
      </c>
    </row>
    <row r="49" spans="1:48" s="757" customFormat="1" ht="12.75">
      <c r="A49" s="286"/>
      <c r="B49" s="184" t="s">
        <v>308</v>
      </c>
      <c r="C49" s="427"/>
      <c r="D49" s="288"/>
      <c r="E49" s="222"/>
      <c r="F49" s="287">
        <v>0</v>
      </c>
      <c r="G49" s="287">
        <v>-5308</v>
      </c>
      <c r="H49" s="291">
        <v>5308</v>
      </c>
      <c r="I49" s="292">
        <v>0</v>
      </c>
      <c r="J49" s="287">
        <v>0</v>
      </c>
      <c r="K49" s="288">
        <v>0</v>
      </c>
      <c r="L49" s="222">
        <v>0</v>
      </c>
      <c r="M49" s="287"/>
      <c r="N49" s="288"/>
      <c r="O49" s="222"/>
      <c r="P49" s="287"/>
      <c r="Q49" s="288"/>
      <c r="R49" s="222"/>
      <c r="S49" s="287">
        <v>0</v>
      </c>
      <c r="T49" s="288">
        <v>0</v>
      </c>
      <c r="U49" s="291">
        <v>0</v>
      </c>
      <c r="V49" s="292">
        <v>0</v>
      </c>
      <c r="W49" s="292">
        <v>0</v>
      </c>
      <c r="X49" s="289">
        <v>0</v>
      </c>
      <c r="Y49" s="222">
        <v>0</v>
      </c>
      <c r="Z49" s="292">
        <v>0</v>
      </c>
      <c r="AA49" s="293"/>
      <c r="AB49" s="288"/>
      <c r="AC49" s="291"/>
      <c r="AD49" s="292"/>
      <c r="AE49" s="287"/>
      <c r="AF49" s="288"/>
      <c r="AG49" s="291"/>
      <c r="AH49" s="292"/>
      <c r="AI49" s="287"/>
      <c r="AJ49" s="287"/>
      <c r="AK49" s="291"/>
      <c r="AL49" s="292"/>
      <c r="AM49" s="289"/>
      <c r="AN49" s="291"/>
      <c r="AO49" s="292"/>
      <c r="AP49" s="292"/>
      <c r="AQ49" s="288"/>
      <c r="AR49" s="222"/>
      <c r="AS49" s="220">
        <v>0</v>
      </c>
      <c r="AT49" s="221">
        <v>-5308</v>
      </c>
      <c r="AU49" s="227">
        <v>5308</v>
      </c>
      <c r="AV49" s="366">
        <v>0</v>
      </c>
    </row>
    <row r="50" spans="1:48" s="757" customFormat="1" ht="12.75">
      <c r="A50" s="286"/>
      <c r="B50" s="184" t="s">
        <v>309</v>
      </c>
      <c r="C50" s="427"/>
      <c r="D50" s="288"/>
      <c r="E50" s="222"/>
      <c r="F50" s="287">
        <v>1552066</v>
      </c>
      <c r="G50" s="287">
        <v>-3000</v>
      </c>
      <c r="H50" s="291">
        <v>1555066</v>
      </c>
      <c r="I50" s="292">
        <v>0</v>
      </c>
      <c r="J50" s="287">
        <v>0</v>
      </c>
      <c r="K50" s="288">
        <v>0</v>
      </c>
      <c r="L50" s="222">
        <v>0</v>
      </c>
      <c r="M50" s="287"/>
      <c r="N50" s="288"/>
      <c r="O50" s="222"/>
      <c r="P50" s="287"/>
      <c r="Q50" s="288"/>
      <c r="R50" s="222"/>
      <c r="S50" s="287">
        <v>0</v>
      </c>
      <c r="T50" s="288">
        <v>0</v>
      </c>
      <c r="U50" s="291">
        <v>0</v>
      </c>
      <c r="V50" s="292">
        <v>0</v>
      </c>
      <c r="W50" s="292">
        <v>0</v>
      </c>
      <c r="X50" s="289">
        <v>0</v>
      </c>
      <c r="Y50" s="222">
        <v>0</v>
      </c>
      <c r="Z50" s="292">
        <v>0</v>
      </c>
      <c r="AA50" s="293"/>
      <c r="AB50" s="288"/>
      <c r="AC50" s="291"/>
      <c r="AD50" s="292"/>
      <c r="AE50" s="287">
        <v>0</v>
      </c>
      <c r="AF50" s="288"/>
      <c r="AG50" s="291">
        <v>0</v>
      </c>
      <c r="AH50" s="292"/>
      <c r="AI50" s="287"/>
      <c r="AJ50" s="287"/>
      <c r="AK50" s="291"/>
      <c r="AL50" s="292"/>
      <c r="AM50" s="289"/>
      <c r="AN50" s="291"/>
      <c r="AO50" s="292"/>
      <c r="AP50" s="292"/>
      <c r="AQ50" s="288"/>
      <c r="AR50" s="222"/>
      <c r="AS50" s="220">
        <v>1552066</v>
      </c>
      <c r="AT50" s="221">
        <v>-3000</v>
      </c>
      <c r="AU50" s="227">
        <v>1555066</v>
      </c>
      <c r="AV50" s="366">
        <v>0</v>
      </c>
    </row>
    <row r="51" spans="1:48" s="757" customFormat="1" ht="12.75">
      <c r="A51" s="286"/>
      <c r="B51" s="184" t="s">
        <v>310</v>
      </c>
      <c r="C51" s="705">
        <v>0</v>
      </c>
      <c r="D51" s="339">
        <v>-11990</v>
      </c>
      <c r="E51" s="306">
        <v>11990</v>
      </c>
      <c r="F51" s="338">
        <v>0</v>
      </c>
      <c r="G51" s="338">
        <v>0</v>
      </c>
      <c r="H51" s="342">
        <v>0</v>
      </c>
      <c r="I51" s="343">
        <v>0</v>
      </c>
      <c r="J51" s="338">
        <v>0</v>
      </c>
      <c r="K51" s="339">
        <v>0</v>
      </c>
      <c r="L51" s="306">
        <v>0</v>
      </c>
      <c r="M51" s="338">
        <v>-36123</v>
      </c>
      <c r="N51" s="339">
        <v>-13503</v>
      </c>
      <c r="O51" s="306">
        <v>-22620</v>
      </c>
      <c r="P51" s="338">
        <v>0</v>
      </c>
      <c r="Q51" s="339"/>
      <c r="R51" s="306"/>
      <c r="S51" s="338">
        <v>0</v>
      </c>
      <c r="T51" s="339">
        <v>0</v>
      </c>
      <c r="U51" s="342">
        <v>0</v>
      </c>
      <c r="V51" s="343">
        <v>0</v>
      </c>
      <c r="W51" s="343">
        <v>0</v>
      </c>
      <c r="X51" s="340">
        <v>0</v>
      </c>
      <c r="Y51" s="306">
        <v>0</v>
      </c>
      <c r="Z51" s="343">
        <v>0</v>
      </c>
      <c r="AA51" s="756">
        <v>-42317</v>
      </c>
      <c r="AB51" s="339">
        <v>-23767</v>
      </c>
      <c r="AC51" s="342">
        <v>-18550</v>
      </c>
      <c r="AD51" s="343"/>
      <c r="AE51" s="338">
        <v>78440</v>
      </c>
      <c r="AF51" s="339">
        <v>-18560</v>
      </c>
      <c r="AG51" s="342">
        <v>97000</v>
      </c>
      <c r="AH51" s="343"/>
      <c r="AI51" s="338"/>
      <c r="AJ51" s="338"/>
      <c r="AK51" s="342"/>
      <c r="AL51" s="343"/>
      <c r="AM51" s="340"/>
      <c r="AN51" s="342"/>
      <c r="AO51" s="343"/>
      <c r="AP51" s="343"/>
      <c r="AQ51" s="339"/>
      <c r="AR51" s="306"/>
      <c r="AS51" s="220">
        <v>0</v>
      </c>
      <c r="AT51" s="221">
        <v>-67820</v>
      </c>
      <c r="AU51" s="227">
        <v>67820</v>
      </c>
      <c r="AV51" s="366">
        <v>0</v>
      </c>
    </row>
    <row r="52" spans="1:48" s="757" customFormat="1" ht="12.75">
      <c r="A52" s="286"/>
      <c r="B52" s="189" t="s">
        <v>311</v>
      </c>
      <c r="C52" s="427"/>
      <c r="D52" s="288"/>
      <c r="E52" s="222"/>
      <c r="F52" s="287">
        <v>0</v>
      </c>
      <c r="G52" s="287">
        <v>0</v>
      </c>
      <c r="H52" s="291">
        <v>0</v>
      </c>
      <c r="I52" s="292">
        <v>0</v>
      </c>
      <c r="J52" s="287">
        <v>-19039</v>
      </c>
      <c r="K52" s="288">
        <v>0</v>
      </c>
      <c r="L52" s="222">
        <v>-19039</v>
      </c>
      <c r="M52" s="287"/>
      <c r="N52" s="288"/>
      <c r="O52" s="222"/>
      <c r="P52" s="287"/>
      <c r="Q52" s="288"/>
      <c r="R52" s="222"/>
      <c r="S52" s="287">
        <v>0</v>
      </c>
      <c r="T52" s="288">
        <v>0</v>
      </c>
      <c r="U52" s="291">
        <v>0</v>
      </c>
      <c r="V52" s="292">
        <v>0</v>
      </c>
      <c r="W52" s="292">
        <v>0</v>
      </c>
      <c r="X52" s="289">
        <v>0</v>
      </c>
      <c r="Y52" s="222">
        <v>0</v>
      </c>
      <c r="Z52" s="292">
        <v>0</v>
      </c>
      <c r="AA52" s="293"/>
      <c r="AB52" s="288"/>
      <c r="AC52" s="291"/>
      <c r="AD52" s="292"/>
      <c r="AE52" s="287"/>
      <c r="AF52" s="288"/>
      <c r="AG52" s="291"/>
      <c r="AH52" s="292"/>
      <c r="AI52" s="287"/>
      <c r="AJ52" s="287"/>
      <c r="AK52" s="291"/>
      <c r="AL52" s="292"/>
      <c r="AM52" s="289"/>
      <c r="AN52" s="291"/>
      <c r="AO52" s="292"/>
      <c r="AP52" s="292"/>
      <c r="AQ52" s="288"/>
      <c r="AR52" s="222"/>
      <c r="AS52" s="220">
        <v>-19039</v>
      </c>
      <c r="AT52" s="221">
        <v>0</v>
      </c>
      <c r="AU52" s="227">
        <v>-19039</v>
      </c>
      <c r="AV52" s="366">
        <v>0</v>
      </c>
    </row>
    <row r="53" spans="1:48" s="768" customFormat="1" ht="25.5">
      <c r="A53" s="286"/>
      <c r="B53" s="523" t="s">
        <v>312</v>
      </c>
      <c r="C53" s="427">
        <v>-204589</v>
      </c>
      <c r="D53" s="347"/>
      <c r="E53" s="344">
        <v>-204589</v>
      </c>
      <c r="F53" s="287">
        <v>0</v>
      </c>
      <c r="G53" s="287">
        <v>0</v>
      </c>
      <c r="H53" s="291">
        <v>0</v>
      </c>
      <c r="I53" s="350">
        <v>0</v>
      </c>
      <c r="J53" s="346">
        <v>-217000</v>
      </c>
      <c r="K53" s="347">
        <v>0</v>
      </c>
      <c r="L53" s="344">
        <v>-217000</v>
      </c>
      <c r="M53" s="346"/>
      <c r="N53" s="347"/>
      <c r="O53" s="344"/>
      <c r="P53" s="346">
        <v>-5000</v>
      </c>
      <c r="Q53" s="347"/>
      <c r="R53" s="344">
        <v>-5000</v>
      </c>
      <c r="S53" s="287">
        <v>-25000</v>
      </c>
      <c r="T53" s="288">
        <v>0</v>
      </c>
      <c r="U53" s="291">
        <v>-25000</v>
      </c>
      <c r="V53" s="292">
        <v>0</v>
      </c>
      <c r="W53" s="350">
        <v>451589</v>
      </c>
      <c r="X53" s="348">
        <v>0</v>
      </c>
      <c r="Y53" s="344">
        <v>451589</v>
      </c>
      <c r="Z53" s="350">
        <v>0</v>
      </c>
      <c r="AA53" s="767"/>
      <c r="AB53" s="347"/>
      <c r="AC53" s="349"/>
      <c r="AD53" s="350"/>
      <c r="AE53" s="245">
        <v>0</v>
      </c>
      <c r="AF53" s="347"/>
      <c r="AG53" s="349"/>
      <c r="AH53" s="350"/>
      <c r="AI53" s="346"/>
      <c r="AJ53" s="346"/>
      <c r="AK53" s="349"/>
      <c r="AL53" s="350"/>
      <c r="AM53" s="348"/>
      <c r="AN53" s="349"/>
      <c r="AO53" s="350"/>
      <c r="AP53" s="350"/>
      <c r="AQ53" s="347"/>
      <c r="AR53" s="344"/>
      <c r="AS53" s="220">
        <v>0</v>
      </c>
      <c r="AT53" s="221">
        <v>0</v>
      </c>
      <c r="AU53" s="227">
        <v>0</v>
      </c>
      <c r="AV53" s="366">
        <v>0</v>
      </c>
    </row>
    <row r="54" spans="1:48" ht="25.5">
      <c r="A54" s="286"/>
      <c r="B54" s="188" t="s">
        <v>313</v>
      </c>
      <c r="C54" s="427"/>
      <c r="D54" s="288"/>
      <c r="E54" s="222"/>
      <c r="F54" s="287">
        <v>0</v>
      </c>
      <c r="G54" s="287">
        <v>0</v>
      </c>
      <c r="H54" s="291">
        <v>0</v>
      </c>
      <c r="I54" s="292">
        <v>0</v>
      </c>
      <c r="J54" s="287">
        <v>0</v>
      </c>
      <c r="K54" s="288">
        <v>0</v>
      </c>
      <c r="L54" s="222">
        <v>0</v>
      </c>
      <c r="M54" s="287"/>
      <c r="N54" s="288"/>
      <c r="O54" s="222"/>
      <c r="P54" s="287"/>
      <c r="Q54" s="288"/>
      <c r="R54" s="222"/>
      <c r="S54" s="287">
        <v>0</v>
      </c>
      <c r="T54" s="288">
        <v>0</v>
      </c>
      <c r="U54" s="291">
        <v>0</v>
      </c>
      <c r="V54" s="292">
        <v>0</v>
      </c>
      <c r="W54" s="292">
        <v>0</v>
      </c>
      <c r="X54" s="289">
        <v>0</v>
      </c>
      <c r="Y54" s="222">
        <v>0</v>
      </c>
      <c r="Z54" s="292">
        <v>0</v>
      </c>
      <c r="AA54" s="293"/>
      <c r="AB54" s="288"/>
      <c r="AC54" s="291"/>
      <c r="AD54" s="292"/>
      <c r="AE54" s="287">
        <v>0</v>
      </c>
      <c r="AF54" s="288"/>
      <c r="AG54" s="291"/>
      <c r="AH54" s="292"/>
      <c r="AI54" s="287"/>
      <c r="AJ54" s="287"/>
      <c r="AK54" s="291"/>
      <c r="AL54" s="292">
        <v>0</v>
      </c>
      <c r="AM54" s="289"/>
      <c r="AN54" s="291"/>
      <c r="AO54" s="292"/>
      <c r="AP54" s="292"/>
      <c r="AQ54" s="288"/>
      <c r="AR54" s="222"/>
      <c r="AS54" s="220">
        <v>0</v>
      </c>
      <c r="AT54" s="221">
        <v>0</v>
      </c>
      <c r="AU54" s="227">
        <v>0</v>
      </c>
      <c r="AV54" s="366">
        <v>0</v>
      </c>
    </row>
    <row r="55" spans="1:48" ht="12.75">
      <c r="A55" s="286"/>
      <c r="B55" s="189" t="s">
        <v>314</v>
      </c>
      <c r="C55" s="427"/>
      <c r="D55" s="288"/>
      <c r="E55" s="222"/>
      <c r="F55" s="287"/>
      <c r="G55" s="287"/>
      <c r="H55" s="291"/>
      <c r="I55" s="292"/>
      <c r="J55" s="287"/>
      <c r="K55" s="288"/>
      <c r="L55" s="222"/>
      <c r="M55" s="287"/>
      <c r="N55" s="288"/>
      <c r="O55" s="222"/>
      <c r="P55" s="287"/>
      <c r="Q55" s="288"/>
      <c r="R55" s="222"/>
      <c r="S55" s="287"/>
      <c r="T55" s="288"/>
      <c r="U55" s="291"/>
      <c r="V55" s="292"/>
      <c r="W55" s="292"/>
      <c r="X55" s="289"/>
      <c r="Y55" s="222"/>
      <c r="Z55" s="292"/>
      <c r="AA55" s="293"/>
      <c r="AB55" s="288"/>
      <c r="AC55" s="291"/>
      <c r="AD55" s="292"/>
      <c r="AE55" s="287"/>
      <c r="AF55" s="288"/>
      <c r="AG55" s="291"/>
      <c r="AH55" s="292"/>
      <c r="AI55" s="287"/>
      <c r="AJ55" s="287"/>
      <c r="AK55" s="291"/>
      <c r="AL55" s="292"/>
      <c r="AM55" s="289"/>
      <c r="AN55" s="291"/>
      <c r="AO55" s="292"/>
      <c r="AP55" s="292"/>
      <c r="AQ55" s="288"/>
      <c r="AR55" s="222"/>
      <c r="AS55" s="220">
        <v>0</v>
      </c>
      <c r="AT55" s="221">
        <v>0</v>
      </c>
      <c r="AU55" s="227">
        <v>0</v>
      </c>
      <c r="AV55" s="366">
        <v>0</v>
      </c>
    </row>
    <row r="56" spans="1:48" s="755" customFormat="1" ht="12.75">
      <c r="A56" s="286"/>
      <c r="B56" s="191" t="s">
        <v>315</v>
      </c>
      <c r="C56" s="241">
        <v>600000</v>
      </c>
      <c r="D56" s="242">
        <v>500000</v>
      </c>
      <c r="E56" s="243">
        <v>100000</v>
      </c>
      <c r="F56" s="287">
        <v>113369</v>
      </c>
      <c r="G56" s="287">
        <v>0</v>
      </c>
      <c r="H56" s="291">
        <v>113369</v>
      </c>
      <c r="I56" s="354">
        <v>113369</v>
      </c>
      <c r="J56" s="241">
        <v>0</v>
      </c>
      <c r="K56" s="242">
        <v>0</v>
      </c>
      <c r="L56" s="243">
        <v>0</v>
      </c>
      <c r="M56" s="241">
        <v>0</v>
      </c>
      <c r="N56" s="242">
        <v>0</v>
      </c>
      <c r="O56" s="243">
        <v>0</v>
      </c>
      <c r="P56" s="241">
        <v>0</v>
      </c>
      <c r="Q56" s="242">
        <v>0</v>
      </c>
      <c r="R56" s="243">
        <v>0</v>
      </c>
      <c r="S56" s="241">
        <v>100000</v>
      </c>
      <c r="T56" s="242">
        <v>100000</v>
      </c>
      <c r="U56" s="353">
        <v>0</v>
      </c>
      <c r="V56" s="354">
        <v>0</v>
      </c>
      <c r="W56" s="354">
        <v>476004</v>
      </c>
      <c r="X56" s="352">
        <v>0</v>
      </c>
      <c r="Y56" s="243">
        <v>476004</v>
      </c>
      <c r="Z56" s="354">
        <v>476004</v>
      </c>
      <c r="AA56" s="769">
        <v>1809</v>
      </c>
      <c r="AB56" s="242">
        <v>0</v>
      </c>
      <c r="AC56" s="353">
        <v>1809</v>
      </c>
      <c r="AD56" s="354">
        <v>0</v>
      </c>
      <c r="AE56" s="241">
        <v>0</v>
      </c>
      <c r="AF56" s="242">
        <v>0</v>
      </c>
      <c r="AG56" s="353">
        <v>0</v>
      </c>
      <c r="AH56" s="354">
        <v>0</v>
      </c>
      <c r="AI56" s="241">
        <v>0</v>
      </c>
      <c r="AJ56" s="241">
        <v>0</v>
      </c>
      <c r="AK56" s="353">
        <v>0</v>
      </c>
      <c r="AL56" s="354">
        <v>4391</v>
      </c>
      <c r="AM56" s="352">
        <v>0</v>
      </c>
      <c r="AN56" s="353">
        <v>4391</v>
      </c>
      <c r="AO56" s="354">
        <v>0</v>
      </c>
      <c r="AP56" s="354">
        <v>0</v>
      </c>
      <c r="AQ56" s="242">
        <v>0</v>
      </c>
      <c r="AR56" s="243">
        <v>0</v>
      </c>
      <c r="AS56" s="241">
        <v>1295573</v>
      </c>
      <c r="AT56" s="242">
        <v>600000</v>
      </c>
      <c r="AU56" s="353">
        <v>695573</v>
      </c>
      <c r="AV56" s="366">
        <v>589373</v>
      </c>
    </row>
    <row r="57" spans="1:48" ht="12.75">
      <c r="A57" s="286"/>
      <c r="B57" s="189" t="s">
        <v>316</v>
      </c>
      <c r="C57" s="287"/>
      <c r="D57" s="288"/>
      <c r="E57" s="222"/>
      <c r="F57" s="287">
        <v>0</v>
      </c>
      <c r="G57" s="287">
        <v>0</v>
      </c>
      <c r="H57" s="291">
        <v>0</v>
      </c>
      <c r="I57" s="292">
        <v>0</v>
      </c>
      <c r="J57" s="287">
        <v>0</v>
      </c>
      <c r="K57" s="288">
        <v>0</v>
      </c>
      <c r="L57" s="222">
        <v>0</v>
      </c>
      <c r="M57" s="287"/>
      <c r="N57" s="288"/>
      <c r="O57" s="222"/>
      <c r="P57" s="287"/>
      <c r="Q57" s="288"/>
      <c r="R57" s="222"/>
      <c r="S57" s="287">
        <v>0</v>
      </c>
      <c r="T57" s="288">
        <v>0</v>
      </c>
      <c r="U57" s="291">
        <v>0</v>
      </c>
      <c r="V57" s="292">
        <v>0</v>
      </c>
      <c r="W57" s="292">
        <v>0</v>
      </c>
      <c r="X57" s="289">
        <v>0</v>
      </c>
      <c r="Y57" s="222">
        <v>0</v>
      </c>
      <c r="Z57" s="292">
        <v>0</v>
      </c>
      <c r="AA57" s="293"/>
      <c r="AB57" s="288"/>
      <c r="AC57" s="291"/>
      <c r="AD57" s="292"/>
      <c r="AE57" s="287">
        <v>0</v>
      </c>
      <c r="AF57" s="288"/>
      <c r="AG57" s="291"/>
      <c r="AH57" s="292"/>
      <c r="AI57" s="287"/>
      <c r="AJ57" s="287"/>
      <c r="AK57" s="291"/>
      <c r="AL57" s="292"/>
      <c r="AM57" s="289"/>
      <c r="AN57" s="291"/>
      <c r="AO57" s="292"/>
      <c r="AP57" s="292"/>
      <c r="AQ57" s="288"/>
      <c r="AR57" s="222"/>
      <c r="AS57" s="427">
        <v>0</v>
      </c>
      <c r="AT57" s="428">
        <v>0</v>
      </c>
      <c r="AU57" s="291">
        <v>0</v>
      </c>
      <c r="AV57" s="292">
        <v>0</v>
      </c>
    </row>
    <row r="58" spans="1:48" s="771" customFormat="1" ht="12.75">
      <c r="A58" s="286"/>
      <c r="B58" s="524" t="s">
        <v>5</v>
      </c>
      <c r="C58" s="355">
        <v>0</v>
      </c>
      <c r="D58" s="356"/>
      <c r="E58" s="247"/>
      <c r="F58" s="287">
        <v>113369</v>
      </c>
      <c r="G58" s="287">
        <v>0</v>
      </c>
      <c r="H58" s="291">
        <v>113369</v>
      </c>
      <c r="I58" s="359">
        <v>113369</v>
      </c>
      <c r="J58" s="355">
        <v>0</v>
      </c>
      <c r="K58" s="356">
        <v>0</v>
      </c>
      <c r="L58" s="247">
        <v>0</v>
      </c>
      <c r="M58" s="355"/>
      <c r="N58" s="356"/>
      <c r="O58" s="247"/>
      <c r="P58" s="355">
        <v>0</v>
      </c>
      <c r="Q58" s="356"/>
      <c r="R58" s="247"/>
      <c r="S58" s="355">
        <v>0</v>
      </c>
      <c r="T58" s="356">
        <v>0</v>
      </c>
      <c r="U58" s="358">
        <v>0</v>
      </c>
      <c r="V58" s="359">
        <v>0</v>
      </c>
      <c r="W58" s="359">
        <v>476004</v>
      </c>
      <c r="X58" s="357">
        <v>0</v>
      </c>
      <c r="Y58" s="247">
        <v>476004</v>
      </c>
      <c r="Z58" s="359">
        <v>476004</v>
      </c>
      <c r="AA58" s="770"/>
      <c r="AB58" s="356"/>
      <c r="AC58" s="358"/>
      <c r="AD58" s="359"/>
      <c r="AE58" s="355"/>
      <c r="AF58" s="356"/>
      <c r="AG58" s="358"/>
      <c r="AH58" s="359"/>
      <c r="AI58" s="355"/>
      <c r="AJ58" s="355"/>
      <c r="AK58" s="358"/>
      <c r="AL58" s="359"/>
      <c r="AM58" s="357"/>
      <c r="AN58" s="358"/>
      <c r="AO58" s="359"/>
      <c r="AP58" s="359"/>
      <c r="AQ58" s="356"/>
      <c r="AR58" s="247"/>
      <c r="AS58" s="427">
        <v>589373</v>
      </c>
      <c r="AT58" s="428">
        <v>0</v>
      </c>
      <c r="AU58" s="291">
        <v>589373</v>
      </c>
      <c r="AV58" s="292">
        <v>589373</v>
      </c>
    </row>
    <row r="59" spans="1:48" s="757" customFormat="1" ht="12.75">
      <c r="A59" s="286"/>
      <c r="B59" s="184" t="s">
        <v>317</v>
      </c>
      <c r="C59" s="338"/>
      <c r="D59" s="339"/>
      <c r="E59" s="306"/>
      <c r="F59" s="338">
        <v>0</v>
      </c>
      <c r="G59" s="338">
        <v>0</v>
      </c>
      <c r="H59" s="342">
        <v>0</v>
      </c>
      <c r="I59" s="343">
        <v>0</v>
      </c>
      <c r="J59" s="338">
        <v>0</v>
      </c>
      <c r="K59" s="339">
        <v>0</v>
      </c>
      <c r="L59" s="306">
        <v>0</v>
      </c>
      <c r="M59" s="338"/>
      <c r="N59" s="339"/>
      <c r="O59" s="306"/>
      <c r="P59" s="338">
        <v>0</v>
      </c>
      <c r="Q59" s="339"/>
      <c r="R59" s="306"/>
      <c r="S59" s="338">
        <v>0</v>
      </c>
      <c r="T59" s="339">
        <v>0</v>
      </c>
      <c r="U59" s="342">
        <v>0</v>
      </c>
      <c r="V59" s="343">
        <v>0</v>
      </c>
      <c r="W59" s="343">
        <v>0</v>
      </c>
      <c r="X59" s="340">
        <v>0</v>
      </c>
      <c r="Y59" s="306">
        <v>0</v>
      </c>
      <c r="Z59" s="343">
        <v>0</v>
      </c>
      <c r="AA59" s="756"/>
      <c r="AB59" s="339"/>
      <c r="AC59" s="342"/>
      <c r="AD59" s="343"/>
      <c r="AE59" s="338"/>
      <c r="AF59" s="339"/>
      <c r="AG59" s="342"/>
      <c r="AH59" s="343"/>
      <c r="AI59" s="338"/>
      <c r="AJ59" s="338"/>
      <c r="AK59" s="342"/>
      <c r="AL59" s="343">
        <v>4391</v>
      </c>
      <c r="AM59" s="340"/>
      <c r="AN59" s="342">
        <v>4391</v>
      </c>
      <c r="AO59" s="343"/>
      <c r="AP59" s="343"/>
      <c r="AQ59" s="339"/>
      <c r="AR59" s="306"/>
      <c r="AS59" s="427">
        <v>4391</v>
      </c>
      <c r="AT59" s="428">
        <v>0</v>
      </c>
      <c r="AU59" s="291">
        <v>4391</v>
      </c>
      <c r="AV59" s="292">
        <v>0</v>
      </c>
    </row>
    <row r="60" spans="1:48" s="757" customFormat="1" ht="12.75">
      <c r="A60" s="286"/>
      <c r="B60" s="189" t="s">
        <v>318</v>
      </c>
      <c r="C60" s="287">
        <v>0</v>
      </c>
      <c r="D60" s="288"/>
      <c r="E60" s="222"/>
      <c r="F60" s="287"/>
      <c r="G60" s="287"/>
      <c r="H60" s="291"/>
      <c r="I60" s="292"/>
      <c r="J60" s="287">
        <v>0</v>
      </c>
      <c r="K60" s="288">
        <v>0</v>
      </c>
      <c r="L60" s="222">
        <v>0</v>
      </c>
      <c r="M60" s="287"/>
      <c r="N60" s="288"/>
      <c r="O60" s="222"/>
      <c r="P60" s="287"/>
      <c r="Q60" s="288"/>
      <c r="R60" s="222"/>
      <c r="S60" s="287">
        <v>0</v>
      </c>
      <c r="T60" s="288">
        <v>0</v>
      </c>
      <c r="U60" s="291">
        <v>0</v>
      </c>
      <c r="V60" s="292">
        <v>0</v>
      </c>
      <c r="W60" s="292"/>
      <c r="X60" s="289"/>
      <c r="Y60" s="222"/>
      <c r="Z60" s="292"/>
      <c r="AA60" s="293">
        <v>1804</v>
      </c>
      <c r="AB60" s="288"/>
      <c r="AC60" s="291">
        <v>1804</v>
      </c>
      <c r="AD60" s="292"/>
      <c r="AE60" s="287"/>
      <c r="AF60" s="288"/>
      <c r="AG60" s="291"/>
      <c r="AH60" s="292"/>
      <c r="AI60" s="287"/>
      <c r="AJ60" s="287"/>
      <c r="AK60" s="291"/>
      <c r="AL60" s="292"/>
      <c r="AM60" s="289"/>
      <c r="AN60" s="291"/>
      <c r="AO60" s="292"/>
      <c r="AP60" s="292"/>
      <c r="AQ60" s="288"/>
      <c r="AR60" s="222"/>
      <c r="AS60" s="427">
        <v>1804</v>
      </c>
      <c r="AT60" s="428">
        <v>0</v>
      </c>
      <c r="AU60" s="291">
        <v>1804</v>
      </c>
      <c r="AV60" s="292">
        <v>0</v>
      </c>
    </row>
    <row r="61" spans="1:48" s="763" customFormat="1" ht="12.75">
      <c r="A61" s="286"/>
      <c r="B61" s="187" t="s">
        <v>319</v>
      </c>
      <c r="C61" s="313"/>
      <c r="D61" s="321"/>
      <c r="E61" s="314"/>
      <c r="F61" s="313"/>
      <c r="G61" s="313"/>
      <c r="H61" s="324"/>
      <c r="I61" s="325">
        <v>0</v>
      </c>
      <c r="J61" s="313">
        <v>0</v>
      </c>
      <c r="K61" s="321">
        <v>0</v>
      </c>
      <c r="L61" s="314">
        <v>0</v>
      </c>
      <c r="M61" s="313"/>
      <c r="N61" s="321"/>
      <c r="O61" s="314"/>
      <c r="P61" s="313"/>
      <c r="Q61" s="321"/>
      <c r="R61" s="314"/>
      <c r="S61" s="313">
        <v>0</v>
      </c>
      <c r="T61" s="321">
        <v>0</v>
      </c>
      <c r="U61" s="324">
        <v>0</v>
      </c>
      <c r="V61" s="325">
        <v>0</v>
      </c>
      <c r="W61" s="325">
        <v>0</v>
      </c>
      <c r="X61" s="322">
        <v>0</v>
      </c>
      <c r="Y61" s="314">
        <v>0</v>
      </c>
      <c r="Z61" s="325">
        <v>0</v>
      </c>
      <c r="AA61" s="762">
        <v>5</v>
      </c>
      <c r="AB61" s="321"/>
      <c r="AC61" s="324">
        <v>5</v>
      </c>
      <c r="AD61" s="325"/>
      <c r="AE61" s="326">
        <v>0</v>
      </c>
      <c r="AF61" s="326"/>
      <c r="AG61" s="330">
        <v>0</v>
      </c>
      <c r="AH61" s="325"/>
      <c r="AI61" s="313"/>
      <c r="AJ61" s="313"/>
      <c r="AK61" s="324"/>
      <c r="AL61" s="325"/>
      <c r="AM61" s="322"/>
      <c r="AN61" s="324"/>
      <c r="AO61" s="325"/>
      <c r="AP61" s="325"/>
      <c r="AQ61" s="321"/>
      <c r="AR61" s="314"/>
      <c r="AS61" s="326">
        <v>5</v>
      </c>
      <c r="AT61" s="327">
        <v>0</v>
      </c>
      <c r="AU61" s="330">
        <v>5</v>
      </c>
      <c r="AV61" s="292">
        <v>0</v>
      </c>
    </row>
    <row r="62" spans="1:48" s="830" customFormat="1" ht="25.5">
      <c r="A62" s="286"/>
      <c r="B62" s="190" t="s">
        <v>343</v>
      </c>
      <c r="C62" s="346">
        <v>600000</v>
      </c>
      <c r="D62" s="347">
        <v>500000</v>
      </c>
      <c r="E62" s="344">
        <v>100000</v>
      </c>
      <c r="F62" s="287">
        <v>0</v>
      </c>
      <c r="G62" s="287">
        <v>0</v>
      </c>
      <c r="H62" s="291">
        <v>0</v>
      </c>
      <c r="I62" s="292">
        <v>0</v>
      </c>
      <c r="J62" s="346">
        <v>0</v>
      </c>
      <c r="K62" s="347">
        <v>0</v>
      </c>
      <c r="L62" s="344">
        <v>0</v>
      </c>
      <c r="M62" s="346"/>
      <c r="N62" s="347"/>
      <c r="O62" s="344"/>
      <c r="P62" s="346"/>
      <c r="Q62" s="347"/>
      <c r="R62" s="344"/>
      <c r="S62" s="287">
        <v>0</v>
      </c>
      <c r="T62" s="288">
        <v>0</v>
      </c>
      <c r="U62" s="291">
        <v>0</v>
      </c>
      <c r="V62" s="292">
        <v>0</v>
      </c>
      <c r="W62" s="292">
        <v>0</v>
      </c>
      <c r="X62" s="289">
        <v>0</v>
      </c>
      <c r="Y62" s="222">
        <v>0</v>
      </c>
      <c r="Z62" s="292">
        <v>0</v>
      </c>
      <c r="AA62" s="767"/>
      <c r="AB62" s="347"/>
      <c r="AC62" s="349"/>
      <c r="AD62" s="350"/>
      <c r="AE62" s="346">
        <v>0</v>
      </c>
      <c r="AF62" s="347"/>
      <c r="AG62" s="349"/>
      <c r="AH62" s="350"/>
      <c r="AI62" s="346"/>
      <c r="AJ62" s="346"/>
      <c r="AK62" s="349"/>
      <c r="AL62" s="350"/>
      <c r="AM62" s="348"/>
      <c r="AN62" s="349"/>
      <c r="AO62" s="350"/>
      <c r="AP62" s="350"/>
      <c r="AQ62" s="347"/>
      <c r="AR62" s="344"/>
      <c r="AS62" s="427">
        <v>600000</v>
      </c>
      <c r="AT62" s="428">
        <v>500000</v>
      </c>
      <c r="AU62" s="291">
        <v>100000</v>
      </c>
      <c r="AV62" s="292">
        <v>0</v>
      </c>
    </row>
    <row r="63" spans="1:48" s="830" customFormat="1" ht="12.75">
      <c r="A63" s="286"/>
      <c r="B63" s="189" t="s">
        <v>321</v>
      </c>
      <c r="C63" s="346"/>
      <c r="D63" s="347"/>
      <c r="E63" s="344"/>
      <c r="F63" s="287"/>
      <c r="G63" s="287"/>
      <c r="H63" s="291"/>
      <c r="I63" s="292"/>
      <c r="J63" s="346">
        <v>0</v>
      </c>
      <c r="K63" s="347">
        <v>0</v>
      </c>
      <c r="L63" s="344">
        <v>0</v>
      </c>
      <c r="M63" s="346"/>
      <c r="N63" s="347"/>
      <c r="O63" s="344"/>
      <c r="P63" s="346"/>
      <c r="Q63" s="347"/>
      <c r="R63" s="344"/>
      <c r="S63" s="287">
        <v>0</v>
      </c>
      <c r="T63" s="288">
        <v>0</v>
      </c>
      <c r="U63" s="291">
        <v>0</v>
      </c>
      <c r="V63" s="292">
        <v>0</v>
      </c>
      <c r="W63" s="292"/>
      <c r="X63" s="289"/>
      <c r="Y63" s="222"/>
      <c r="Z63" s="292"/>
      <c r="AA63" s="767"/>
      <c r="AB63" s="347"/>
      <c r="AC63" s="349"/>
      <c r="AD63" s="350"/>
      <c r="AE63" s="346"/>
      <c r="AF63" s="347"/>
      <c r="AG63" s="349"/>
      <c r="AH63" s="350"/>
      <c r="AI63" s="346"/>
      <c r="AJ63" s="346"/>
      <c r="AK63" s="349"/>
      <c r="AL63" s="350"/>
      <c r="AM63" s="348"/>
      <c r="AN63" s="349"/>
      <c r="AO63" s="350"/>
      <c r="AP63" s="350"/>
      <c r="AQ63" s="347"/>
      <c r="AR63" s="344"/>
      <c r="AS63" s="427">
        <v>0</v>
      </c>
      <c r="AT63" s="428">
        <v>0</v>
      </c>
      <c r="AU63" s="291">
        <v>0</v>
      </c>
      <c r="AV63" s="292">
        <v>0</v>
      </c>
    </row>
    <row r="64" spans="1:48" s="830" customFormat="1" ht="12.75">
      <c r="A64" s="286"/>
      <c r="B64" s="189" t="s">
        <v>322</v>
      </c>
      <c r="C64" s="346"/>
      <c r="D64" s="347"/>
      <c r="E64" s="344"/>
      <c r="F64" s="287"/>
      <c r="G64" s="287"/>
      <c r="H64" s="291"/>
      <c r="I64" s="292"/>
      <c r="J64" s="346">
        <v>0</v>
      </c>
      <c r="K64" s="347">
        <v>0</v>
      </c>
      <c r="L64" s="344">
        <v>0</v>
      </c>
      <c r="M64" s="346"/>
      <c r="N64" s="347"/>
      <c r="O64" s="344"/>
      <c r="P64" s="346"/>
      <c r="Q64" s="347"/>
      <c r="R64" s="344"/>
      <c r="S64" s="287">
        <v>100000</v>
      </c>
      <c r="T64" s="288">
        <v>100000</v>
      </c>
      <c r="U64" s="291">
        <v>0</v>
      </c>
      <c r="V64" s="292">
        <v>0</v>
      </c>
      <c r="W64" s="292"/>
      <c r="X64" s="289"/>
      <c r="Y64" s="222"/>
      <c r="Z64" s="292"/>
      <c r="AA64" s="767"/>
      <c r="AB64" s="347"/>
      <c r="AC64" s="349"/>
      <c r="AD64" s="350"/>
      <c r="AE64" s="346"/>
      <c r="AF64" s="347"/>
      <c r="AG64" s="349"/>
      <c r="AH64" s="350"/>
      <c r="AI64" s="346"/>
      <c r="AJ64" s="346"/>
      <c r="AK64" s="349"/>
      <c r="AL64" s="350"/>
      <c r="AM64" s="348"/>
      <c r="AN64" s="349"/>
      <c r="AO64" s="350"/>
      <c r="AP64" s="350"/>
      <c r="AQ64" s="347"/>
      <c r="AR64" s="344"/>
      <c r="AS64" s="427">
        <v>100000</v>
      </c>
      <c r="AT64" s="428">
        <v>100000</v>
      </c>
      <c r="AU64" s="291">
        <v>0</v>
      </c>
      <c r="AV64" s="292">
        <v>0</v>
      </c>
    </row>
    <row r="65" spans="1:48" s="837" customFormat="1" ht="12.75">
      <c r="A65" s="302"/>
      <c r="B65" s="191" t="s">
        <v>6</v>
      </c>
      <c r="C65" s="831">
        <v>0</v>
      </c>
      <c r="D65" s="832">
        <v>0</v>
      </c>
      <c r="E65" s="772">
        <v>0</v>
      </c>
      <c r="F65" s="831">
        <v>0</v>
      </c>
      <c r="G65" s="831">
        <v>0</v>
      </c>
      <c r="H65" s="833">
        <v>0</v>
      </c>
      <c r="I65" s="834">
        <v>0</v>
      </c>
      <c r="J65" s="831">
        <v>915000</v>
      </c>
      <c r="K65" s="832">
        <v>0</v>
      </c>
      <c r="L65" s="772">
        <v>915000</v>
      </c>
      <c r="M65" s="831">
        <v>18000</v>
      </c>
      <c r="N65" s="832">
        <v>0</v>
      </c>
      <c r="O65" s="772">
        <v>18000</v>
      </c>
      <c r="P65" s="831">
        <v>0</v>
      </c>
      <c r="Q65" s="832">
        <v>0</v>
      </c>
      <c r="R65" s="772">
        <v>0</v>
      </c>
      <c r="S65" s="831">
        <v>0</v>
      </c>
      <c r="T65" s="832">
        <v>0</v>
      </c>
      <c r="U65" s="833">
        <v>0</v>
      </c>
      <c r="V65" s="834">
        <v>0</v>
      </c>
      <c r="W65" s="834">
        <v>0</v>
      </c>
      <c r="X65" s="835">
        <v>0</v>
      </c>
      <c r="Y65" s="772">
        <v>0</v>
      </c>
      <c r="Z65" s="834">
        <v>0</v>
      </c>
      <c r="AA65" s="836">
        <v>0</v>
      </c>
      <c r="AB65" s="832">
        <v>0</v>
      </c>
      <c r="AC65" s="833">
        <v>0</v>
      </c>
      <c r="AD65" s="834">
        <v>0</v>
      </c>
      <c r="AE65" s="831">
        <v>0</v>
      </c>
      <c r="AF65" s="832">
        <v>0</v>
      </c>
      <c r="AG65" s="833">
        <v>0</v>
      </c>
      <c r="AH65" s="834">
        <v>0</v>
      </c>
      <c r="AI65" s="831">
        <v>0</v>
      </c>
      <c r="AJ65" s="831">
        <v>0</v>
      </c>
      <c r="AK65" s="833">
        <v>0</v>
      </c>
      <c r="AL65" s="834">
        <v>0</v>
      </c>
      <c r="AM65" s="835">
        <v>0</v>
      </c>
      <c r="AN65" s="833">
        <v>0</v>
      </c>
      <c r="AO65" s="834">
        <v>0</v>
      </c>
      <c r="AP65" s="834">
        <v>0</v>
      </c>
      <c r="AQ65" s="832">
        <v>0</v>
      </c>
      <c r="AR65" s="772">
        <v>0</v>
      </c>
      <c r="AS65" s="241">
        <v>933000</v>
      </c>
      <c r="AT65" s="242">
        <v>0</v>
      </c>
      <c r="AU65" s="353">
        <v>933000</v>
      </c>
      <c r="AV65" s="354">
        <v>0</v>
      </c>
    </row>
    <row r="66" spans="1:48" s="768" customFormat="1" ht="13.5" thickBot="1">
      <c r="A66" s="286"/>
      <c r="B66" s="714" t="s">
        <v>323</v>
      </c>
      <c r="C66" s="346">
        <v>0</v>
      </c>
      <c r="D66" s="347"/>
      <c r="E66" s="344"/>
      <c r="F66" s="346"/>
      <c r="G66" s="346"/>
      <c r="H66" s="349"/>
      <c r="I66" s="350"/>
      <c r="J66" s="427">
        <v>915000</v>
      </c>
      <c r="K66" s="428">
        <v>0</v>
      </c>
      <c r="L66" s="592">
        <v>915000</v>
      </c>
      <c r="M66" s="346">
        <v>18000</v>
      </c>
      <c r="N66" s="347"/>
      <c r="O66" s="344">
        <v>18000</v>
      </c>
      <c r="P66" s="346"/>
      <c r="Q66" s="347"/>
      <c r="R66" s="344"/>
      <c r="S66" s="346">
        <v>0</v>
      </c>
      <c r="T66" s="347">
        <v>0</v>
      </c>
      <c r="U66" s="349">
        <v>0</v>
      </c>
      <c r="V66" s="350">
        <v>0</v>
      </c>
      <c r="W66" s="350"/>
      <c r="X66" s="348"/>
      <c r="Y66" s="344"/>
      <c r="Z66" s="350"/>
      <c r="AA66" s="767"/>
      <c r="AB66" s="347"/>
      <c r="AC66" s="349"/>
      <c r="AD66" s="350"/>
      <c r="AE66" s="346">
        <v>0</v>
      </c>
      <c r="AF66" s="347"/>
      <c r="AG66" s="349"/>
      <c r="AH66" s="350"/>
      <c r="AI66" s="346"/>
      <c r="AJ66" s="346"/>
      <c r="AK66" s="349"/>
      <c r="AL66" s="350"/>
      <c r="AM66" s="348"/>
      <c r="AN66" s="349"/>
      <c r="AO66" s="350"/>
      <c r="AP66" s="350"/>
      <c r="AQ66" s="347"/>
      <c r="AR66" s="344"/>
      <c r="AS66" s="427">
        <v>933000</v>
      </c>
      <c r="AT66" s="428">
        <v>0</v>
      </c>
      <c r="AU66" s="429">
        <v>933000</v>
      </c>
      <c r="AV66" s="791">
        <v>0</v>
      </c>
    </row>
    <row r="67" spans="1:48" s="737" customFormat="1" ht="19.5" customHeight="1" hidden="1">
      <c r="A67" s="345"/>
      <c r="B67" s="773"/>
      <c r="C67" s="355"/>
      <c r="D67" s="356"/>
      <c r="E67" s="247"/>
      <c r="F67" s="355"/>
      <c r="G67" s="355"/>
      <c r="H67" s="358"/>
      <c r="I67" s="359"/>
      <c r="J67" s="355">
        <v>0</v>
      </c>
      <c r="K67" s="356">
        <v>0</v>
      </c>
      <c r="L67" s="247">
        <v>0</v>
      </c>
      <c r="M67" s="355"/>
      <c r="N67" s="356"/>
      <c r="O67" s="247"/>
      <c r="P67" s="355"/>
      <c r="Q67" s="356"/>
      <c r="R67" s="247"/>
      <c r="S67" s="355"/>
      <c r="T67" s="356"/>
      <c r="U67" s="358"/>
      <c r="V67" s="359"/>
      <c r="W67" s="359"/>
      <c r="X67" s="357"/>
      <c r="Y67" s="247"/>
      <c r="Z67" s="359"/>
      <c r="AA67" s="770"/>
      <c r="AB67" s="356"/>
      <c r="AC67" s="358"/>
      <c r="AD67" s="359"/>
      <c r="AE67" s="360"/>
      <c r="AF67" s="356"/>
      <c r="AG67" s="358"/>
      <c r="AH67" s="359"/>
      <c r="AI67" s="355"/>
      <c r="AJ67" s="355"/>
      <c r="AK67" s="358"/>
      <c r="AL67" s="972"/>
      <c r="AM67" s="357"/>
      <c r="AN67" s="358"/>
      <c r="AO67" s="359"/>
      <c r="AP67" s="359"/>
      <c r="AQ67" s="356"/>
      <c r="AR67" s="247"/>
      <c r="AS67" s="245"/>
      <c r="AT67" s="246"/>
      <c r="AU67" s="798"/>
      <c r="AV67" s="799">
        <v>0</v>
      </c>
    </row>
    <row r="68" spans="1:48" s="737" customFormat="1" ht="19.5" customHeight="1" hidden="1">
      <c r="A68" s="345"/>
      <c r="B68" s="773"/>
      <c r="C68" s="355"/>
      <c r="D68" s="356"/>
      <c r="E68" s="247"/>
      <c r="F68" s="355"/>
      <c r="G68" s="355"/>
      <c r="H68" s="358"/>
      <c r="I68" s="359"/>
      <c r="J68" s="355">
        <v>0</v>
      </c>
      <c r="K68" s="356">
        <v>0</v>
      </c>
      <c r="L68" s="247">
        <v>0</v>
      </c>
      <c r="M68" s="355"/>
      <c r="N68" s="356"/>
      <c r="O68" s="247"/>
      <c r="P68" s="355"/>
      <c r="Q68" s="356"/>
      <c r="R68" s="247"/>
      <c r="S68" s="355"/>
      <c r="T68" s="356"/>
      <c r="U68" s="358"/>
      <c r="V68" s="359"/>
      <c r="W68" s="359"/>
      <c r="X68" s="357"/>
      <c r="Y68" s="247"/>
      <c r="Z68" s="359"/>
      <c r="AA68" s="770"/>
      <c r="AB68" s="356"/>
      <c r="AC68" s="358"/>
      <c r="AD68" s="359"/>
      <c r="AE68" s="355"/>
      <c r="AF68" s="356"/>
      <c r="AG68" s="358"/>
      <c r="AH68" s="359"/>
      <c r="AI68" s="355"/>
      <c r="AJ68" s="355"/>
      <c r="AK68" s="358"/>
      <c r="AL68" s="359"/>
      <c r="AM68" s="357"/>
      <c r="AN68" s="358"/>
      <c r="AO68" s="359"/>
      <c r="AP68" s="355"/>
      <c r="AQ68" s="356"/>
      <c r="AR68" s="358"/>
      <c r="AS68" s="245"/>
      <c r="AT68" s="246"/>
      <c r="AU68" s="798"/>
      <c r="AV68" s="799">
        <v>0</v>
      </c>
    </row>
    <row r="69" spans="1:48" s="737" customFormat="1" ht="19.5" customHeight="1" hidden="1">
      <c r="A69" s="345"/>
      <c r="B69" s="773"/>
      <c r="C69" s="355"/>
      <c r="D69" s="356"/>
      <c r="E69" s="247"/>
      <c r="F69" s="355"/>
      <c r="G69" s="355"/>
      <c r="H69" s="358"/>
      <c r="I69" s="359"/>
      <c r="J69" s="355">
        <v>0</v>
      </c>
      <c r="K69" s="356">
        <v>0</v>
      </c>
      <c r="L69" s="247">
        <v>0</v>
      </c>
      <c r="M69" s="355"/>
      <c r="N69" s="356"/>
      <c r="O69" s="247"/>
      <c r="P69" s="355"/>
      <c r="Q69" s="356"/>
      <c r="R69" s="247"/>
      <c r="S69" s="355"/>
      <c r="T69" s="356"/>
      <c r="U69" s="358"/>
      <c r="V69" s="359"/>
      <c r="W69" s="359"/>
      <c r="X69" s="357"/>
      <c r="Y69" s="774"/>
      <c r="Z69" s="359"/>
      <c r="AA69" s="770"/>
      <c r="AB69" s="356"/>
      <c r="AC69" s="358"/>
      <c r="AD69" s="359"/>
      <c r="AE69" s="355"/>
      <c r="AF69" s="356"/>
      <c r="AG69" s="358"/>
      <c r="AH69" s="359"/>
      <c r="AI69" s="355"/>
      <c r="AJ69" s="355"/>
      <c r="AK69" s="358"/>
      <c r="AL69" s="359"/>
      <c r="AM69" s="357"/>
      <c r="AN69" s="358"/>
      <c r="AO69" s="359"/>
      <c r="AP69" s="359"/>
      <c r="AQ69" s="356"/>
      <c r="AR69" s="247"/>
      <c r="AS69" s="245"/>
      <c r="AT69" s="246"/>
      <c r="AU69" s="798"/>
      <c r="AV69" s="799">
        <v>0</v>
      </c>
    </row>
    <row r="70" spans="1:48" s="737" customFormat="1" ht="19.5" customHeight="1" hidden="1">
      <c r="A70" s="345"/>
      <c r="B70" s="773"/>
      <c r="C70" s="355"/>
      <c r="D70" s="356"/>
      <c r="E70" s="247"/>
      <c r="F70" s="355"/>
      <c r="G70" s="355"/>
      <c r="H70" s="358"/>
      <c r="I70" s="359"/>
      <c r="J70" s="355">
        <v>0</v>
      </c>
      <c r="K70" s="356">
        <v>0</v>
      </c>
      <c r="L70" s="247">
        <v>0</v>
      </c>
      <c r="M70" s="355"/>
      <c r="N70" s="356"/>
      <c r="O70" s="247"/>
      <c r="P70" s="355"/>
      <c r="Q70" s="356"/>
      <c r="R70" s="247"/>
      <c r="S70" s="355"/>
      <c r="T70" s="356"/>
      <c r="U70" s="358"/>
      <c r="V70" s="359"/>
      <c r="W70" s="359"/>
      <c r="X70" s="357"/>
      <c r="Y70" s="774"/>
      <c r="Z70" s="359"/>
      <c r="AA70" s="770"/>
      <c r="AB70" s="356"/>
      <c r="AC70" s="358"/>
      <c r="AD70" s="359"/>
      <c r="AE70" s="355"/>
      <c r="AF70" s="356"/>
      <c r="AG70" s="358"/>
      <c r="AH70" s="359"/>
      <c r="AI70" s="355"/>
      <c r="AJ70" s="355"/>
      <c r="AK70" s="358"/>
      <c r="AL70" s="359"/>
      <c r="AM70" s="357"/>
      <c r="AN70" s="358"/>
      <c r="AO70" s="359"/>
      <c r="AP70" s="359"/>
      <c r="AQ70" s="356"/>
      <c r="AR70" s="247"/>
      <c r="AS70" s="245"/>
      <c r="AT70" s="246"/>
      <c r="AU70" s="798"/>
      <c r="AV70" s="799">
        <v>0</v>
      </c>
    </row>
    <row r="71" spans="1:48" s="737" customFormat="1" ht="19.5" customHeight="1" hidden="1">
      <c r="A71" s="345"/>
      <c r="B71" s="773"/>
      <c r="C71" s="355"/>
      <c r="D71" s="356"/>
      <c r="E71" s="247"/>
      <c r="F71" s="355"/>
      <c r="G71" s="355"/>
      <c r="H71" s="358"/>
      <c r="I71" s="359"/>
      <c r="J71" s="355">
        <v>0</v>
      </c>
      <c r="K71" s="356">
        <v>0</v>
      </c>
      <c r="L71" s="247">
        <v>0</v>
      </c>
      <c r="M71" s="355"/>
      <c r="N71" s="356"/>
      <c r="O71" s="247"/>
      <c r="P71" s="355"/>
      <c r="Q71" s="356"/>
      <c r="R71" s="247"/>
      <c r="S71" s="355"/>
      <c r="T71" s="356"/>
      <c r="U71" s="358"/>
      <c r="V71" s="359"/>
      <c r="W71" s="359"/>
      <c r="X71" s="357"/>
      <c r="Y71" s="774"/>
      <c r="Z71" s="359"/>
      <c r="AA71" s="770"/>
      <c r="AB71" s="356"/>
      <c r="AC71" s="358"/>
      <c r="AD71" s="359"/>
      <c r="AE71" s="355"/>
      <c r="AF71" s="356"/>
      <c r="AG71" s="358"/>
      <c r="AH71" s="359"/>
      <c r="AI71" s="355"/>
      <c r="AJ71" s="355"/>
      <c r="AK71" s="358"/>
      <c r="AL71" s="359"/>
      <c r="AM71" s="357"/>
      <c r="AN71" s="358"/>
      <c r="AO71" s="359"/>
      <c r="AP71" s="359"/>
      <c r="AQ71" s="356"/>
      <c r="AR71" s="247"/>
      <c r="AS71" s="245"/>
      <c r="AT71" s="246"/>
      <c r="AU71" s="798"/>
      <c r="AV71" s="799">
        <v>0</v>
      </c>
    </row>
    <row r="72" spans="1:48" s="737" customFormat="1" ht="19.5" customHeight="1" hidden="1">
      <c r="A72" s="345"/>
      <c r="B72" s="773"/>
      <c r="C72" s="355"/>
      <c r="D72" s="356"/>
      <c r="E72" s="247"/>
      <c r="F72" s="355"/>
      <c r="G72" s="355"/>
      <c r="H72" s="358"/>
      <c r="I72" s="359"/>
      <c r="J72" s="355">
        <v>0</v>
      </c>
      <c r="K72" s="356">
        <v>0</v>
      </c>
      <c r="L72" s="247">
        <v>0</v>
      </c>
      <c r="M72" s="355"/>
      <c r="N72" s="356"/>
      <c r="O72" s="247"/>
      <c r="P72" s="355"/>
      <c r="Q72" s="356"/>
      <c r="R72" s="247"/>
      <c r="S72" s="355"/>
      <c r="T72" s="356"/>
      <c r="U72" s="358"/>
      <c r="V72" s="359"/>
      <c r="W72" s="359"/>
      <c r="X72" s="357"/>
      <c r="Y72" s="774"/>
      <c r="Z72" s="359"/>
      <c r="AA72" s="770"/>
      <c r="AB72" s="356"/>
      <c r="AC72" s="358"/>
      <c r="AD72" s="359"/>
      <c r="AE72" s="355"/>
      <c r="AF72" s="356"/>
      <c r="AG72" s="358"/>
      <c r="AH72" s="359"/>
      <c r="AI72" s="355"/>
      <c r="AJ72" s="355"/>
      <c r="AK72" s="358"/>
      <c r="AL72" s="359"/>
      <c r="AM72" s="357"/>
      <c r="AN72" s="358"/>
      <c r="AO72" s="359"/>
      <c r="AP72" s="359"/>
      <c r="AQ72" s="356"/>
      <c r="AR72" s="247"/>
      <c r="AS72" s="245"/>
      <c r="AT72" s="246"/>
      <c r="AU72" s="798"/>
      <c r="AV72" s="799">
        <v>0</v>
      </c>
    </row>
    <row r="73" spans="1:48" s="783" customFormat="1" ht="19.5" customHeight="1" hidden="1">
      <c r="A73" s="775"/>
      <c r="B73" s="776"/>
      <c r="C73" s="777"/>
      <c r="D73" s="778"/>
      <c r="E73" s="774"/>
      <c r="F73" s="777"/>
      <c r="G73" s="777"/>
      <c r="H73" s="780"/>
      <c r="I73" s="781"/>
      <c r="J73" s="777">
        <v>0</v>
      </c>
      <c r="K73" s="778">
        <v>0</v>
      </c>
      <c r="L73" s="774">
        <v>0</v>
      </c>
      <c r="M73" s="777"/>
      <c r="N73" s="778"/>
      <c r="O73" s="774"/>
      <c r="P73" s="777"/>
      <c r="Q73" s="778"/>
      <c r="R73" s="774"/>
      <c r="S73" s="777"/>
      <c r="T73" s="778"/>
      <c r="U73" s="780"/>
      <c r="V73" s="781"/>
      <c r="W73" s="781"/>
      <c r="X73" s="779"/>
      <c r="Y73" s="774"/>
      <c r="Z73" s="781"/>
      <c r="AA73" s="782"/>
      <c r="AB73" s="778"/>
      <c r="AC73" s="780"/>
      <c r="AD73" s="781"/>
      <c r="AE73" s="777"/>
      <c r="AF73" s="778"/>
      <c r="AG73" s="780"/>
      <c r="AH73" s="781"/>
      <c r="AI73" s="777"/>
      <c r="AJ73" s="777"/>
      <c r="AK73" s="780"/>
      <c r="AL73" s="781"/>
      <c r="AM73" s="779"/>
      <c r="AN73" s="780"/>
      <c r="AO73" s="781"/>
      <c r="AP73" s="781"/>
      <c r="AQ73" s="778"/>
      <c r="AR73" s="774"/>
      <c r="AS73" s="777"/>
      <c r="AT73" s="778"/>
      <c r="AU73" s="780"/>
      <c r="AV73" s="781">
        <v>0</v>
      </c>
    </row>
    <row r="74" spans="1:48" s="737" customFormat="1" ht="19.5" customHeight="1" hidden="1">
      <c r="A74" s="345"/>
      <c r="B74" s="784"/>
      <c r="C74" s="355"/>
      <c r="D74" s="356"/>
      <c r="E74" s="247"/>
      <c r="F74" s="355"/>
      <c r="G74" s="355"/>
      <c r="H74" s="358"/>
      <c r="I74" s="359"/>
      <c r="J74" s="355">
        <v>0</v>
      </c>
      <c r="K74" s="356">
        <v>0</v>
      </c>
      <c r="L74" s="247">
        <v>0</v>
      </c>
      <c r="M74" s="355"/>
      <c r="N74" s="356"/>
      <c r="O74" s="247"/>
      <c r="P74" s="355"/>
      <c r="Q74" s="356"/>
      <c r="R74" s="247"/>
      <c r="S74" s="355"/>
      <c r="T74" s="356"/>
      <c r="U74" s="358"/>
      <c r="V74" s="359"/>
      <c r="W74" s="359"/>
      <c r="X74" s="357"/>
      <c r="Y74" s="247"/>
      <c r="Z74" s="359"/>
      <c r="AA74" s="770"/>
      <c r="AB74" s="356"/>
      <c r="AC74" s="358"/>
      <c r="AD74" s="359"/>
      <c r="AE74" s="355"/>
      <c r="AF74" s="356"/>
      <c r="AG74" s="358"/>
      <c r="AH74" s="359"/>
      <c r="AI74" s="355"/>
      <c r="AJ74" s="355"/>
      <c r="AK74" s="358"/>
      <c r="AL74" s="359"/>
      <c r="AM74" s="357"/>
      <c r="AN74" s="358"/>
      <c r="AO74" s="359"/>
      <c r="AP74" s="359"/>
      <c r="AQ74" s="356"/>
      <c r="AR74" s="247"/>
      <c r="AS74" s="245"/>
      <c r="AT74" s="246"/>
      <c r="AU74" s="798"/>
      <c r="AV74" s="799">
        <v>0</v>
      </c>
    </row>
    <row r="75" spans="1:48" s="737" customFormat="1" ht="19.5" customHeight="1" hidden="1">
      <c r="A75" s="345"/>
      <c r="B75" s="784"/>
      <c r="C75" s="355"/>
      <c r="D75" s="356"/>
      <c r="E75" s="247"/>
      <c r="F75" s="355"/>
      <c r="G75" s="355"/>
      <c r="H75" s="358"/>
      <c r="I75" s="359"/>
      <c r="J75" s="355">
        <v>0</v>
      </c>
      <c r="K75" s="356">
        <v>0</v>
      </c>
      <c r="L75" s="247">
        <v>0</v>
      </c>
      <c r="M75" s="355"/>
      <c r="N75" s="356"/>
      <c r="O75" s="247"/>
      <c r="P75" s="355"/>
      <c r="Q75" s="356"/>
      <c r="R75" s="247"/>
      <c r="S75" s="355"/>
      <c r="T75" s="356"/>
      <c r="U75" s="358"/>
      <c r="V75" s="359"/>
      <c r="W75" s="359"/>
      <c r="X75" s="357"/>
      <c r="Y75" s="247"/>
      <c r="Z75" s="359"/>
      <c r="AA75" s="770"/>
      <c r="AB75" s="356"/>
      <c r="AC75" s="358"/>
      <c r="AD75" s="359"/>
      <c r="AE75" s="355"/>
      <c r="AF75" s="356"/>
      <c r="AG75" s="358"/>
      <c r="AH75" s="359"/>
      <c r="AI75" s="355"/>
      <c r="AJ75" s="355"/>
      <c r="AK75" s="358"/>
      <c r="AL75" s="359"/>
      <c r="AM75" s="357"/>
      <c r="AN75" s="358"/>
      <c r="AO75" s="359"/>
      <c r="AP75" s="359"/>
      <c r="AQ75" s="356"/>
      <c r="AR75" s="247"/>
      <c r="AS75" s="245"/>
      <c r="AT75" s="246"/>
      <c r="AU75" s="798"/>
      <c r="AV75" s="799">
        <v>0</v>
      </c>
    </row>
    <row r="76" spans="1:48" s="737" customFormat="1" ht="19.5" customHeight="1" hidden="1">
      <c r="A76" s="345"/>
      <c r="B76" s="784"/>
      <c r="C76" s="355"/>
      <c r="D76" s="356"/>
      <c r="E76" s="247"/>
      <c r="F76" s="355"/>
      <c r="G76" s="355"/>
      <c r="H76" s="358"/>
      <c r="I76" s="359"/>
      <c r="J76" s="355">
        <v>0</v>
      </c>
      <c r="K76" s="356">
        <v>0</v>
      </c>
      <c r="L76" s="247">
        <v>0</v>
      </c>
      <c r="M76" s="355"/>
      <c r="N76" s="356"/>
      <c r="O76" s="247"/>
      <c r="P76" s="355"/>
      <c r="Q76" s="356"/>
      <c r="R76" s="247"/>
      <c r="S76" s="355"/>
      <c r="T76" s="356"/>
      <c r="U76" s="358"/>
      <c r="V76" s="359"/>
      <c r="W76" s="359"/>
      <c r="X76" s="357"/>
      <c r="Y76" s="247"/>
      <c r="Z76" s="359"/>
      <c r="AA76" s="770"/>
      <c r="AB76" s="356"/>
      <c r="AC76" s="358"/>
      <c r="AD76" s="359"/>
      <c r="AE76" s="355"/>
      <c r="AF76" s="356"/>
      <c r="AG76" s="358"/>
      <c r="AH76" s="359"/>
      <c r="AI76" s="355"/>
      <c r="AJ76" s="355"/>
      <c r="AK76" s="358"/>
      <c r="AL76" s="359"/>
      <c r="AM76" s="357"/>
      <c r="AN76" s="358"/>
      <c r="AO76" s="359"/>
      <c r="AP76" s="359"/>
      <c r="AQ76" s="356"/>
      <c r="AR76" s="247"/>
      <c r="AS76" s="245"/>
      <c r="AT76" s="246"/>
      <c r="AU76" s="798"/>
      <c r="AV76" s="799">
        <v>0</v>
      </c>
    </row>
    <row r="77" spans="1:48" s="737" customFormat="1" ht="19.5" customHeight="1" hidden="1">
      <c r="A77" s="345"/>
      <c r="B77" s="784"/>
      <c r="C77" s="355"/>
      <c r="D77" s="356"/>
      <c r="E77" s="247"/>
      <c r="F77" s="355"/>
      <c r="G77" s="355"/>
      <c r="H77" s="358"/>
      <c r="I77" s="359"/>
      <c r="J77" s="355">
        <v>0</v>
      </c>
      <c r="K77" s="356">
        <v>0</v>
      </c>
      <c r="L77" s="247">
        <v>0</v>
      </c>
      <c r="M77" s="355"/>
      <c r="N77" s="356"/>
      <c r="O77" s="247"/>
      <c r="P77" s="355"/>
      <c r="Q77" s="356"/>
      <c r="R77" s="247"/>
      <c r="S77" s="355"/>
      <c r="T77" s="356"/>
      <c r="U77" s="358"/>
      <c r="V77" s="359"/>
      <c r="W77" s="359"/>
      <c r="X77" s="357"/>
      <c r="Y77" s="247"/>
      <c r="Z77" s="359"/>
      <c r="AA77" s="770"/>
      <c r="AB77" s="356"/>
      <c r="AC77" s="358"/>
      <c r="AD77" s="359"/>
      <c r="AE77" s="355"/>
      <c r="AF77" s="356"/>
      <c r="AG77" s="358"/>
      <c r="AH77" s="359"/>
      <c r="AI77" s="355"/>
      <c r="AJ77" s="355"/>
      <c r="AK77" s="358"/>
      <c r="AL77" s="359"/>
      <c r="AM77" s="357"/>
      <c r="AN77" s="358"/>
      <c r="AO77" s="359"/>
      <c r="AP77" s="359"/>
      <c r="AQ77" s="356"/>
      <c r="AR77" s="247"/>
      <c r="AS77" s="245"/>
      <c r="AT77" s="246"/>
      <c r="AU77" s="798"/>
      <c r="AV77" s="799">
        <v>0</v>
      </c>
    </row>
    <row r="78" spans="1:48" s="737" customFormat="1" ht="19.5" customHeight="1" hidden="1">
      <c r="A78" s="345"/>
      <c r="B78" s="785"/>
      <c r="C78" s="355"/>
      <c r="D78" s="356"/>
      <c r="E78" s="247"/>
      <c r="F78" s="355"/>
      <c r="G78" s="355"/>
      <c r="H78" s="358"/>
      <c r="I78" s="359"/>
      <c r="J78" s="355">
        <v>0</v>
      </c>
      <c r="K78" s="356">
        <v>0</v>
      </c>
      <c r="L78" s="247">
        <v>0</v>
      </c>
      <c r="M78" s="355"/>
      <c r="N78" s="356"/>
      <c r="O78" s="247"/>
      <c r="P78" s="355"/>
      <c r="Q78" s="356"/>
      <c r="R78" s="247"/>
      <c r="S78" s="355"/>
      <c r="T78" s="356"/>
      <c r="U78" s="358"/>
      <c r="V78" s="359"/>
      <c r="W78" s="359"/>
      <c r="X78" s="357"/>
      <c r="Y78" s="247"/>
      <c r="Z78" s="359"/>
      <c r="AA78" s="770"/>
      <c r="AB78" s="356"/>
      <c r="AC78" s="358"/>
      <c r="AD78" s="359"/>
      <c r="AE78" s="355"/>
      <c r="AF78" s="356"/>
      <c r="AG78" s="358"/>
      <c r="AH78" s="359"/>
      <c r="AI78" s="355"/>
      <c r="AJ78" s="355"/>
      <c r="AK78" s="358"/>
      <c r="AL78" s="359"/>
      <c r="AM78" s="357"/>
      <c r="AN78" s="358"/>
      <c r="AO78" s="359"/>
      <c r="AP78" s="359"/>
      <c r="AQ78" s="356"/>
      <c r="AR78" s="247"/>
      <c r="AS78" s="245"/>
      <c r="AT78" s="246"/>
      <c r="AU78" s="798"/>
      <c r="AV78" s="799">
        <v>0</v>
      </c>
    </row>
    <row r="79" spans="1:48" s="737" customFormat="1" ht="19.5" customHeight="1" hidden="1">
      <c r="A79" s="345"/>
      <c r="B79" s="784"/>
      <c r="C79" s="355"/>
      <c r="D79" s="356"/>
      <c r="E79" s="247"/>
      <c r="F79" s="355"/>
      <c r="G79" s="355"/>
      <c r="H79" s="358"/>
      <c r="I79" s="359"/>
      <c r="J79" s="355">
        <v>0</v>
      </c>
      <c r="K79" s="356">
        <v>0</v>
      </c>
      <c r="L79" s="247">
        <v>0</v>
      </c>
      <c r="M79" s="355"/>
      <c r="N79" s="356"/>
      <c r="O79" s="247"/>
      <c r="P79" s="355"/>
      <c r="Q79" s="356"/>
      <c r="R79" s="247"/>
      <c r="S79" s="355"/>
      <c r="T79" s="356"/>
      <c r="U79" s="358"/>
      <c r="V79" s="359"/>
      <c r="W79" s="359"/>
      <c r="X79" s="357"/>
      <c r="Y79" s="247"/>
      <c r="Z79" s="359"/>
      <c r="AA79" s="770"/>
      <c r="AB79" s="356"/>
      <c r="AC79" s="358"/>
      <c r="AD79" s="359"/>
      <c r="AE79" s="355"/>
      <c r="AF79" s="356"/>
      <c r="AG79" s="358"/>
      <c r="AH79" s="359"/>
      <c r="AI79" s="355"/>
      <c r="AJ79" s="355"/>
      <c r="AK79" s="358"/>
      <c r="AL79" s="359"/>
      <c r="AM79" s="357"/>
      <c r="AN79" s="358"/>
      <c r="AO79" s="359"/>
      <c r="AP79" s="359"/>
      <c r="AQ79" s="356"/>
      <c r="AR79" s="247"/>
      <c r="AS79" s="245"/>
      <c r="AT79" s="246"/>
      <c r="AU79" s="798"/>
      <c r="AV79" s="799">
        <v>0</v>
      </c>
    </row>
    <row r="80" spans="1:48" s="783" customFormat="1" ht="19.5" customHeight="1" hidden="1">
      <c r="A80" s="775"/>
      <c r="B80" s="776"/>
      <c r="C80" s="777"/>
      <c r="D80" s="778"/>
      <c r="E80" s="774"/>
      <c r="F80" s="777"/>
      <c r="G80" s="777"/>
      <c r="H80" s="780"/>
      <c r="I80" s="781"/>
      <c r="J80" s="777">
        <v>0</v>
      </c>
      <c r="K80" s="778">
        <v>0</v>
      </c>
      <c r="L80" s="774">
        <v>0</v>
      </c>
      <c r="M80" s="777"/>
      <c r="N80" s="778"/>
      <c r="O80" s="774"/>
      <c r="P80" s="777"/>
      <c r="Q80" s="778"/>
      <c r="R80" s="774"/>
      <c r="S80" s="777"/>
      <c r="T80" s="778"/>
      <c r="U80" s="780"/>
      <c r="V80" s="781"/>
      <c r="W80" s="781"/>
      <c r="X80" s="779"/>
      <c r="Y80" s="774"/>
      <c r="Z80" s="781"/>
      <c r="AA80" s="782"/>
      <c r="AB80" s="778"/>
      <c r="AC80" s="780"/>
      <c r="AD80" s="781"/>
      <c r="AE80" s="777"/>
      <c r="AF80" s="778"/>
      <c r="AG80" s="780"/>
      <c r="AH80" s="781"/>
      <c r="AI80" s="777"/>
      <c r="AJ80" s="777"/>
      <c r="AK80" s="780"/>
      <c r="AL80" s="781"/>
      <c r="AM80" s="779"/>
      <c r="AN80" s="780"/>
      <c r="AO80" s="781"/>
      <c r="AP80" s="781"/>
      <c r="AQ80" s="778"/>
      <c r="AR80" s="774"/>
      <c r="AS80" s="777"/>
      <c r="AT80" s="778"/>
      <c r="AU80" s="780"/>
      <c r="AV80" s="781">
        <v>0</v>
      </c>
    </row>
    <row r="81" spans="1:48" s="737" customFormat="1" ht="19.5" customHeight="1" hidden="1">
      <c r="A81" s="345"/>
      <c r="B81" s="784"/>
      <c r="C81" s="355"/>
      <c r="D81" s="356"/>
      <c r="E81" s="247"/>
      <c r="F81" s="355"/>
      <c r="G81" s="355"/>
      <c r="H81" s="358"/>
      <c r="I81" s="359"/>
      <c r="J81" s="355">
        <v>0</v>
      </c>
      <c r="K81" s="356">
        <v>0</v>
      </c>
      <c r="L81" s="247">
        <v>0</v>
      </c>
      <c r="M81" s="355"/>
      <c r="N81" s="356"/>
      <c r="O81" s="247"/>
      <c r="P81" s="355"/>
      <c r="Q81" s="356"/>
      <c r="R81" s="247"/>
      <c r="S81" s="355"/>
      <c r="T81" s="356"/>
      <c r="U81" s="358"/>
      <c r="V81" s="359"/>
      <c r="W81" s="359"/>
      <c r="X81" s="357"/>
      <c r="Y81" s="247"/>
      <c r="Z81" s="359"/>
      <c r="AA81" s="770"/>
      <c r="AB81" s="356"/>
      <c r="AC81" s="358"/>
      <c r="AD81" s="359"/>
      <c r="AE81" s="355"/>
      <c r="AF81" s="356"/>
      <c r="AG81" s="358"/>
      <c r="AH81" s="359"/>
      <c r="AI81" s="355"/>
      <c r="AJ81" s="355"/>
      <c r="AK81" s="358"/>
      <c r="AL81" s="359"/>
      <c r="AM81" s="357"/>
      <c r="AN81" s="358"/>
      <c r="AO81" s="359"/>
      <c r="AP81" s="359"/>
      <c r="AQ81" s="356"/>
      <c r="AR81" s="247"/>
      <c r="AS81" s="245"/>
      <c r="AT81" s="246"/>
      <c r="AU81" s="798"/>
      <c r="AV81" s="799">
        <v>0</v>
      </c>
    </row>
    <row r="82" spans="1:48" s="737" customFormat="1" ht="19.5" customHeight="1" hidden="1">
      <c r="A82" s="345"/>
      <c r="B82" s="784"/>
      <c r="C82" s="355"/>
      <c r="D82" s="356"/>
      <c r="E82" s="247"/>
      <c r="F82" s="355"/>
      <c r="G82" s="355"/>
      <c r="H82" s="358"/>
      <c r="I82" s="359"/>
      <c r="J82" s="355">
        <v>0</v>
      </c>
      <c r="K82" s="356">
        <v>0</v>
      </c>
      <c r="L82" s="247">
        <v>0</v>
      </c>
      <c r="M82" s="355"/>
      <c r="N82" s="356"/>
      <c r="O82" s="247"/>
      <c r="P82" s="355"/>
      <c r="Q82" s="356"/>
      <c r="R82" s="247"/>
      <c r="S82" s="355"/>
      <c r="T82" s="356"/>
      <c r="U82" s="358"/>
      <c r="V82" s="359"/>
      <c r="W82" s="359"/>
      <c r="X82" s="357"/>
      <c r="Y82" s="247"/>
      <c r="Z82" s="359"/>
      <c r="AA82" s="770"/>
      <c r="AB82" s="356"/>
      <c r="AC82" s="358"/>
      <c r="AD82" s="359"/>
      <c r="AE82" s="355"/>
      <c r="AF82" s="356"/>
      <c r="AG82" s="358"/>
      <c r="AH82" s="359"/>
      <c r="AI82" s="355"/>
      <c r="AJ82" s="355"/>
      <c r="AK82" s="358"/>
      <c r="AL82" s="359"/>
      <c r="AM82" s="357"/>
      <c r="AN82" s="358"/>
      <c r="AO82" s="359"/>
      <c r="AP82" s="359"/>
      <c r="AQ82" s="356"/>
      <c r="AR82" s="247"/>
      <c r="AS82" s="245"/>
      <c r="AT82" s="246"/>
      <c r="AU82" s="798"/>
      <c r="AV82" s="799">
        <v>0</v>
      </c>
    </row>
    <row r="83" spans="1:48" s="737" customFormat="1" ht="19.5" customHeight="1" hidden="1">
      <c r="A83" s="345"/>
      <c r="B83" s="784"/>
      <c r="C83" s="355"/>
      <c r="D83" s="356"/>
      <c r="E83" s="247"/>
      <c r="F83" s="355"/>
      <c r="G83" s="355"/>
      <c r="H83" s="358"/>
      <c r="I83" s="359"/>
      <c r="J83" s="355">
        <v>0</v>
      </c>
      <c r="K83" s="356">
        <v>0</v>
      </c>
      <c r="L83" s="247">
        <v>0</v>
      </c>
      <c r="M83" s="355"/>
      <c r="N83" s="356"/>
      <c r="O83" s="247"/>
      <c r="P83" s="355"/>
      <c r="Q83" s="356"/>
      <c r="R83" s="247"/>
      <c r="S83" s="355"/>
      <c r="T83" s="356"/>
      <c r="U83" s="358"/>
      <c r="V83" s="359"/>
      <c r="W83" s="359"/>
      <c r="X83" s="357"/>
      <c r="Y83" s="247"/>
      <c r="Z83" s="359"/>
      <c r="AA83" s="770"/>
      <c r="AB83" s="356"/>
      <c r="AC83" s="358"/>
      <c r="AD83" s="359"/>
      <c r="AE83" s="355"/>
      <c r="AF83" s="356"/>
      <c r="AG83" s="358"/>
      <c r="AH83" s="359"/>
      <c r="AI83" s="355"/>
      <c r="AJ83" s="355"/>
      <c r="AK83" s="358"/>
      <c r="AL83" s="359"/>
      <c r="AM83" s="357"/>
      <c r="AN83" s="358"/>
      <c r="AO83" s="359"/>
      <c r="AP83" s="359"/>
      <c r="AQ83" s="356"/>
      <c r="AR83" s="247"/>
      <c r="AS83" s="245"/>
      <c r="AT83" s="246"/>
      <c r="AU83" s="798"/>
      <c r="AV83" s="799">
        <v>0</v>
      </c>
    </row>
    <row r="84" spans="1:48" s="737" customFormat="1" ht="19.5" customHeight="1" hidden="1">
      <c r="A84" s="345"/>
      <c r="B84" s="784"/>
      <c r="C84" s="355"/>
      <c r="D84" s="356"/>
      <c r="E84" s="247"/>
      <c r="F84" s="355"/>
      <c r="G84" s="355"/>
      <c r="H84" s="358"/>
      <c r="I84" s="359"/>
      <c r="J84" s="355">
        <v>0</v>
      </c>
      <c r="K84" s="356">
        <v>0</v>
      </c>
      <c r="L84" s="247">
        <v>0</v>
      </c>
      <c r="M84" s="355"/>
      <c r="N84" s="356"/>
      <c r="O84" s="247"/>
      <c r="P84" s="355"/>
      <c r="Q84" s="356"/>
      <c r="R84" s="247"/>
      <c r="S84" s="355"/>
      <c r="T84" s="356"/>
      <c r="U84" s="358"/>
      <c r="V84" s="359"/>
      <c r="W84" s="359"/>
      <c r="X84" s="357"/>
      <c r="Y84" s="247"/>
      <c r="Z84" s="359"/>
      <c r="AA84" s="770"/>
      <c r="AB84" s="356"/>
      <c r="AC84" s="358"/>
      <c r="AD84" s="359"/>
      <c r="AE84" s="355"/>
      <c r="AF84" s="356"/>
      <c r="AG84" s="358"/>
      <c r="AH84" s="359"/>
      <c r="AI84" s="355"/>
      <c r="AJ84" s="355"/>
      <c r="AK84" s="358"/>
      <c r="AL84" s="359"/>
      <c r="AM84" s="357"/>
      <c r="AN84" s="358"/>
      <c r="AO84" s="359"/>
      <c r="AP84" s="359"/>
      <c r="AQ84" s="356"/>
      <c r="AR84" s="247"/>
      <c r="AS84" s="245"/>
      <c r="AT84" s="246"/>
      <c r="AU84" s="798"/>
      <c r="AV84" s="799">
        <v>0</v>
      </c>
    </row>
    <row r="85" spans="1:48" s="737" customFormat="1" ht="19.5" customHeight="1" hidden="1">
      <c r="A85" s="345"/>
      <c r="B85" s="784"/>
      <c r="C85" s="355"/>
      <c r="D85" s="356"/>
      <c r="E85" s="247"/>
      <c r="F85" s="355"/>
      <c r="G85" s="355"/>
      <c r="H85" s="358"/>
      <c r="I85" s="359"/>
      <c r="J85" s="355">
        <v>0</v>
      </c>
      <c r="K85" s="356">
        <v>0</v>
      </c>
      <c r="L85" s="247">
        <v>0</v>
      </c>
      <c r="M85" s="355"/>
      <c r="N85" s="356"/>
      <c r="O85" s="247"/>
      <c r="P85" s="355"/>
      <c r="Q85" s="356"/>
      <c r="R85" s="247"/>
      <c r="S85" s="355"/>
      <c r="T85" s="356"/>
      <c r="U85" s="358"/>
      <c r="V85" s="359"/>
      <c r="W85" s="359"/>
      <c r="X85" s="357"/>
      <c r="Y85" s="247"/>
      <c r="Z85" s="359"/>
      <c r="AA85" s="770"/>
      <c r="AB85" s="356"/>
      <c r="AC85" s="358"/>
      <c r="AD85" s="359"/>
      <c r="AE85" s="355"/>
      <c r="AF85" s="356"/>
      <c r="AG85" s="358"/>
      <c r="AH85" s="359"/>
      <c r="AI85" s="355"/>
      <c r="AJ85" s="355"/>
      <c r="AK85" s="358"/>
      <c r="AL85" s="359"/>
      <c r="AM85" s="357"/>
      <c r="AN85" s="358"/>
      <c r="AO85" s="359"/>
      <c r="AP85" s="359"/>
      <c r="AQ85" s="356"/>
      <c r="AR85" s="247"/>
      <c r="AS85" s="245"/>
      <c r="AT85" s="246"/>
      <c r="AU85" s="798"/>
      <c r="AV85" s="799">
        <v>0</v>
      </c>
    </row>
    <row r="86" spans="1:48" s="737" customFormat="1" ht="19.5" customHeight="1" hidden="1">
      <c r="A86" s="345"/>
      <c r="B86" s="784"/>
      <c r="C86" s="355"/>
      <c r="D86" s="356"/>
      <c r="E86" s="247"/>
      <c r="F86" s="355"/>
      <c r="G86" s="355"/>
      <c r="H86" s="358"/>
      <c r="I86" s="359"/>
      <c r="J86" s="355">
        <v>0</v>
      </c>
      <c r="K86" s="356">
        <v>0</v>
      </c>
      <c r="L86" s="247">
        <v>0</v>
      </c>
      <c r="M86" s="355"/>
      <c r="N86" s="356"/>
      <c r="O86" s="247"/>
      <c r="P86" s="355"/>
      <c r="Q86" s="356"/>
      <c r="R86" s="247"/>
      <c r="S86" s="355"/>
      <c r="T86" s="356"/>
      <c r="U86" s="358"/>
      <c r="V86" s="359"/>
      <c r="W86" s="359"/>
      <c r="X86" s="357"/>
      <c r="Y86" s="247"/>
      <c r="Z86" s="359"/>
      <c r="AA86" s="770"/>
      <c r="AB86" s="356"/>
      <c r="AC86" s="358"/>
      <c r="AD86" s="359"/>
      <c r="AE86" s="355"/>
      <c r="AF86" s="356"/>
      <c r="AG86" s="358"/>
      <c r="AH86" s="359"/>
      <c r="AI86" s="355"/>
      <c r="AJ86" s="355"/>
      <c r="AK86" s="358"/>
      <c r="AL86" s="359"/>
      <c r="AM86" s="357"/>
      <c r="AN86" s="358"/>
      <c r="AO86" s="359"/>
      <c r="AP86" s="359"/>
      <c r="AQ86" s="356"/>
      <c r="AR86" s="247"/>
      <c r="AS86" s="245"/>
      <c r="AT86" s="246"/>
      <c r="AU86" s="798"/>
      <c r="AV86" s="799">
        <v>0</v>
      </c>
    </row>
    <row r="87" spans="1:48" s="737" customFormat="1" ht="19.5" customHeight="1" hidden="1">
      <c r="A87" s="345"/>
      <c r="B87" s="784"/>
      <c r="C87" s="355"/>
      <c r="D87" s="356"/>
      <c r="E87" s="247"/>
      <c r="F87" s="355"/>
      <c r="G87" s="355"/>
      <c r="H87" s="358"/>
      <c r="I87" s="359"/>
      <c r="J87" s="355">
        <v>0</v>
      </c>
      <c r="K87" s="356">
        <v>0</v>
      </c>
      <c r="L87" s="247">
        <v>0</v>
      </c>
      <c r="M87" s="355"/>
      <c r="N87" s="356"/>
      <c r="O87" s="247"/>
      <c r="P87" s="355"/>
      <c r="Q87" s="356"/>
      <c r="R87" s="247"/>
      <c r="S87" s="355"/>
      <c r="T87" s="356"/>
      <c r="U87" s="358"/>
      <c r="V87" s="359"/>
      <c r="W87" s="359"/>
      <c r="X87" s="357"/>
      <c r="Y87" s="247"/>
      <c r="Z87" s="359"/>
      <c r="AA87" s="770"/>
      <c r="AB87" s="356"/>
      <c r="AC87" s="358"/>
      <c r="AD87" s="359"/>
      <c r="AE87" s="355"/>
      <c r="AF87" s="356"/>
      <c r="AG87" s="358"/>
      <c r="AH87" s="359"/>
      <c r="AI87" s="355"/>
      <c r="AJ87" s="355"/>
      <c r="AK87" s="358"/>
      <c r="AL87" s="359"/>
      <c r="AM87" s="357"/>
      <c r="AN87" s="358"/>
      <c r="AO87" s="359"/>
      <c r="AP87" s="359"/>
      <c r="AQ87" s="356"/>
      <c r="AR87" s="247"/>
      <c r="AS87" s="245"/>
      <c r="AT87" s="246"/>
      <c r="AU87" s="798"/>
      <c r="AV87" s="799">
        <v>0</v>
      </c>
    </row>
    <row r="88" spans="1:48" s="786" customFormat="1" ht="19.5" customHeight="1" thickBot="1">
      <c r="A88" s="361" t="s">
        <v>178</v>
      </c>
      <c r="B88" s="192" t="s">
        <v>324</v>
      </c>
      <c r="C88" s="362">
        <v>24101935</v>
      </c>
      <c r="D88" s="249">
        <v>3754050</v>
      </c>
      <c r="E88" s="250">
        <v>20347885</v>
      </c>
      <c r="F88" s="362">
        <v>9721141</v>
      </c>
      <c r="G88" s="249">
        <v>595000</v>
      </c>
      <c r="H88" s="250">
        <v>9126141</v>
      </c>
      <c r="I88" s="362">
        <v>113369</v>
      </c>
      <c r="J88" s="248">
        <v>77407546</v>
      </c>
      <c r="K88" s="249">
        <v>0</v>
      </c>
      <c r="L88" s="250">
        <v>77407546</v>
      </c>
      <c r="M88" s="248">
        <v>2355933</v>
      </c>
      <c r="N88" s="249">
        <v>398797</v>
      </c>
      <c r="O88" s="250">
        <v>1957136</v>
      </c>
      <c r="P88" s="362">
        <v>230883</v>
      </c>
      <c r="Q88" s="249">
        <v>26520</v>
      </c>
      <c r="R88" s="250">
        <v>204363</v>
      </c>
      <c r="S88" s="362">
        <v>2234450</v>
      </c>
      <c r="T88" s="249">
        <v>925100</v>
      </c>
      <c r="U88" s="250">
        <v>1309350</v>
      </c>
      <c r="V88" s="362">
        <v>470</v>
      </c>
      <c r="W88" s="362">
        <v>1366248</v>
      </c>
      <c r="X88" s="364">
        <v>0</v>
      </c>
      <c r="Y88" s="250">
        <v>1366248</v>
      </c>
      <c r="Z88" s="362">
        <v>476004</v>
      </c>
      <c r="AA88" s="587">
        <v>761082</v>
      </c>
      <c r="AB88" s="249">
        <v>152361</v>
      </c>
      <c r="AC88" s="250">
        <v>608721</v>
      </c>
      <c r="AD88" s="362">
        <v>10567</v>
      </c>
      <c r="AE88" s="362">
        <v>942114</v>
      </c>
      <c r="AF88" s="249">
        <v>220639</v>
      </c>
      <c r="AG88" s="363">
        <v>721475</v>
      </c>
      <c r="AH88" s="362">
        <v>200</v>
      </c>
      <c r="AI88" s="362">
        <v>66904</v>
      </c>
      <c r="AJ88" s="249">
        <v>0</v>
      </c>
      <c r="AK88" s="363">
        <v>66904</v>
      </c>
      <c r="AL88" s="362">
        <v>18629</v>
      </c>
      <c r="AM88" s="364">
        <v>0</v>
      </c>
      <c r="AN88" s="363">
        <v>18629</v>
      </c>
      <c r="AO88" s="362">
        <v>0</v>
      </c>
      <c r="AP88" s="362">
        <v>5070</v>
      </c>
      <c r="AQ88" s="249">
        <v>0</v>
      </c>
      <c r="AR88" s="250">
        <v>5070</v>
      </c>
      <c r="AS88" s="248">
        <v>119211935</v>
      </c>
      <c r="AT88" s="249">
        <v>6072467</v>
      </c>
      <c r="AU88" s="363">
        <v>113139468</v>
      </c>
      <c r="AV88" s="362">
        <v>600610</v>
      </c>
    </row>
    <row r="89" spans="1:48" s="848" customFormat="1" ht="15" thickBot="1">
      <c r="A89" s="838"/>
      <c r="B89" s="839" t="s">
        <v>153</v>
      </c>
      <c r="C89" s="840">
        <v>18.43</v>
      </c>
      <c r="D89" s="841">
        <v>61.55</v>
      </c>
      <c r="E89" s="842">
        <v>17.81</v>
      </c>
      <c r="F89" s="843">
        <v>8.5</v>
      </c>
      <c r="G89" s="841">
        <v>36.81</v>
      </c>
      <c r="H89" s="844">
        <v>8.09</v>
      </c>
      <c r="I89" s="843">
        <f>I88/AV88*100</f>
        <v>18.875643096185545</v>
      </c>
      <c r="J89" s="840">
        <v>69.38000000000001</v>
      </c>
      <c r="K89" s="841">
        <v>0</v>
      </c>
      <c r="L89" s="844">
        <v>70.36999999999999</v>
      </c>
      <c r="M89" s="840">
        <v>1.7</v>
      </c>
      <c r="N89" s="841">
        <v>0</v>
      </c>
      <c r="O89" s="844">
        <v>1.72</v>
      </c>
      <c r="P89" s="840">
        <v>0.2</v>
      </c>
      <c r="Q89" s="841">
        <v>1.64</v>
      </c>
      <c r="R89" s="844">
        <v>0.18</v>
      </c>
      <c r="S89" s="843">
        <v>1.14</v>
      </c>
      <c r="T89" s="841">
        <v>0</v>
      </c>
      <c r="U89" s="844">
        <v>1.16</v>
      </c>
      <c r="V89" s="843">
        <v>0.08</v>
      </c>
      <c r="W89" s="843">
        <v>1.19</v>
      </c>
      <c r="X89" s="845">
        <v>0</v>
      </c>
      <c r="Y89" s="844">
        <v>1.21</v>
      </c>
      <c r="Z89" s="843">
        <f>Z88/AV88*100</f>
        <v>79.25342568388804</v>
      </c>
      <c r="AA89" s="846">
        <v>0.53</v>
      </c>
      <c r="AB89" s="841">
        <v>0</v>
      </c>
      <c r="AC89" s="844">
        <v>0.54</v>
      </c>
      <c r="AD89" s="843">
        <v>1.76</v>
      </c>
      <c r="AE89" s="840">
        <v>0.54</v>
      </c>
      <c r="AF89" s="841">
        <v>0</v>
      </c>
      <c r="AG89" s="847">
        <v>0.55</v>
      </c>
      <c r="AH89" s="843">
        <v>0.03</v>
      </c>
      <c r="AI89" s="843">
        <v>0.06</v>
      </c>
      <c r="AJ89" s="841">
        <v>0</v>
      </c>
      <c r="AK89" s="847">
        <v>0.06</v>
      </c>
      <c r="AL89" s="843">
        <v>0.02</v>
      </c>
      <c r="AM89" s="845">
        <v>0</v>
      </c>
      <c r="AN89" s="847">
        <v>0.02</v>
      </c>
      <c r="AO89" s="843">
        <v>0</v>
      </c>
      <c r="AP89" s="843">
        <v>0</v>
      </c>
      <c r="AQ89" s="841">
        <v>0</v>
      </c>
      <c r="AR89" s="844">
        <v>0</v>
      </c>
      <c r="AS89" s="840">
        <v>100</v>
      </c>
      <c r="AT89" s="841">
        <v>99.99999999999999</v>
      </c>
      <c r="AU89" s="847">
        <v>100</v>
      </c>
      <c r="AV89" s="843">
        <v>100</v>
      </c>
    </row>
    <row r="90" spans="1:48" s="816" customFormat="1" ht="15" thickBot="1">
      <c r="A90" s="803"/>
      <c r="B90" s="804" t="s">
        <v>342</v>
      </c>
      <c r="C90" s="805">
        <v>21080286</v>
      </c>
      <c r="D90" s="806">
        <v>995094</v>
      </c>
      <c r="E90" s="849">
        <v>20085192</v>
      </c>
      <c r="F90" s="805">
        <v>9721141</v>
      </c>
      <c r="G90" s="805">
        <v>595000</v>
      </c>
      <c r="H90" s="808">
        <v>9126141</v>
      </c>
      <c r="I90" s="812">
        <v>113369</v>
      </c>
      <c r="J90" s="809">
        <v>77407546</v>
      </c>
      <c r="K90" s="810">
        <v>0</v>
      </c>
      <c r="L90" s="811">
        <v>77407546</v>
      </c>
      <c r="M90" s="805">
        <v>1941665</v>
      </c>
      <c r="N90" s="806">
        <v>0</v>
      </c>
      <c r="O90" s="807">
        <v>1941665</v>
      </c>
      <c r="P90" s="805">
        <v>230883</v>
      </c>
      <c r="Q90" s="806">
        <v>26520</v>
      </c>
      <c r="R90" s="807">
        <v>204363</v>
      </c>
      <c r="S90" s="805">
        <v>1309350</v>
      </c>
      <c r="T90" s="806">
        <v>0</v>
      </c>
      <c r="U90" s="808">
        <v>1309350</v>
      </c>
      <c r="V90" s="812">
        <v>470</v>
      </c>
      <c r="W90" s="812">
        <v>1366248</v>
      </c>
      <c r="X90" s="813">
        <v>0</v>
      </c>
      <c r="Y90" s="807">
        <v>1366248</v>
      </c>
      <c r="Z90" s="812">
        <v>476004</v>
      </c>
      <c r="AA90" s="814">
        <v>606917</v>
      </c>
      <c r="AB90" s="806">
        <v>0</v>
      </c>
      <c r="AC90" s="808">
        <v>606917</v>
      </c>
      <c r="AD90" s="812">
        <v>10567</v>
      </c>
      <c r="AE90" s="805">
        <v>618175</v>
      </c>
      <c r="AF90" s="806">
        <v>0</v>
      </c>
      <c r="AG90" s="808">
        <v>618175</v>
      </c>
      <c r="AH90" s="812">
        <v>200</v>
      </c>
      <c r="AI90" s="805">
        <v>66904</v>
      </c>
      <c r="AJ90" s="805">
        <v>0</v>
      </c>
      <c r="AK90" s="808">
        <v>66904</v>
      </c>
      <c r="AL90" s="812">
        <v>18629</v>
      </c>
      <c r="AM90" s="813">
        <v>0</v>
      </c>
      <c r="AN90" s="808">
        <v>18629</v>
      </c>
      <c r="AO90" s="815">
        <v>0</v>
      </c>
      <c r="AP90" s="812">
        <v>5070</v>
      </c>
      <c r="AQ90" s="806">
        <v>0</v>
      </c>
      <c r="AR90" s="807">
        <v>5070</v>
      </c>
      <c r="AS90" s="805">
        <v>114372814</v>
      </c>
      <c r="AT90" s="806">
        <v>1616614</v>
      </c>
      <c r="AU90" s="808">
        <v>112756200</v>
      </c>
      <c r="AV90" s="812">
        <v>600610</v>
      </c>
    </row>
    <row r="91" spans="1:48" s="826" customFormat="1" ht="15" thickBot="1">
      <c r="A91" s="817"/>
      <c r="B91" s="818" t="s">
        <v>347</v>
      </c>
      <c r="C91" s="819">
        <v>3021649</v>
      </c>
      <c r="D91" s="820">
        <v>2758956</v>
      </c>
      <c r="E91" s="850">
        <v>262693</v>
      </c>
      <c r="F91" s="819">
        <v>0</v>
      </c>
      <c r="G91" s="819">
        <v>0</v>
      </c>
      <c r="H91" s="822">
        <v>0</v>
      </c>
      <c r="I91" s="823">
        <v>0</v>
      </c>
      <c r="J91" s="819">
        <v>0</v>
      </c>
      <c r="K91" s="820">
        <v>0</v>
      </c>
      <c r="L91" s="821">
        <v>0</v>
      </c>
      <c r="M91" s="819">
        <v>414268</v>
      </c>
      <c r="N91" s="820">
        <v>398797</v>
      </c>
      <c r="O91" s="821">
        <v>15471</v>
      </c>
      <c r="P91" s="819">
        <v>0</v>
      </c>
      <c r="Q91" s="820">
        <v>0</v>
      </c>
      <c r="R91" s="821">
        <v>0</v>
      </c>
      <c r="S91" s="819">
        <v>925100</v>
      </c>
      <c r="T91" s="820">
        <v>925100</v>
      </c>
      <c r="U91" s="822">
        <v>0</v>
      </c>
      <c r="V91" s="823">
        <v>0</v>
      </c>
      <c r="W91" s="823">
        <v>0</v>
      </c>
      <c r="X91" s="824">
        <v>0</v>
      </c>
      <c r="Y91" s="821">
        <v>0</v>
      </c>
      <c r="Z91" s="823">
        <v>0</v>
      </c>
      <c r="AA91" s="825">
        <v>154165</v>
      </c>
      <c r="AB91" s="820">
        <v>152361</v>
      </c>
      <c r="AC91" s="822">
        <v>1804</v>
      </c>
      <c r="AD91" s="823">
        <v>0</v>
      </c>
      <c r="AE91" s="819">
        <v>323939</v>
      </c>
      <c r="AF91" s="820">
        <v>220639</v>
      </c>
      <c r="AG91" s="822">
        <v>103300</v>
      </c>
      <c r="AH91" s="823">
        <v>0</v>
      </c>
      <c r="AI91" s="819">
        <v>0</v>
      </c>
      <c r="AJ91" s="819">
        <v>0</v>
      </c>
      <c r="AK91" s="822">
        <v>0</v>
      </c>
      <c r="AL91" s="823">
        <v>0</v>
      </c>
      <c r="AM91" s="824">
        <v>0</v>
      </c>
      <c r="AN91" s="822">
        <v>0</v>
      </c>
      <c r="AO91" s="823">
        <v>0</v>
      </c>
      <c r="AP91" s="823">
        <v>0</v>
      </c>
      <c r="AQ91" s="820">
        <v>0</v>
      </c>
      <c r="AR91" s="821">
        <v>0</v>
      </c>
      <c r="AS91" s="819">
        <v>4839121</v>
      </c>
      <c r="AT91" s="820">
        <v>4455853</v>
      </c>
      <c r="AU91" s="822">
        <v>383268</v>
      </c>
      <c r="AV91" s="823">
        <v>0</v>
      </c>
    </row>
    <row r="92" spans="1:48" s="860" customFormat="1" ht="19.5" customHeight="1">
      <c r="A92" s="851"/>
      <c r="B92" s="852" t="s">
        <v>327</v>
      </c>
      <c r="C92" s="853">
        <v>-6.47</v>
      </c>
      <c r="D92" s="854">
        <v>-27.06</v>
      </c>
      <c r="E92" s="855">
        <v>-1.33</v>
      </c>
      <c r="F92" s="853">
        <v>-0.46</v>
      </c>
      <c r="G92" s="853">
        <v>-0.5</v>
      </c>
      <c r="H92" s="856">
        <v>-0.45</v>
      </c>
      <c r="I92" s="857" t="s">
        <v>94</v>
      </c>
      <c r="J92" s="853">
        <v>1.82</v>
      </c>
      <c r="K92" s="854">
        <v>-100</v>
      </c>
      <c r="L92" s="855">
        <v>1.82</v>
      </c>
      <c r="M92" s="853">
        <v>-0.65</v>
      </c>
      <c r="N92" s="854">
        <v>-7.75</v>
      </c>
      <c r="O92" s="855">
        <v>0.94</v>
      </c>
      <c r="P92" s="853">
        <v>-2.87</v>
      </c>
      <c r="Q92" s="854">
        <v>-7.01</v>
      </c>
      <c r="R92" s="855">
        <v>-2.31</v>
      </c>
      <c r="S92" s="853">
        <v>-30.76</v>
      </c>
      <c r="T92" s="854">
        <v>-45.81</v>
      </c>
      <c r="U92" s="856">
        <v>-13.86</v>
      </c>
      <c r="V92" s="857">
        <v>0</v>
      </c>
      <c r="W92" s="857">
        <v>-49.24</v>
      </c>
      <c r="X92" s="858" t="s">
        <v>94</v>
      </c>
      <c r="Y92" s="855">
        <v>-49.24</v>
      </c>
      <c r="Z92" s="857" t="s">
        <v>94</v>
      </c>
      <c r="AA92" s="859">
        <v>-3.81</v>
      </c>
      <c r="AB92" s="854">
        <v>-13.49</v>
      </c>
      <c r="AC92" s="856">
        <v>-1.04</v>
      </c>
      <c r="AD92" s="857">
        <v>0</v>
      </c>
      <c r="AE92" s="853">
        <v>33.79</v>
      </c>
      <c r="AF92" s="854">
        <v>147.36</v>
      </c>
      <c r="AG92" s="856">
        <v>17.32</v>
      </c>
      <c r="AH92" s="857">
        <v>0</v>
      </c>
      <c r="AI92" s="853">
        <v>0</v>
      </c>
      <c r="AJ92" s="853" t="s">
        <v>94</v>
      </c>
      <c r="AK92" s="856">
        <v>0</v>
      </c>
      <c r="AL92" s="857" t="s">
        <v>94</v>
      </c>
      <c r="AM92" s="858" t="s">
        <v>94</v>
      </c>
      <c r="AN92" s="856" t="s">
        <v>94</v>
      </c>
      <c r="AO92" s="857" t="s">
        <v>94</v>
      </c>
      <c r="AP92" s="857">
        <v>-3.34</v>
      </c>
      <c r="AQ92" s="854" t="s">
        <v>94</v>
      </c>
      <c r="AR92" s="855">
        <v>-3.34</v>
      </c>
      <c r="AS92" s="853">
        <v>-2.01</v>
      </c>
      <c r="AT92" s="854">
        <v>-25.75</v>
      </c>
      <c r="AU92" s="856">
        <v>-0.29</v>
      </c>
      <c r="AV92" s="857">
        <v>-90.85</v>
      </c>
    </row>
    <row r="93" spans="1:48" s="860" customFormat="1" ht="15">
      <c r="A93" s="861"/>
      <c r="B93" s="804" t="s">
        <v>342</v>
      </c>
      <c r="C93" s="862">
        <v>0.96</v>
      </c>
      <c r="D93" s="863">
        <v>95.76</v>
      </c>
      <c r="E93" s="864">
        <v>-1.41</v>
      </c>
      <c r="F93" s="862">
        <v>-0.46</v>
      </c>
      <c r="G93" s="862">
        <v>-0.5</v>
      </c>
      <c r="H93" s="865">
        <v>-0.45</v>
      </c>
      <c r="I93" s="866" t="s">
        <v>94</v>
      </c>
      <c r="J93" s="862">
        <v>1.82</v>
      </c>
      <c r="K93" s="863">
        <v>-100</v>
      </c>
      <c r="L93" s="864">
        <v>1.82</v>
      </c>
      <c r="M93" s="862">
        <v>1.13</v>
      </c>
      <c r="N93" s="863">
        <v>-100</v>
      </c>
      <c r="O93" s="864">
        <v>2.14</v>
      </c>
      <c r="P93" s="862">
        <v>-2.87</v>
      </c>
      <c r="Q93" s="863">
        <v>-7.01</v>
      </c>
      <c r="R93" s="864">
        <v>-2.31</v>
      </c>
      <c r="S93" s="862">
        <v>-13.86</v>
      </c>
      <c r="T93" s="863" t="s">
        <v>94</v>
      </c>
      <c r="U93" s="865">
        <v>-13.86</v>
      </c>
      <c r="V93" s="866">
        <v>0</v>
      </c>
      <c r="W93" s="866">
        <v>-49.24</v>
      </c>
      <c r="X93" s="867" t="s">
        <v>94</v>
      </c>
      <c r="Y93" s="864">
        <v>-49.24</v>
      </c>
      <c r="Z93" s="866" t="s">
        <v>94</v>
      </c>
      <c r="AA93" s="868">
        <v>1.73</v>
      </c>
      <c r="AB93" s="863" t="s">
        <v>94</v>
      </c>
      <c r="AC93" s="865">
        <v>1.73</v>
      </c>
      <c r="AD93" s="866">
        <v>0</v>
      </c>
      <c r="AE93" s="862">
        <v>1.56</v>
      </c>
      <c r="AF93" s="863" t="s">
        <v>94</v>
      </c>
      <c r="AG93" s="865">
        <v>1.56</v>
      </c>
      <c r="AH93" s="866">
        <v>0</v>
      </c>
      <c r="AI93" s="862">
        <v>0</v>
      </c>
      <c r="AJ93" s="862" t="s">
        <v>94</v>
      </c>
      <c r="AK93" s="865">
        <v>0</v>
      </c>
      <c r="AL93" s="866" t="s">
        <v>94</v>
      </c>
      <c r="AM93" s="867" t="s">
        <v>94</v>
      </c>
      <c r="AN93" s="865" t="s">
        <v>94</v>
      </c>
      <c r="AO93" s="866" t="s">
        <v>94</v>
      </c>
      <c r="AP93" s="866">
        <v>-3.34</v>
      </c>
      <c r="AQ93" s="863" t="s">
        <v>94</v>
      </c>
      <c r="AR93" s="864">
        <v>-3.34</v>
      </c>
      <c r="AS93" s="862">
        <v>0.05</v>
      </c>
      <c r="AT93" s="863">
        <v>40.08</v>
      </c>
      <c r="AU93" s="865">
        <v>-0.36</v>
      </c>
      <c r="AV93" s="866">
        <v>-90.85</v>
      </c>
    </row>
    <row r="94" spans="1:48" s="860" customFormat="1" ht="15.75" thickBot="1">
      <c r="A94" s="869"/>
      <c r="B94" s="818" t="s">
        <v>347</v>
      </c>
      <c r="C94" s="870">
        <v>-38.2</v>
      </c>
      <c r="D94" s="871">
        <v>-40.52</v>
      </c>
      <c r="E94" s="872">
        <v>4.78</v>
      </c>
      <c r="F94" s="870" t="s">
        <v>94</v>
      </c>
      <c r="G94" s="870" t="s">
        <v>94</v>
      </c>
      <c r="H94" s="873" t="s">
        <v>94</v>
      </c>
      <c r="I94" s="874" t="s">
        <v>94</v>
      </c>
      <c r="J94" s="870" t="s">
        <v>94</v>
      </c>
      <c r="K94" s="871" t="s">
        <v>94</v>
      </c>
      <c r="L94" s="872" t="s">
        <v>94</v>
      </c>
      <c r="M94" s="870">
        <v>-8.22</v>
      </c>
      <c r="N94" s="871">
        <v>-3.51</v>
      </c>
      <c r="O94" s="872">
        <v>-59.38</v>
      </c>
      <c r="P94" s="870" t="s">
        <v>94</v>
      </c>
      <c r="Q94" s="871" t="s">
        <v>94</v>
      </c>
      <c r="R94" s="872" t="s">
        <v>94</v>
      </c>
      <c r="S94" s="870">
        <v>-45.81</v>
      </c>
      <c r="T94" s="871">
        <v>-45.81</v>
      </c>
      <c r="U94" s="875" t="s">
        <v>94</v>
      </c>
      <c r="V94" s="874" t="s">
        <v>94</v>
      </c>
      <c r="W94" s="874" t="s">
        <v>94</v>
      </c>
      <c r="X94" s="876" t="s">
        <v>94</v>
      </c>
      <c r="Y94" s="872" t="s">
        <v>94</v>
      </c>
      <c r="Z94" s="874" t="s">
        <v>94</v>
      </c>
      <c r="AA94" s="877">
        <v>-20.81</v>
      </c>
      <c r="AB94" s="871">
        <v>-13.49</v>
      </c>
      <c r="AC94" s="873">
        <v>-90.27</v>
      </c>
      <c r="AD94" s="874" t="s">
        <v>94</v>
      </c>
      <c r="AE94" s="870">
        <v>239.21</v>
      </c>
      <c r="AF94" s="871">
        <v>147.36</v>
      </c>
      <c r="AG94" s="873">
        <v>1539.68</v>
      </c>
      <c r="AH94" s="874" t="s">
        <v>94</v>
      </c>
      <c r="AI94" s="870" t="s">
        <v>94</v>
      </c>
      <c r="AJ94" s="870" t="s">
        <v>94</v>
      </c>
      <c r="AK94" s="873" t="s">
        <v>94</v>
      </c>
      <c r="AL94" s="878" t="s">
        <v>94</v>
      </c>
      <c r="AM94" s="970" t="s">
        <v>94</v>
      </c>
      <c r="AN94" s="873" t="s">
        <v>94</v>
      </c>
      <c r="AO94" s="874" t="s">
        <v>94</v>
      </c>
      <c r="AP94" s="878" t="s">
        <v>94</v>
      </c>
      <c r="AQ94" s="879" t="s">
        <v>94</v>
      </c>
      <c r="AR94" s="872" t="s">
        <v>94</v>
      </c>
      <c r="AS94" s="870">
        <v>-34.06</v>
      </c>
      <c r="AT94" s="871">
        <v>-36.57</v>
      </c>
      <c r="AU94" s="873">
        <v>22.2</v>
      </c>
      <c r="AV94" s="874" t="s">
        <v>94</v>
      </c>
    </row>
    <row r="95" spans="1:48" s="860" customFormat="1" ht="20.25" customHeight="1">
      <c r="A95" s="880"/>
      <c r="B95" s="852" t="s">
        <v>332</v>
      </c>
      <c r="C95" s="853">
        <v>2.33</v>
      </c>
      <c r="D95" s="854">
        <v>14.94</v>
      </c>
      <c r="E95" s="855">
        <v>0.3</v>
      </c>
      <c r="F95" s="853">
        <v>20.67</v>
      </c>
      <c r="G95" s="853">
        <v>-1.38</v>
      </c>
      <c r="H95" s="856">
        <v>22.46</v>
      </c>
      <c r="I95" s="857" t="s">
        <v>94</v>
      </c>
      <c r="J95" s="853">
        <v>2.34</v>
      </c>
      <c r="K95" s="854" t="s">
        <v>94</v>
      </c>
      <c r="L95" s="855">
        <v>2.34</v>
      </c>
      <c r="M95" s="853">
        <v>0.2</v>
      </c>
      <c r="N95" s="854">
        <v>-3.28</v>
      </c>
      <c r="O95" s="855">
        <v>0.94</v>
      </c>
      <c r="P95" s="853">
        <v>-2.05</v>
      </c>
      <c r="Q95" s="854">
        <v>0</v>
      </c>
      <c r="R95" s="855">
        <v>-2.31</v>
      </c>
      <c r="S95" s="853">
        <v>3.5</v>
      </c>
      <c r="T95" s="854">
        <v>12.12</v>
      </c>
      <c r="U95" s="856">
        <v>-1.83</v>
      </c>
      <c r="V95" s="857">
        <v>0</v>
      </c>
      <c r="W95" s="857">
        <v>211.37</v>
      </c>
      <c r="X95" s="858" t="s">
        <v>94</v>
      </c>
      <c r="Y95" s="855">
        <v>211.37</v>
      </c>
      <c r="Z95" s="857" t="s">
        <v>94</v>
      </c>
      <c r="AA95" s="859">
        <v>-3.83</v>
      </c>
      <c r="AB95" s="854">
        <v>-13.49</v>
      </c>
      <c r="AC95" s="856">
        <v>-1.06</v>
      </c>
      <c r="AD95" s="857">
        <v>0</v>
      </c>
      <c r="AE95" s="853">
        <v>9.73</v>
      </c>
      <c r="AF95" s="854">
        <v>-7.76</v>
      </c>
      <c r="AG95" s="856">
        <v>16.48</v>
      </c>
      <c r="AH95" s="857">
        <v>0</v>
      </c>
      <c r="AI95" s="853">
        <v>0</v>
      </c>
      <c r="AJ95" s="853" t="s">
        <v>94</v>
      </c>
      <c r="AK95" s="856">
        <v>0</v>
      </c>
      <c r="AL95" s="857" t="s">
        <v>94</v>
      </c>
      <c r="AM95" s="858" t="s">
        <v>94</v>
      </c>
      <c r="AN95" s="856" t="s">
        <v>94</v>
      </c>
      <c r="AO95" s="857" t="s">
        <v>94</v>
      </c>
      <c r="AP95" s="857">
        <v>-3.34</v>
      </c>
      <c r="AQ95" s="854" t="s">
        <v>94</v>
      </c>
      <c r="AR95" s="855">
        <v>-3.34</v>
      </c>
      <c r="AS95" s="853">
        <v>4.43</v>
      </c>
      <c r="AT95" s="854">
        <v>9.44</v>
      </c>
      <c r="AU95" s="856">
        <v>4.18</v>
      </c>
      <c r="AV95" s="857">
        <v>5244.93</v>
      </c>
    </row>
    <row r="96" spans="1:48" s="860" customFormat="1" ht="15">
      <c r="A96" s="880"/>
      <c r="B96" s="804" t="s">
        <v>342</v>
      </c>
      <c r="C96" s="862">
        <v>2.67</v>
      </c>
      <c r="D96" s="863">
        <v>100.99</v>
      </c>
      <c r="E96" s="864">
        <v>0.24</v>
      </c>
      <c r="F96" s="862">
        <v>20.67</v>
      </c>
      <c r="G96" s="862">
        <v>-1.38</v>
      </c>
      <c r="H96" s="865">
        <v>22.46</v>
      </c>
      <c r="I96" s="866" t="s">
        <v>94</v>
      </c>
      <c r="J96" s="862">
        <v>2.34</v>
      </c>
      <c r="K96" s="863" t="s">
        <v>94</v>
      </c>
      <c r="L96" s="864">
        <v>2.34</v>
      </c>
      <c r="M96" s="862">
        <v>2.14</v>
      </c>
      <c r="N96" s="863" t="s">
        <v>94</v>
      </c>
      <c r="O96" s="864">
        <v>2.14</v>
      </c>
      <c r="P96" s="862">
        <v>-2.05</v>
      </c>
      <c r="Q96" s="863">
        <v>0</v>
      </c>
      <c r="R96" s="864">
        <v>-2.31</v>
      </c>
      <c r="S96" s="862">
        <v>-1.83</v>
      </c>
      <c r="T96" s="863" t="s">
        <v>94</v>
      </c>
      <c r="U96" s="865">
        <v>-1.83</v>
      </c>
      <c r="V96" s="866">
        <v>0</v>
      </c>
      <c r="W96" s="866">
        <v>211.37</v>
      </c>
      <c r="X96" s="867" t="s">
        <v>94</v>
      </c>
      <c r="Y96" s="864">
        <v>211.37</v>
      </c>
      <c r="Z96" s="866" t="s">
        <v>94</v>
      </c>
      <c r="AA96" s="868">
        <v>1.71</v>
      </c>
      <c r="AB96" s="863" t="s">
        <v>94</v>
      </c>
      <c r="AC96" s="865">
        <v>1.71</v>
      </c>
      <c r="AD96" s="866">
        <v>0</v>
      </c>
      <c r="AE96" s="862">
        <v>0.83</v>
      </c>
      <c r="AF96" s="863" t="s">
        <v>94</v>
      </c>
      <c r="AG96" s="865">
        <v>0.83</v>
      </c>
      <c r="AH96" s="866">
        <v>0</v>
      </c>
      <c r="AI96" s="862">
        <v>0</v>
      </c>
      <c r="AJ96" s="862" t="s">
        <v>94</v>
      </c>
      <c r="AK96" s="865">
        <v>0</v>
      </c>
      <c r="AL96" s="866" t="s">
        <v>94</v>
      </c>
      <c r="AM96" s="867" t="s">
        <v>94</v>
      </c>
      <c r="AN96" s="865" t="s">
        <v>94</v>
      </c>
      <c r="AO96" s="866" t="s">
        <v>94</v>
      </c>
      <c r="AP96" s="866">
        <v>-3.34</v>
      </c>
      <c r="AQ96" s="863" t="s">
        <v>94</v>
      </c>
      <c r="AR96" s="864">
        <v>-3.34</v>
      </c>
      <c r="AS96" s="862">
        <v>4.53</v>
      </c>
      <c r="AT96" s="863">
        <v>43.71</v>
      </c>
      <c r="AU96" s="865">
        <v>4.13</v>
      </c>
      <c r="AV96" s="866">
        <v>5244.93</v>
      </c>
    </row>
    <row r="97" spans="1:48" s="860" customFormat="1" ht="15.75" thickBot="1">
      <c r="A97" s="881"/>
      <c r="B97" s="882" t="s">
        <v>347</v>
      </c>
      <c r="C97" s="883">
        <v>0</v>
      </c>
      <c r="D97" s="884">
        <v>-0.43</v>
      </c>
      <c r="E97" s="885">
        <v>4.78</v>
      </c>
      <c r="F97" s="883" t="s">
        <v>94</v>
      </c>
      <c r="G97" s="883" t="s">
        <v>94</v>
      </c>
      <c r="H97" s="886" t="s">
        <v>94</v>
      </c>
      <c r="I97" s="887" t="s">
        <v>94</v>
      </c>
      <c r="J97" s="883" t="s">
        <v>94</v>
      </c>
      <c r="K97" s="888" t="s">
        <v>94</v>
      </c>
      <c r="L97" s="885" t="s">
        <v>94</v>
      </c>
      <c r="M97" s="883">
        <v>-8.02</v>
      </c>
      <c r="N97" s="888">
        <v>-3.28</v>
      </c>
      <c r="O97" s="885">
        <v>-59.38</v>
      </c>
      <c r="P97" s="883" t="s">
        <v>94</v>
      </c>
      <c r="Q97" s="884" t="s">
        <v>94</v>
      </c>
      <c r="R97" s="885" t="s">
        <v>94</v>
      </c>
      <c r="S97" s="883">
        <v>12.12</v>
      </c>
      <c r="T97" s="884">
        <v>12.12</v>
      </c>
      <c r="U97" s="889" t="s">
        <v>94</v>
      </c>
      <c r="V97" s="887" t="s">
        <v>94</v>
      </c>
      <c r="W97" s="887" t="s">
        <v>94</v>
      </c>
      <c r="X97" s="890" t="s">
        <v>94</v>
      </c>
      <c r="Y97" s="885" t="s">
        <v>94</v>
      </c>
      <c r="Z97" s="887" t="s">
        <v>94</v>
      </c>
      <c r="AA97" s="891">
        <v>-20.81</v>
      </c>
      <c r="AB97" s="884">
        <v>-13.49</v>
      </c>
      <c r="AC97" s="886">
        <v>-90.27</v>
      </c>
      <c r="AD97" s="887" t="s">
        <v>94</v>
      </c>
      <c r="AE97" s="883">
        <v>31.95</v>
      </c>
      <c r="AF97" s="884">
        <v>-7.76</v>
      </c>
      <c r="AG97" s="886">
        <v>1539.68</v>
      </c>
      <c r="AH97" s="887" t="s">
        <v>94</v>
      </c>
      <c r="AI97" s="883" t="s">
        <v>94</v>
      </c>
      <c r="AJ97" s="883" t="s">
        <v>94</v>
      </c>
      <c r="AK97" s="886" t="s">
        <v>94</v>
      </c>
      <c r="AL97" s="892" t="s">
        <v>94</v>
      </c>
      <c r="AM97" s="971" t="s">
        <v>94</v>
      </c>
      <c r="AN97" s="886" t="s">
        <v>94</v>
      </c>
      <c r="AO97" s="887" t="s">
        <v>94</v>
      </c>
      <c r="AP97" s="892" t="s">
        <v>94</v>
      </c>
      <c r="AQ97" s="893" t="s">
        <v>94</v>
      </c>
      <c r="AR97" s="885" t="s">
        <v>94</v>
      </c>
      <c r="AS97" s="883">
        <v>2.15</v>
      </c>
      <c r="AT97" s="884">
        <v>0.73</v>
      </c>
      <c r="AU97" s="886">
        <v>22.2</v>
      </c>
      <c r="AV97" s="887" t="s">
        <v>94</v>
      </c>
    </row>
    <row r="100" spans="3:48" ht="12.75">
      <c r="C100" s="735"/>
      <c r="D100" s="735"/>
      <c r="E100" s="735"/>
      <c r="F100" s="735"/>
      <c r="G100" s="735"/>
      <c r="H100" s="735"/>
      <c r="I100" s="735"/>
      <c r="J100" s="735"/>
      <c r="K100" s="735"/>
      <c r="L100" s="735"/>
      <c r="M100" s="735"/>
      <c r="N100" s="735"/>
      <c r="O100" s="735"/>
      <c r="P100" s="735"/>
      <c r="Q100" s="735"/>
      <c r="R100" s="735"/>
      <c r="S100" s="735"/>
      <c r="T100" s="735"/>
      <c r="U100" s="735"/>
      <c r="V100" s="735"/>
      <c r="W100" s="735"/>
      <c r="X100" s="735"/>
      <c r="Y100" s="735"/>
      <c r="Z100" s="735"/>
      <c r="AA100" s="735"/>
      <c r="AB100" s="735"/>
      <c r="AC100" s="735"/>
      <c r="AD100" s="735"/>
      <c r="AE100" s="735"/>
      <c r="AF100" s="735"/>
      <c r="AG100" s="735"/>
      <c r="AH100" s="735"/>
      <c r="AI100" s="735"/>
      <c r="AJ100" s="735"/>
      <c r="AK100" s="735"/>
      <c r="AL100" s="735"/>
      <c r="AM100" s="735"/>
      <c r="AN100" s="735"/>
      <c r="AO100" s="735"/>
      <c r="AP100" s="735"/>
      <c r="AQ100" s="735"/>
      <c r="AR100" s="735"/>
      <c r="AS100" s="735"/>
      <c r="AT100" s="735"/>
      <c r="AU100" s="735"/>
      <c r="AV100" s="735"/>
    </row>
  </sheetData>
  <sheetProtection/>
  <printOptions horizontalCentered="1"/>
  <pageMargins left="0.984251968503937" right="0.7874015748031497" top="0.984251968503937" bottom="0.5905511811023623" header="0.5118110236220472" footer="0.5118110236220472"/>
  <pageSetup fitToWidth="2" horizontalDpi="600" verticalDpi="600" orientation="landscape" paperSize="8" scale="50" r:id="rId1"/>
  <headerFooter alignWithMargins="0">
    <oddHeader>&amp;R&amp;"Arial,Kurzíva"Kapitola A.&amp;"Arial,Obyčejné"
&amp;"Arial,Tučné"Tabulka č.4/str.&amp;P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="90" zoomScaleNormal="90" zoomScalePageLayoutView="0" workbookViewId="0" topLeftCell="A1">
      <selection activeCell="B14" sqref="B14"/>
    </sheetView>
  </sheetViews>
  <sheetFormatPr defaultColWidth="9.140625" defaultRowHeight="12.75"/>
  <cols>
    <col min="1" max="1" width="7.28125" style="71" customWidth="1"/>
    <col min="2" max="2" width="76.57421875" style="71" customWidth="1"/>
    <col min="3" max="3" width="14.421875" style="71" bestFit="1" customWidth="1"/>
    <col min="4" max="4" width="12.7109375" style="71" customWidth="1"/>
    <col min="5" max="5" width="14.421875" style="71" bestFit="1" customWidth="1"/>
    <col min="6" max="7" width="13.140625" style="71" bestFit="1" customWidth="1"/>
    <col min="8" max="8" width="9.57421875" style="71" bestFit="1" customWidth="1"/>
    <col min="9" max="9" width="13.7109375" style="71" bestFit="1" customWidth="1"/>
    <col min="10" max="11" width="13.57421875" style="424" bestFit="1" customWidth="1"/>
    <col min="12" max="12" width="13.421875" style="71" bestFit="1" customWidth="1"/>
    <col min="13" max="13" width="9.57421875" style="71" bestFit="1" customWidth="1"/>
    <col min="14" max="14" width="11.421875" style="71" bestFit="1" customWidth="1"/>
    <col min="15" max="15" width="11.140625" style="71" bestFit="1" customWidth="1"/>
    <col min="16" max="16384" width="9.140625" style="71" customWidth="1"/>
  </cols>
  <sheetData>
    <row r="1" spans="1:12" ht="18.75">
      <c r="A1" s="108" t="s">
        <v>408</v>
      </c>
      <c r="B1" s="76"/>
      <c r="C1" s="76"/>
      <c r="D1" s="107"/>
      <c r="E1" s="74"/>
      <c r="F1" s="74"/>
      <c r="G1" s="74"/>
      <c r="H1" s="74"/>
      <c r="I1" s="74"/>
      <c r="J1" s="423"/>
      <c r="L1" s="100"/>
    </row>
    <row r="2" ht="13.5" thickBot="1"/>
    <row r="3" spans="1:14" s="109" customFormat="1" ht="18" customHeight="1">
      <c r="A3" s="373"/>
      <c r="B3" s="374"/>
      <c r="C3" s="375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7"/>
    </row>
    <row r="4" spans="1:14" s="109" customFormat="1" ht="18" customHeight="1" thickBot="1">
      <c r="A4" s="378"/>
      <c r="B4" s="379"/>
      <c r="C4" s="380"/>
      <c r="D4" s="381" t="s">
        <v>25</v>
      </c>
      <c r="E4" s="382"/>
      <c r="F4" s="382"/>
      <c r="G4" s="382"/>
      <c r="H4" s="382"/>
      <c r="I4" s="382"/>
      <c r="J4" s="382"/>
      <c r="K4" s="382"/>
      <c r="L4" s="382"/>
      <c r="M4" s="382"/>
      <c r="N4" s="383"/>
    </row>
    <row r="5" spans="1:14" s="109" customFormat="1" ht="18" customHeight="1" thickBot="1">
      <c r="A5" s="378"/>
      <c r="B5" s="384"/>
      <c r="C5" s="385" t="s">
        <v>44</v>
      </c>
      <c r="D5" s="386"/>
      <c r="E5" s="386"/>
      <c r="F5" s="386"/>
      <c r="G5" s="386"/>
      <c r="H5" s="386"/>
      <c r="I5" s="386"/>
      <c r="J5" s="386"/>
      <c r="K5" s="386"/>
      <c r="L5" s="922"/>
      <c r="M5" s="386"/>
      <c r="N5" s="385" t="s">
        <v>44</v>
      </c>
    </row>
    <row r="6" spans="1:14" s="109" customFormat="1" ht="18" customHeight="1">
      <c r="A6" s="378"/>
      <c r="B6" s="387" t="s">
        <v>68</v>
      </c>
      <c r="C6" s="391" t="s">
        <v>69</v>
      </c>
      <c r="D6" s="414" t="s">
        <v>27</v>
      </c>
      <c r="E6" s="388" t="s">
        <v>27</v>
      </c>
      <c r="F6" s="389" t="s">
        <v>70</v>
      </c>
      <c r="G6" s="390"/>
      <c r="H6" s="390"/>
      <c r="I6" s="390"/>
      <c r="J6" s="390"/>
      <c r="K6" s="390"/>
      <c r="L6" s="923"/>
      <c r="M6" s="388" t="s">
        <v>71</v>
      </c>
      <c r="N6" s="391" t="s">
        <v>72</v>
      </c>
    </row>
    <row r="7" spans="1:14" s="109" customFormat="1" ht="18" customHeight="1">
      <c r="A7" s="378"/>
      <c r="B7" s="379"/>
      <c r="C7" s="417"/>
      <c r="D7" s="415" t="s">
        <v>73</v>
      </c>
      <c r="E7" s="924" t="s">
        <v>74</v>
      </c>
      <c r="F7" s="928" t="s">
        <v>79</v>
      </c>
      <c r="G7" s="925" t="s">
        <v>70</v>
      </c>
      <c r="H7" s="926"/>
      <c r="I7" s="927"/>
      <c r="J7" s="928" t="s">
        <v>75</v>
      </c>
      <c r="K7" s="928" t="s">
        <v>76</v>
      </c>
      <c r="L7" s="928" t="s">
        <v>26</v>
      </c>
      <c r="M7" s="924" t="s">
        <v>77</v>
      </c>
      <c r="N7" s="391"/>
    </row>
    <row r="8" spans="1:14" s="109" customFormat="1" ht="18" customHeight="1" thickBot="1">
      <c r="A8" s="392"/>
      <c r="B8" s="393"/>
      <c r="C8" s="418"/>
      <c r="D8" s="416" t="s">
        <v>78</v>
      </c>
      <c r="E8" s="929" t="s">
        <v>78</v>
      </c>
      <c r="F8" s="394" t="s">
        <v>423</v>
      </c>
      <c r="G8" s="930" t="s">
        <v>80</v>
      </c>
      <c r="H8" s="931" t="s">
        <v>81</v>
      </c>
      <c r="I8" s="394" t="s">
        <v>82</v>
      </c>
      <c r="J8" s="394" t="s">
        <v>422</v>
      </c>
      <c r="K8" s="929" t="s">
        <v>78</v>
      </c>
      <c r="L8" s="394" t="s">
        <v>83</v>
      </c>
      <c r="M8" s="957"/>
      <c r="N8" s="395"/>
    </row>
    <row r="9" spans="1:14" s="109" customFormat="1" ht="15.75">
      <c r="A9" s="396" t="s">
        <v>106</v>
      </c>
      <c r="B9" s="945"/>
      <c r="C9" s="932">
        <v>119211935</v>
      </c>
      <c r="D9" s="946">
        <v>6072467</v>
      </c>
      <c r="E9" s="933">
        <v>113139468</v>
      </c>
      <c r="F9" s="933">
        <v>54256894</v>
      </c>
      <c r="G9" s="934">
        <v>53446925</v>
      </c>
      <c r="H9" s="935">
        <v>809969</v>
      </c>
      <c r="I9" s="933">
        <v>20040442.9</v>
      </c>
      <c r="J9" s="933">
        <v>15151283</v>
      </c>
      <c r="K9" s="933">
        <v>23690848.1</v>
      </c>
      <c r="L9" s="933">
        <v>38842131.1</v>
      </c>
      <c r="M9" s="958">
        <v>229427</v>
      </c>
      <c r="N9" s="932">
        <v>600610</v>
      </c>
    </row>
    <row r="10" spans="1:14" s="943" customFormat="1" ht="12.75">
      <c r="A10" s="397"/>
      <c r="B10" s="402" t="s">
        <v>114</v>
      </c>
      <c r="C10" s="420">
        <v>33822076</v>
      </c>
      <c r="D10" s="947">
        <v>4349050</v>
      </c>
      <c r="E10" s="398">
        <v>29473026</v>
      </c>
      <c r="F10" s="398">
        <v>79247</v>
      </c>
      <c r="G10" s="398">
        <v>46120</v>
      </c>
      <c r="H10" s="398">
        <v>33127</v>
      </c>
      <c r="I10" s="398">
        <v>20803</v>
      </c>
      <c r="J10" s="398">
        <v>10570751</v>
      </c>
      <c r="K10" s="398">
        <v>18802225</v>
      </c>
      <c r="L10" s="398">
        <v>29372976</v>
      </c>
      <c r="M10" s="959">
        <v>182</v>
      </c>
      <c r="N10" s="412">
        <v>112519</v>
      </c>
    </row>
    <row r="11" spans="1:14" s="109" customFormat="1" ht="12.75">
      <c r="A11" s="399"/>
      <c r="B11" s="400" t="s">
        <v>115</v>
      </c>
      <c r="C11" s="419">
        <v>24101935</v>
      </c>
      <c r="D11" s="948">
        <v>3754050</v>
      </c>
      <c r="E11" s="401">
        <v>20347885</v>
      </c>
      <c r="F11" s="401">
        <v>0</v>
      </c>
      <c r="G11" s="401">
        <v>0</v>
      </c>
      <c r="H11" s="401">
        <v>0</v>
      </c>
      <c r="I11" s="401">
        <v>0</v>
      </c>
      <c r="J11" s="401">
        <v>10570751</v>
      </c>
      <c r="K11" s="401">
        <v>9777134</v>
      </c>
      <c r="L11" s="401">
        <v>20347885</v>
      </c>
      <c r="M11" s="960">
        <v>0</v>
      </c>
      <c r="N11" s="411"/>
    </row>
    <row r="12" spans="1:14" s="109" customFormat="1" ht="12.75">
      <c r="A12" s="399"/>
      <c r="B12" s="400" t="s">
        <v>409</v>
      </c>
      <c r="C12" s="419">
        <v>9720141</v>
      </c>
      <c r="D12" s="948">
        <v>595000</v>
      </c>
      <c r="E12" s="401">
        <v>9125141</v>
      </c>
      <c r="F12" s="401">
        <v>79247</v>
      </c>
      <c r="G12" s="401">
        <v>46120</v>
      </c>
      <c r="H12" s="401">
        <v>33127</v>
      </c>
      <c r="I12" s="401">
        <v>20803</v>
      </c>
      <c r="J12" s="401"/>
      <c r="K12" s="401">
        <v>9025091</v>
      </c>
      <c r="L12" s="401">
        <v>9025091</v>
      </c>
      <c r="M12" s="960">
        <v>182</v>
      </c>
      <c r="N12" s="411">
        <v>112519</v>
      </c>
    </row>
    <row r="13" spans="1:14" s="943" customFormat="1" ht="12.75">
      <c r="A13" s="397"/>
      <c r="B13" s="402" t="s">
        <v>426</v>
      </c>
      <c r="C13" s="420">
        <v>77407546</v>
      </c>
      <c r="D13" s="947">
        <v>0</v>
      </c>
      <c r="E13" s="398">
        <v>77407546</v>
      </c>
      <c r="F13" s="398">
        <v>52076684</v>
      </c>
      <c r="G13" s="398">
        <v>51511740</v>
      </c>
      <c r="H13" s="398">
        <v>564944</v>
      </c>
      <c r="I13" s="398">
        <v>19257149</v>
      </c>
      <c r="J13" s="398">
        <v>4580532</v>
      </c>
      <c r="K13" s="398">
        <v>1493181</v>
      </c>
      <c r="L13" s="398">
        <v>6073713</v>
      </c>
      <c r="M13" s="959">
        <v>221521</v>
      </c>
      <c r="N13" s="412">
        <v>0</v>
      </c>
    </row>
    <row r="14" spans="1:14" s="943" customFormat="1" ht="12.75">
      <c r="A14" s="397"/>
      <c r="B14" s="402" t="s">
        <v>117</v>
      </c>
      <c r="C14" s="420">
        <v>2355933</v>
      </c>
      <c r="D14" s="947">
        <v>398797</v>
      </c>
      <c r="E14" s="398">
        <v>1957136</v>
      </c>
      <c r="F14" s="398">
        <v>1137793</v>
      </c>
      <c r="G14" s="398">
        <v>1125881</v>
      </c>
      <c r="H14" s="398">
        <v>11912</v>
      </c>
      <c r="I14" s="398">
        <v>420935</v>
      </c>
      <c r="J14" s="398">
        <v>0</v>
      </c>
      <c r="K14" s="398">
        <v>398408</v>
      </c>
      <c r="L14" s="398">
        <v>398408</v>
      </c>
      <c r="M14" s="959">
        <v>4348</v>
      </c>
      <c r="N14" s="412">
        <v>0</v>
      </c>
    </row>
    <row r="15" spans="1:14" s="943" customFormat="1" ht="12.75">
      <c r="A15" s="397"/>
      <c r="B15" s="403" t="s">
        <v>121</v>
      </c>
      <c r="C15" s="420">
        <v>230883</v>
      </c>
      <c r="D15" s="947">
        <v>26520</v>
      </c>
      <c r="E15" s="398">
        <v>204363</v>
      </c>
      <c r="F15" s="398">
        <v>8834</v>
      </c>
      <c r="G15" s="398">
        <v>0</v>
      </c>
      <c r="H15" s="398">
        <v>8834</v>
      </c>
      <c r="I15" s="398">
        <v>177</v>
      </c>
      <c r="J15" s="398"/>
      <c r="K15" s="398">
        <v>195352</v>
      </c>
      <c r="L15" s="398">
        <v>195352</v>
      </c>
      <c r="M15" s="959">
        <v>0</v>
      </c>
      <c r="N15" s="412">
        <v>0</v>
      </c>
    </row>
    <row r="16" spans="1:14" s="943" customFormat="1" ht="12.75">
      <c r="A16" s="397"/>
      <c r="B16" s="403" t="s">
        <v>122</v>
      </c>
      <c r="C16" s="420">
        <v>2234450</v>
      </c>
      <c r="D16" s="947">
        <v>925100</v>
      </c>
      <c r="E16" s="398">
        <v>1309350</v>
      </c>
      <c r="F16" s="398">
        <v>29855</v>
      </c>
      <c r="G16" s="398">
        <v>27976</v>
      </c>
      <c r="H16" s="398">
        <v>1879</v>
      </c>
      <c r="I16" s="398">
        <v>11010</v>
      </c>
      <c r="J16" s="398">
        <v>0</v>
      </c>
      <c r="K16" s="398">
        <v>1268485</v>
      </c>
      <c r="L16" s="398">
        <v>1268485</v>
      </c>
      <c r="M16" s="959">
        <v>95</v>
      </c>
      <c r="N16" s="412">
        <v>470</v>
      </c>
    </row>
    <row r="17" spans="1:14" s="109" customFormat="1" ht="12.75">
      <c r="A17" s="399"/>
      <c r="B17" s="404" t="s">
        <v>123</v>
      </c>
      <c r="C17" s="419">
        <v>987256</v>
      </c>
      <c r="D17" s="948">
        <v>0</v>
      </c>
      <c r="E17" s="401">
        <v>987256</v>
      </c>
      <c r="F17" s="401">
        <v>29855</v>
      </c>
      <c r="G17" s="401">
        <v>27976</v>
      </c>
      <c r="H17" s="401">
        <v>1879</v>
      </c>
      <c r="I17" s="401">
        <v>11010</v>
      </c>
      <c r="J17" s="401"/>
      <c r="K17" s="401">
        <v>946391</v>
      </c>
      <c r="L17" s="401">
        <v>946391</v>
      </c>
      <c r="M17" s="960">
        <v>95</v>
      </c>
      <c r="N17" s="411">
        <v>470</v>
      </c>
    </row>
    <row r="18" spans="1:14" s="109" customFormat="1" ht="12.75">
      <c r="A18" s="399"/>
      <c r="B18" s="404" t="s">
        <v>410</v>
      </c>
      <c r="C18" s="419">
        <v>1247194</v>
      </c>
      <c r="D18" s="948">
        <v>925100</v>
      </c>
      <c r="E18" s="401">
        <v>322094</v>
      </c>
      <c r="F18" s="401"/>
      <c r="G18" s="401"/>
      <c r="H18" s="401"/>
      <c r="I18" s="401"/>
      <c r="J18" s="401"/>
      <c r="K18" s="401">
        <v>322094</v>
      </c>
      <c r="L18" s="401">
        <v>322094</v>
      </c>
      <c r="M18" s="960"/>
      <c r="N18" s="411"/>
    </row>
    <row r="19" spans="1:14" s="943" customFormat="1" ht="15.75">
      <c r="A19" s="405"/>
      <c r="B19" s="403" t="s">
        <v>397</v>
      </c>
      <c r="C19" s="420">
        <v>1365248</v>
      </c>
      <c r="D19" s="947">
        <v>0</v>
      </c>
      <c r="E19" s="398">
        <v>1365248</v>
      </c>
      <c r="F19" s="398">
        <v>263482</v>
      </c>
      <c r="G19" s="398">
        <v>152141</v>
      </c>
      <c r="H19" s="398">
        <v>111341</v>
      </c>
      <c r="I19" s="398">
        <v>91682</v>
      </c>
      <c r="J19" s="398"/>
      <c r="K19" s="401">
        <v>1010084</v>
      </c>
      <c r="L19" s="398">
        <v>1010084</v>
      </c>
      <c r="M19" s="959">
        <v>1218</v>
      </c>
      <c r="N19" s="412">
        <v>475254</v>
      </c>
    </row>
    <row r="20" spans="1:14" s="943" customFormat="1" ht="15.75">
      <c r="A20" s="405"/>
      <c r="B20" s="403" t="s">
        <v>143</v>
      </c>
      <c r="C20" s="420">
        <v>1795799</v>
      </c>
      <c r="D20" s="947">
        <v>373000</v>
      </c>
      <c r="E20" s="398">
        <v>1422799</v>
      </c>
      <c r="F20" s="398">
        <v>660999</v>
      </c>
      <c r="G20" s="398">
        <v>583067</v>
      </c>
      <c r="H20" s="398">
        <v>77932</v>
      </c>
      <c r="I20" s="398">
        <v>238686.9</v>
      </c>
      <c r="J20" s="398">
        <v>0</v>
      </c>
      <c r="K20" s="401">
        <v>523113.1</v>
      </c>
      <c r="L20" s="398">
        <v>523113.1</v>
      </c>
      <c r="M20" s="959">
        <v>2063</v>
      </c>
      <c r="N20" s="412">
        <v>12367</v>
      </c>
    </row>
    <row r="21" spans="1:14" s="109" customFormat="1" ht="15.75">
      <c r="A21" s="406"/>
      <c r="B21" s="404" t="s">
        <v>398</v>
      </c>
      <c r="C21" s="419">
        <v>0</v>
      </c>
      <c r="D21" s="948"/>
      <c r="E21" s="401"/>
      <c r="F21" s="401"/>
      <c r="G21" s="401"/>
      <c r="H21" s="401"/>
      <c r="I21" s="401"/>
      <c r="J21" s="401"/>
      <c r="K21" s="401"/>
      <c r="L21" s="401"/>
      <c r="M21" s="960"/>
      <c r="N21" s="411"/>
    </row>
    <row r="22" spans="1:14" s="109" customFormat="1" ht="15.75">
      <c r="A22" s="406"/>
      <c r="B22" s="404" t="s">
        <v>256</v>
      </c>
      <c r="C22" s="419">
        <v>18629</v>
      </c>
      <c r="D22" s="948">
        <v>0</v>
      </c>
      <c r="E22" s="401">
        <v>18629</v>
      </c>
      <c r="F22" s="401">
        <v>5044</v>
      </c>
      <c r="G22" s="401">
        <v>4895</v>
      </c>
      <c r="H22" s="401">
        <v>149</v>
      </c>
      <c r="I22" s="401">
        <v>1851</v>
      </c>
      <c r="J22" s="401"/>
      <c r="K22" s="401">
        <v>11734</v>
      </c>
      <c r="L22" s="401">
        <v>11734</v>
      </c>
      <c r="M22" s="960">
        <v>9</v>
      </c>
      <c r="N22" s="411">
        <v>0</v>
      </c>
    </row>
    <row r="23" spans="1:14" s="109" customFormat="1" ht="15.75">
      <c r="A23" s="406"/>
      <c r="B23" s="407" t="s">
        <v>126</v>
      </c>
      <c r="C23" s="419">
        <v>680</v>
      </c>
      <c r="D23" s="948">
        <v>0</v>
      </c>
      <c r="E23" s="401">
        <v>680</v>
      </c>
      <c r="F23" s="401">
        <v>70</v>
      </c>
      <c r="G23" s="401">
        <v>0</v>
      </c>
      <c r="H23" s="401">
        <v>70</v>
      </c>
      <c r="I23" s="401">
        <v>0</v>
      </c>
      <c r="J23" s="401">
        <v>0</v>
      </c>
      <c r="K23" s="401">
        <v>610</v>
      </c>
      <c r="L23" s="401">
        <v>610</v>
      </c>
      <c r="M23" s="960">
        <v>0</v>
      </c>
      <c r="N23" s="411">
        <v>0</v>
      </c>
    </row>
    <row r="24" spans="1:14" s="109" customFormat="1" ht="15.75">
      <c r="A24" s="406"/>
      <c r="B24" s="407" t="s">
        <v>216</v>
      </c>
      <c r="C24" s="419">
        <v>1000</v>
      </c>
      <c r="D24" s="948">
        <v>0</v>
      </c>
      <c r="E24" s="401">
        <v>1000</v>
      </c>
      <c r="F24" s="401">
        <v>0</v>
      </c>
      <c r="G24" s="401">
        <v>0</v>
      </c>
      <c r="H24" s="401">
        <v>0</v>
      </c>
      <c r="I24" s="401">
        <v>0</v>
      </c>
      <c r="J24" s="401">
        <v>0</v>
      </c>
      <c r="K24" s="401">
        <v>1000</v>
      </c>
      <c r="L24" s="401">
        <v>1000</v>
      </c>
      <c r="M24" s="960">
        <v>0</v>
      </c>
      <c r="N24" s="411">
        <v>750</v>
      </c>
    </row>
    <row r="25" spans="1:14" s="109" customFormat="1" ht="15.75">
      <c r="A25" s="406"/>
      <c r="B25" s="407" t="s">
        <v>399</v>
      </c>
      <c r="C25" s="419">
        <v>1000</v>
      </c>
      <c r="D25" s="948">
        <v>0</v>
      </c>
      <c r="E25" s="401">
        <v>1000</v>
      </c>
      <c r="F25" s="401">
        <v>0</v>
      </c>
      <c r="G25" s="401">
        <v>0</v>
      </c>
      <c r="H25" s="401">
        <v>0</v>
      </c>
      <c r="I25" s="401">
        <v>0</v>
      </c>
      <c r="J25" s="401">
        <v>0</v>
      </c>
      <c r="K25" s="401">
        <v>1000</v>
      </c>
      <c r="L25" s="401">
        <v>1000</v>
      </c>
      <c r="M25" s="960">
        <v>0</v>
      </c>
      <c r="N25" s="411">
        <v>850</v>
      </c>
    </row>
    <row r="26" spans="1:14" s="109" customFormat="1" ht="16.5" customHeight="1">
      <c r="A26" s="954"/>
      <c r="B26" s="408" t="s">
        <v>127</v>
      </c>
      <c r="C26" s="419">
        <v>19000</v>
      </c>
      <c r="D26" s="948">
        <v>0</v>
      </c>
      <c r="E26" s="401">
        <v>19000</v>
      </c>
      <c r="F26" s="401">
        <v>1280</v>
      </c>
      <c r="G26" s="401">
        <v>0</v>
      </c>
      <c r="H26" s="401">
        <v>1280</v>
      </c>
      <c r="I26" s="401">
        <v>0</v>
      </c>
      <c r="J26" s="401">
        <v>0</v>
      </c>
      <c r="K26" s="401">
        <v>17720</v>
      </c>
      <c r="L26" s="401">
        <v>17720</v>
      </c>
      <c r="M26" s="960">
        <v>0</v>
      </c>
      <c r="N26" s="411">
        <v>0</v>
      </c>
    </row>
    <row r="27" spans="1:14" s="109" customFormat="1" ht="13.5" thickBot="1">
      <c r="A27" s="955"/>
      <c r="B27" s="409" t="s">
        <v>128</v>
      </c>
      <c r="C27" s="421">
        <v>1755490</v>
      </c>
      <c r="D27" s="949">
        <v>373000</v>
      </c>
      <c r="E27" s="410">
        <v>1382490</v>
      </c>
      <c r="F27" s="410">
        <v>654605</v>
      </c>
      <c r="G27" s="410">
        <v>578172</v>
      </c>
      <c r="H27" s="410">
        <v>76433</v>
      </c>
      <c r="I27" s="410">
        <v>236835.9</v>
      </c>
      <c r="J27" s="410">
        <v>0</v>
      </c>
      <c r="K27" s="410">
        <v>491049.1</v>
      </c>
      <c r="L27" s="410">
        <v>491049.1</v>
      </c>
      <c r="M27" s="961">
        <v>2054</v>
      </c>
      <c r="N27" s="413">
        <v>10767</v>
      </c>
    </row>
    <row r="28" spans="1:14" s="944" customFormat="1" ht="12.75">
      <c r="A28" s="956"/>
      <c r="B28" s="937" t="s">
        <v>400</v>
      </c>
      <c r="C28" s="952">
        <v>942114</v>
      </c>
      <c r="D28" s="950">
        <v>220639</v>
      </c>
      <c r="E28" s="938">
        <v>721475</v>
      </c>
      <c r="F28" s="938">
        <v>286594</v>
      </c>
      <c r="G28" s="938">
        <v>224418</v>
      </c>
      <c r="H28" s="938">
        <v>62176</v>
      </c>
      <c r="I28" s="938">
        <v>104572</v>
      </c>
      <c r="J28" s="938"/>
      <c r="K28" s="938">
        <v>330309</v>
      </c>
      <c r="L28" s="938">
        <v>330309</v>
      </c>
      <c r="M28" s="962">
        <v>1004</v>
      </c>
      <c r="N28" s="964">
        <v>200</v>
      </c>
    </row>
    <row r="29" spans="1:14" s="944" customFormat="1" ht="12.75">
      <c r="A29" s="956"/>
      <c r="B29" s="937" t="s">
        <v>401</v>
      </c>
      <c r="C29" s="952">
        <v>760682</v>
      </c>
      <c r="D29" s="950">
        <v>152361</v>
      </c>
      <c r="E29" s="938">
        <v>608321</v>
      </c>
      <c r="F29" s="938">
        <v>360601</v>
      </c>
      <c r="G29" s="938">
        <v>353684</v>
      </c>
      <c r="H29" s="938">
        <v>6917</v>
      </c>
      <c r="I29" s="938">
        <v>132234</v>
      </c>
      <c r="J29" s="938"/>
      <c r="K29" s="938">
        <v>115486</v>
      </c>
      <c r="L29" s="938">
        <v>115486</v>
      </c>
      <c r="M29" s="962">
        <v>1050</v>
      </c>
      <c r="N29" s="964">
        <v>10567</v>
      </c>
    </row>
    <row r="30" spans="1:14" s="944" customFormat="1" ht="12.75">
      <c r="A30" s="936"/>
      <c r="B30" s="937" t="s">
        <v>402</v>
      </c>
      <c r="C30" s="952">
        <v>10202</v>
      </c>
      <c r="D30" s="950">
        <v>0</v>
      </c>
      <c r="E30" s="938">
        <v>10202</v>
      </c>
      <c r="F30" s="938">
        <v>3385</v>
      </c>
      <c r="G30" s="938">
        <v>0</v>
      </c>
      <c r="H30" s="938">
        <v>3385</v>
      </c>
      <c r="I30" s="938">
        <v>0</v>
      </c>
      <c r="J30" s="938">
        <v>0</v>
      </c>
      <c r="K30" s="938">
        <v>6817</v>
      </c>
      <c r="L30" s="938">
        <v>6817</v>
      </c>
      <c r="M30" s="962">
        <v>0</v>
      </c>
      <c r="N30" s="964">
        <v>0</v>
      </c>
    </row>
    <row r="31" spans="1:14" s="944" customFormat="1" ht="12.75">
      <c r="A31" s="936"/>
      <c r="B31" s="937" t="s">
        <v>403</v>
      </c>
      <c r="C31" s="952">
        <v>12702</v>
      </c>
      <c r="D31" s="950">
        <v>0</v>
      </c>
      <c r="E31" s="938">
        <v>12702</v>
      </c>
      <c r="F31" s="938">
        <v>3385</v>
      </c>
      <c r="G31" s="938">
        <v>0</v>
      </c>
      <c r="H31" s="938">
        <v>3385</v>
      </c>
      <c r="I31" s="938">
        <v>0</v>
      </c>
      <c r="J31" s="938">
        <v>0</v>
      </c>
      <c r="K31" s="938">
        <v>9317</v>
      </c>
      <c r="L31" s="938">
        <v>9317</v>
      </c>
      <c r="M31" s="962">
        <v>0</v>
      </c>
      <c r="N31" s="964">
        <v>0</v>
      </c>
    </row>
    <row r="32" spans="1:14" s="944" customFormat="1" ht="12.75">
      <c r="A32" s="936"/>
      <c r="B32" s="939" t="s">
        <v>404</v>
      </c>
      <c r="C32" s="952">
        <v>25000</v>
      </c>
      <c r="D32" s="950">
        <v>0</v>
      </c>
      <c r="E32" s="938">
        <v>25000</v>
      </c>
      <c r="F32" s="938">
        <v>0</v>
      </c>
      <c r="G32" s="938">
        <v>0</v>
      </c>
      <c r="H32" s="938">
        <v>0</v>
      </c>
      <c r="I32" s="938">
        <v>0</v>
      </c>
      <c r="J32" s="938">
        <v>0</v>
      </c>
      <c r="K32" s="938">
        <v>25000</v>
      </c>
      <c r="L32" s="938">
        <v>25000</v>
      </c>
      <c r="M32" s="962">
        <v>0</v>
      </c>
      <c r="N32" s="964">
        <v>0</v>
      </c>
    </row>
    <row r="33" spans="1:14" s="944" customFormat="1" ht="12" customHeight="1">
      <c r="A33" s="936"/>
      <c r="B33" s="939" t="s">
        <v>405</v>
      </c>
      <c r="C33" s="952">
        <v>400</v>
      </c>
      <c r="D33" s="950">
        <v>0</v>
      </c>
      <c r="E33" s="938">
        <v>400</v>
      </c>
      <c r="F33" s="938">
        <v>0</v>
      </c>
      <c r="G33" s="938">
        <v>0</v>
      </c>
      <c r="H33" s="938">
        <v>0</v>
      </c>
      <c r="I33" s="938">
        <v>0</v>
      </c>
      <c r="J33" s="938">
        <v>0</v>
      </c>
      <c r="K33" s="938">
        <v>400</v>
      </c>
      <c r="L33" s="938">
        <v>400</v>
      </c>
      <c r="M33" s="962">
        <v>0</v>
      </c>
      <c r="N33" s="964">
        <v>0</v>
      </c>
    </row>
    <row r="34" spans="1:14" s="944" customFormat="1" ht="12.75">
      <c r="A34" s="936"/>
      <c r="B34" s="937" t="s">
        <v>406</v>
      </c>
      <c r="C34" s="952">
        <v>620</v>
      </c>
      <c r="D34" s="950">
        <v>0</v>
      </c>
      <c r="E34" s="938">
        <v>620</v>
      </c>
      <c r="F34" s="938">
        <v>50</v>
      </c>
      <c r="G34" s="938">
        <v>0</v>
      </c>
      <c r="H34" s="938">
        <v>50</v>
      </c>
      <c r="I34" s="938">
        <v>0</v>
      </c>
      <c r="J34" s="938">
        <v>0</v>
      </c>
      <c r="K34" s="938">
        <v>570</v>
      </c>
      <c r="L34" s="938">
        <v>570</v>
      </c>
      <c r="M34" s="962">
        <v>0</v>
      </c>
      <c r="N34" s="964">
        <v>0</v>
      </c>
    </row>
    <row r="35" spans="1:14" s="944" customFormat="1" ht="13.5" thickBot="1">
      <c r="A35" s="940"/>
      <c r="B35" s="941" t="s">
        <v>407</v>
      </c>
      <c r="C35" s="953">
        <v>3770</v>
      </c>
      <c r="D35" s="951">
        <v>0</v>
      </c>
      <c r="E35" s="942">
        <v>3770</v>
      </c>
      <c r="F35" s="942">
        <v>590</v>
      </c>
      <c r="G35" s="942">
        <v>70</v>
      </c>
      <c r="H35" s="942">
        <v>520</v>
      </c>
      <c r="I35" s="942">
        <v>29.9</v>
      </c>
      <c r="J35" s="942"/>
      <c r="K35" s="942">
        <v>3150.1</v>
      </c>
      <c r="L35" s="942">
        <v>3150.1</v>
      </c>
      <c r="M35" s="963">
        <v>0</v>
      </c>
      <c r="N35" s="965">
        <v>0</v>
      </c>
    </row>
  </sheetData>
  <sheetProtection/>
  <printOptions horizontalCentered="1"/>
  <pageMargins left="0.5905511811023623" right="0.5905511811023623" top="1.1811023622047245" bottom="0.984251968503937" header="0.5118110236220472" footer="0.5118110236220472"/>
  <pageSetup fitToHeight="1" fitToWidth="1" horizontalDpi="600" verticalDpi="600" orientation="landscape" paperSize="9" scale="57" r:id="rId1"/>
  <headerFooter alignWithMargins="0">
    <oddHeader>&amp;R&amp;"Arial,Kurzíva"Kapitola A.&amp;"Arial,Obyčejné"
&amp;"Arial,Tučné"Tabulka č.5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PageLayoutView="0" workbookViewId="0" topLeftCell="A9">
      <selection activeCell="I21" sqref="I21"/>
    </sheetView>
  </sheetViews>
  <sheetFormatPr defaultColWidth="9.140625" defaultRowHeight="12.75"/>
  <cols>
    <col min="1" max="1" width="36.57421875" style="55" customWidth="1"/>
    <col min="2" max="6" width="12.00390625" style="55" customWidth="1"/>
    <col min="7" max="7" width="10.8515625" style="55" customWidth="1"/>
    <col min="8" max="16384" width="9.140625" style="55" customWidth="1"/>
  </cols>
  <sheetData>
    <row r="1" ht="15.75">
      <c r="A1" s="54" t="s">
        <v>96</v>
      </c>
    </row>
    <row r="2" ht="12.75">
      <c r="A2" s="55" t="s">
        <v>97</v>
      </c>
    </row>
    <row r="3" ht="12.75">
      <c r="A3" s="55" t="s">
        <v>246</v>
      </c>
    </row>
    <row r="4" spans="1:10" ht="12.75">
      <c r="A4" s="56"/>
      <c r="B4" s="57" t="s">
        <v>98</v>
      </c>
      <c r="C4" s="57" t="s">
        <v>99</v>
      </c>
      <c r="D4" s="57" t="s">
        <v>100</v>
      </c>
      <c r="E4" s="57" t="s">
        <v>101</v>
      </c>
      <c r="F4" s="57" t="s">
        <v>102</v>
      </c>
      <c r="G4" s="57" t="s">
        <v>247</v>
      </c>
      <c r="H4" s="57" t="s">
        <v>104</v>
      </c>
      <c r="I4" s="57" t="s">
        <v>108</v>
      </c>
      <c r="J4" s="57" t="s">
        <v>243</v>
      </c>
    </row>
    <row r="5" spans="1:10" ht="12.75">
      <c r="A5" s="58" t="s">
        <v>248</v>
      </c>
      <c r="B5" s="60">
        <v>52.9</v>
      </c>
      <c r="C5" s="60">
        <v>58.3</v>
      </c>
      <c r="D5" s="60">
        <f>57.171+1.422</f>
        <v>58.592999999999996</v>
      </c>
      <c r="E5" s="60">
        <f>65.156+1.25</f>
        <v>66.406</v>
      </c>
      <c r="F5" s="60">
        <f>66.487+1.25</f>
        <v>67.737</v>
      </c>
      <c r="G5" s="60">
        <f>70.379+1.251</f>
        <v>71.63000000000001</v>
      </c>
      <c r="H5" s="60">
        <f>74.528+1.042</f>
        <v>75.57000000000001</v>
      </c>
      <c r="I5" s="60">
        <f>75.263+2.371+0.759-0.02-0.578</f>
        <v>77.795</v>
      </c>
      <c r="J5" s="60">
        <f>77.4+2.4</f>
        <v>79.80000000000001</v>
      </c>
    </row>
    <row r="6" spans="1:10" ht="12.75">
      <c r="A6" s="58" t="s">
        <v>165</v>
      </c>
      <c r="B6" s="60">
        <v>10.642</v>
      </c>
      <c r="C6" s="60">
        <v>11.581</v>
      </c>
      <c r="D6" s="60">
        <v>13.716</v>
      </c>
      <c r="E6" s="60">
        <v>15.222</v>
      </c>
      <c r="F6" s="60">
        <v>17.974</v>
      </c>
      <c r="G6" s="60">
        <v>20.134</v>
      </c>
      <c r="H6" s="60">
        <v>22.213</v>
      </c>
      <c r="I6" s="60">
        <f>25.769-2.728</f>
        <v>23.040999999999997</v>
      </c>
      <c r="J6" s="60">
        <v>24.1</v>
      </c>
    </row>
    <row r="7" spans="1:10" ht="12.75">
      <c r="A7" s="58" t="s">
        <v>166</v>
      </c>
      <c r="B7" s="60">
        <v>3.937</v>
      </c>
      <c r="C7" s="60">
        <v>4.014</v>
      </c>
      <c r="D7" s="60">
        <v>4.01</v>
      </c>
      <c r="E7" s="60">
        <v>4.982</v>
      </c>
      <c r="F7" s="60">
        <v>4.688</v>
      </c>
      <c r="G7" s="60">
        <v>5.478</v>
      </c>
      <c r="H7" s="60">
        <v>6.766</v>
      </c>
      <c r="I7" s="60">
        <f>9.766-2.033</f>
        <v>7.7330000000000005</v>
      </c>
      <c r="J7" s="60">
        <f>9.7-0.113-1.378</f>
        <v>8.209</v>
      </c>
    </row>
    <row r="8" spans="1:10" ht="12.75">
      <c r="A8" s="58" t="s">
        <v>189</v>
      </c>
      <c r="B8" s="60">
        <f aca="true" t="shared" si="0" ref="B8:I8">+B10-B5-B6-B7-B9</f>
        <v>3.3209999999999993</v>
      </c>
      <c r="C8" s="60">
        <f>+C10-C5-C6-C7-C9</f>
        <v>6.605000000000003</v>
      </c>
      <c r="D8" s="60">
        <f t="shared" si="0"/>
        <v>4.881000000000007</v>
      </c>
      <c r="E8" s="60">
        <f t="shared" si="0"/>
        <v>3.4899999999999887</v>
      </c>
      <c r="F8" s="60">
        <f t="shared" si="0"/>
        <v>3.5910000000000055</v>
      </c>
      <c r="G8" s="60">
        <f t="shared" si="0"/>
        <v>3.675999999999993</v>
      </c>
      <c r="H8" s="60">
        <f t="shared" si="0"/>
        <v>3.9189999999999974</v>
      </c>
      <c r="I8" s="60">
        <f t="shared" si="0"/>
        <v>6.575000000000004</v>
      </c>
      <c r="J8" s="60">
        <f>+J10-J5-J6-J7-J9</f>
        <v>6.50162699999999</v>
      </c>
    </row>
    <row r="9" spans="1:10" ht="12.75">
      <c r="A9" s="58" t="s">
        <v>245</v>
      </c>
      <c r="B9" s="59"/>
      <c r="C9" s="60"/>
      <c r="D9" s="60"/>
      <c r="E9" s="59"/>
      <c r="F9" s="59">
        <v>0.01</v>
      </c>
      <c r="G9" s="59">
        <v>0.282</v>
      </c>
      <c r="H9" s="59">
        <v>0.432</v>
      </c>
      <c r="I9" s="59">
        <v>6.556</v>
      </c>
      <c r="J9" s="474">
        <f>0.60061-0.011237</f>
        <v>0.5893729999999999</v>
      </c>
    </row>
    <row r="10" spans="1:10" ht="12.75">
      <c r="A10" s="974" t="s">
        <v>244</v>
      </c>
      <c r="B10" s="60">
        <v>70.8</v>
      </c>
      <c r="C10" s="973">
        <v>80.5</v>
      </c>
      <c r="D10" s="59">
        <v>81.2</v>
      </c>
      <c r="E10" s="59">
        <v>90.1</v>
      </c>
      <c r="F10" s="60">
        <v>94</v>
      </c>
      <c r="G10" s="60">
        <v>101.2</v>
      </c>
      <c r="H10" s="60">
        <v>108.9</v>
      </c>
      <c r="I10" s="60">
        <v>121.7</v>
      </c>
      <c r="J10" s="60">
        <v>119.2</v>
      </c>
    </row>
    <row r="16" s="61" customFormat="1" ht="12.75">
      <c r="A16" s="69" t="s">
        <v>103</v>
      </c>
    </row>
    <row r="17" spans="1:10" s="61" customFormat="1" ht="12.75">
      <c r="A17" s="62"/>
      <c r="B17" s="57" t="s">
        <v>98</v>
      </c>
      <c r="C17" s="57" t="s">
        <v>99</v>
      </c>
      <c r="D17" s="57" t="s">
        <v>100</v>
      </c>
      <c r="E17" s="57" t="s">
        <v>101</v>
      </c>
      <c r="F17" s="57" t="s">
        <v>102</v>
      </c>
      <c r="G17" s="57" t="s">
        <v>247</v>
      </c>
      <c r="H17" s="57" t="s">
        <v>104</v>
      </c>
      <c r="I17" s="57" t="s">
        <v>108</v>
      </c>
      <c r="J17" s="57" t="s">
        <v>243</v>
      </c>
    </row>
    <row r="18" spans="1:10" s="61" customFormat="1" ht="12.75">
      <c r="A18" s="62" t="s">
        <v>190</v>
      </c>
      <c r="B18" s="63">
        <v>13336</v>
      </c>
      <c r="C18" s="63">
        <v>15013</v>
      </c>
      <c r="D18" s="63">
        <v>16315</v>
      </c>
      <c r="E18" s="63">
        <v>18225</v>
      </c>
      <c r="F18" s="64">
        <v>19480</v>
      </c>
      <c r="G18" s="64">
        <v>20740</v>
      </c>
      <c r="H18" s="64">
        <v>21915</v>
      </c>
      <c r="I18" s="64">
        <v>23048</v>
      </c>
      <c r="J18" s="64">
        <f>I18*1.03</f>
        <v>23739.440000000002</v>
      </c>
    </row>
    <row r="19" spans="1:10" s="61" customFormat="1" ht="12.75">
      <c r="A19" s="62" t="s">
        <v>191</v>
      </c>
      <c r="B19" s="65">
        <v>14029</v>
      </c>
      <c r="C19" s="65">
        <v>15248</v>
      </c>
      <c r="D19" s="65">
        <v>16363</v>
      </c>
      <c r="E19" s="63">
        <v>17443</v>
      </c>
      <c r="F19" s="63">
        <v>18583</v>
      </c>
      <c r="G19" s="64">
        <v>19584</v>
      </c>
      <c r="H19" s="437">
        <v>20844</v>
      </c>
      <c r="I19" s="437">
        <v>22382</v>
      </c>
      <c r="J19" s="64">
        <f>I19*1.015</f>
        <v>22717.73</v>
      </c>
    </row>
    <row r="20" spans="1:10" s="61" customFormat="1" ht="12.75">
      <c r="A20" s="62" t="s">
        <v>192</v>
      </c>
      <c r="B20" s="65">
        <v>13457</v>
      </c>
      <c r="C20" s="65">
        <v>14733</v>
      </c>
      <c r="D20" s="65">
        <v>16197</v>
      </c>
      <c r="E20" s="63">
        <v>17692</v>
      </c>
      <c r="F20" s="63">
        <v>18713</v>
      </c>
      <c r="G20" s="64">
        <v>19876</v>
      </c>
      <c r="H20" s="437">
        <v>20975</v>
      </c>
      <c r="I20" s="437">
        <v>22387</v>
      </c>
      <c r="J20" s="64">
        <f>I20*1.015</f>
        <v>22722.804999999997</v>
      </c>
    </row>
    <row r="21" s="61" customFormat="1" ht="12.75"/>
    <row r="22" spans="1:6" s="61" customFormat="1" ht="12.75">
      <c r="A22" s="66"/>
      <c r="F22" s="67"/>
    </row>
    <row r="23" s="61" customFormat="1" ht="12.75">
      <c r="F23" s="68"/>
    </row>
    <row r="26" spans="1:12" s="433" customFormat="1" ht="12.75">
      <c r="A26" s="432" t="s">
        <v>187</v>
      </c>
      <c r="B26" s="431"/>
      <c r="C26" s="431"/>
      <c r="D26" s="431"/>
      <c r="E26" s="431"/>
      <c r="F26" s="431"/>
      <c r="G26" s="431"/>
      <c r="H26" s="431"/>
      <c r="I26" s="431"/>
      <c r="J26" s="431"/>
      <c r="K26" s="431"/>
      <c r="L26" s="431"/>
    </row>
    <row r="27" spans="1:11" s="433" customFormat="1" ht="89.25">
      <c r="A27" s="975"/>
      <c r="B27" s="976" t="s">
        <v>188</v>
      </c>
      <c r="C27" s="976" t="s">
        <v>182</v>
      </c>
      <c r="D27" s="976" t="s">
        <v>251</v>
      </c>
      <c r="E27" s="976" t="s">
        <v>252</v>
      </c>
      <c r="F27" s="976" t="s">
        <v>250</v>
      </c>
      <c r="G27" s="976" t="s">
        <v>253</v>
      </c>
      <c r="H27" s="976" t="s">
        <v>189</v>
      </c>
      <c r="I27" s="977" t="s">
        <v>171</v>
      </c>
      <c r="J27" s="431"/>
      <c r="K27" s="431"/>
    </row>
    <row r="28" spans="1:11" s="433" customFormat="1" ht="18" customHeight="1">
      <c r="A28" s="975" t="s">
        <v>249</v>
      </c>
      <c r="B28" s="434">
        <v>77.4</v>
      </c>
      <c r="C28" s="434">
        <v>2.4</v>
      </c>
      <c r="D28" s="434">
        <v>24.1</v>
      </c>
      <c r="E28" s="434">
        <v>9.7</v>
      </c>
      <c r="F28" s="435">
        <v>2.5</v>
      </c>
      <c r="G28" s="434">
        <v>1.4</v>
      </c>
      <c r="H28" s="434">
        <f>+I28-B28-C28-D28-E28-F28-G28</f>
        <v>1.699999999999998</v>
      </c>
      <c r="I28" s="436">
        <v>119.2</v>
      </c>
      <c r="J28" s="431"/>
      <c r="K28" s="431"/>
    </row>
    <row r="29" spans="1:12" s="433" customFormat="1" ht="12.75">
      <c r="A29" s="431"/>
      <c r="B29" s="431"/>
      <c r="C29" s="431"/>
      <c r="D29" s="431"/>
      <c r="E29" s="431"/>
      <c r="F29" s="431"/>
      <c r="G29" s="431"/>
      <c r="H29" s="431"/>
      <c r="I29" s="431"/>
      <c r="J29" s="431"/>
      <c r="K29" s="431"/>
      <c r="L29" s="431"/>
    </row>
    <row r="30" spans="1:12" s="433" customFormat="1" ht="12.75">
      <c r="A30" s="431"/>
      <c r="B30" s="431"/>
      <c r="C30" s="431"/>
      <c r="D30" s="431"/>
      <c r="E30" s="431"/>
      <c r="F30" s="431"/>
      <c r="G30" s="431"/>
      <c r="H30" s="431"/>
      <c r="I30" s="431"/>
      <c r="J30" s="431"/>
      <c r="K30" s="431"/>
      <c r="L30" s="431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duskovam</dc:creator>
  <cp:keywords/>
  <dc:description/>
  <cp:lastModifiedBy>duskovam</cp:lastModifiedBy>
  <cp:lastPrinted>2008-03-25T12:47:55Z</cp:lastPrinted>
  <dcterms:created xsi:type="dcterms:W3CDTF">2005-03-22T09:56:29Z</dcterms:created>
  <dcterms:modified xsi:type="dcterms:W3CDTF">2008-09-17T11:02:43Z</dcterms:modified>
  <cp:category/>
  <cp:version/>
  <cp:contentType/>
  <cp:contentStatus/>
</cp:coreProperties>
</file>